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fuels\BS\"/>
    </mc:Choice>
  </mc:AlternateContent>
  <xr:revisionPtr revIDLastSave="0" documentId="13_ncr:1_{77E532EE-7AD1-4E6C-B9B4-6DA0B9E4D51C}" xr6:coauthVersionLast="47" xr6:coauthVersionMax="47" xr10:uidLastSave="{00000000-0000-0000-0000-000000000000}"/>
  <bookViews>
    <workbookView xWindow="-110" yWindow="-110" windowWidth="19420" windowHeight="11500" tabRatio="955" activeTab="1" xr2:uid="{00000000-000D-0000-FFFF-FFFF00000000}"/>
    <workbookView xWindow="-110" yWindow="-110" windowWidth="19420" windowHeight="11500" activeTab="1" xr2:uid="{083679C8-2B35-4C40-B879-C3DBCE3665B2}"/>
  </bookViews>
  <sheets>
    <sheet name="About" sheetId="1" r:id="rId1"/>
    <sheet name="Subsidies Paid" sheetId="12" r:id="rId2"/>
    <sheet name="AEO 2022 Table 1" sheetId="3" r:id="rId3"/>
    <sheet name="AEO 2023 Table 1" sheetId="21" r:id="rId4"/>
    <sheet name="AEO 2022 Table 8" sheetId="9" r:id="rId5"/>
    <sheet name="AEO 2023 Table 8" sheetId="22" r:id="rId6"/>
    <sheet name="AEO 2022 Table 11" sheetId="6" r:id="rId7"/>
    <sheet name="AEO 2023 Table 11" sheetId="23" r:id="rId8"/>
    <sheet name="Calculations" sheetId="14" r:id="rId9"/>
    <sheet name="Wind PV Calcs" sheetId="20" r:id="rId10"/>
    <sheet name="Monetizing Tax Credit Penalty" sheetId="17" r:id="rId11"/>
    <sheet name="BS-BSfTFpEUP" sheetId="10" r:id="rId12"/>
    <sheet name="BS-BSpUEO-PreRet" sheetId="11" r:id="rId13"/>
    <sheet name="BS-BSpUEO-PreNonRet" sheetId="18" r:id="rId14"/>
    <sheet name="BS-BSpUEO-NewBlt" sheetId="19" r:id="rId15"/>
    <sheet name="BS-BSpUECB" sheetId="16" r:id="rId16"/>
    <sheet name="JCT Table 1_Notes" sheetId="15" r:id="rId17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4" l="1"/>
  <c r="E78" i="14" s="1"/>
  <c r="E75" i="14"/>
  <c r="E106" i="14" s="1"/>
  <c r="D38" i="14"/>
  <c r="D39" i="14" s="1"/>
  <c r="D32" i="14"/>
  <c r="D33" i="14" s="1"/>
  <c r="E105" i="14"/>
  <c r="E107" i="14"/>
  <c r="D44" i="14"/>
  <c r="D31" i="14"/>
  <c r="E82" i="14"/>
  <c r="D67" i="14"/>
  <c r="D61" i="14"/>
  <c r="D57" i="14"/>
  <c r="D56" i="14"/>
  <c r="D58" i="14" s="1"/>
  <c r="D55" i="14"/>
  <c r="D49" i="14"/>
  <c r="D50" i="14"/>
  <c r="D45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108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7" i="14"/>
  <c r="E37" i="14"/>
  <c r="F37" i="14"/>
  <c r="G37" i="14"/>
  <c r="H37" i="14"/>
  <c r="I37" i="14"/>
  <c r="J37" i="14"/>
  <c r="K37" i="14"/>
  <c r="L37" i="14"/>
  <c r="M37" i="14"/>
  <c r="P7" i="12"/>
  <c r="Q7" i="12"/>
  <c r="R7" i="12"/>
  <c r="S7" i="12"/>
  <c r="O7" i="12"/>
  <c r="E109" i="14" l="1"/>
  <c r="D51" i="14"/>
  <c r="D26" i="14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2" i="14"/>
  <c r="E12" i="14"/>
  <c r="F12" i="14"/>
  <c r="G12" i="14"/>
  <c r="H12" i="14"/>
  <c r="I12" i="14" s="1"/>
  <c r="J12" i="14" s="1"/>
  <c r="K12" i="14" s="1"/>
  <c r="D5" i="14"/>
  <c r="E5" i="14"/>
  <c r="F5" i="14"/>
  <c r="G5" i="14"/>
  <c r="H5" i="14"/>
  <c r="I5" i="14"/>
  <c r="J5" i="14"/>
  <c r="K5" i="14"/>
  <c r="L5" i="14"/>
  <c r="M5" i="14"/>
  <c r="N5" i="14"/>
  <c r="O5" i="14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E55" i="14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E44" i="14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D46" i="14" l="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M9" i="19"/>
  <c r="L9" i="19"/>
  <c r="K9" i="19"/>
  <c r="J9" i="19"/>
  <c r="I9" i="19"/>
  <c r="H9" i="19"/>
  <c r="G9" i="19"/>
  <c r="F9" i="19"/>
  <c r="E9" i="19"/>
  <c r="D9" i="19"/>
  <c r="C9" i="19"/>
  <c r="B9" i="19"/>
  <c r="N6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E5" i="19"/>
  <c r="D5" i="19"/>
  <c r="C5" i="19"/>
  <c r="B5" i="19"/>
  <c r="I14" i="14"/>
  <c r="G14" i="16" s="1"/>
  <c r="J14" i="14"/>
  <c r="H14" i="16" s="1"/>
  <c r="K14" i="14"/>
  <c r="I14" i="16" s="1"/>
  <c r="A30" i="17" l="1"/>
  <c r="P14" i="16" l="1"/>
  <c r="AE14" i="16"/>
  <c r="W14" i="16"/>
  <c r="O14" i="16"/>
  <c r="X14" i="16"/>
  <c r="AD14" i="16"/>
  <c r="V14" i="16"/>
  <c r="N14" i="16"/>
  <c r="AC14" i="16"/>
  <c r="U14" i="16"/>
  <c r="M14" i="16"/>
  <c r="AB14" i="16"/>
  <c r="T14" i="16"/>
  <c r="L14" i="16"/>
  <c r="AA14" i="16"/>
  <c r="K14" i="16"/>
  <c r="Z14" i="16"/>
  <c r="R14" i="16"/>
  <c r="J14" i="16"/>
  <c r="S14" i="16"/>
  <c r="Y14" i="16"/>
  <c r="Q14" i="16"/>
  <c r="D14" i="14"/>
  <c r="B14" i="16" s="1"/>
  <c r="E14" i="14"/>
  <c r="C14" i="16" s="1"/>
  <c r="F14" i="14"/>
  <c r="D14" i="16" s="1"/>
  <c r="G14" i="14"/>
  <c r="E14" i="16" s="1"/>
  <c r="H14" i="14"/>
  <c r="F14" i="16" s="1"/>
  <c r="G11" i="12"/>
  <c r="H11" i="12"/>
  <c r="I11" i="12"/>
  <c r="F11" i="12"/>
  <c r="N10" i="12"/>
  <c r="B6" i="19" s="1"/>
  <c r="C6" i="19" s="1"/>
  <c r="D6" i="19" s="1"/>
  <c r="E6" i="19" s="1"/>
  <c r="M10" i="12"/>
  <c r="L10" i="12"/>
  <c r="M11" i="12" l="1"/>
  <c r="L11" i="12"/>
  <c r="B15" i="16" l="1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E51" i="14" l="1"/>
  <c r="D74" i="14" l="1"/>
  <c r="D76" i="14"/>
  <c r="D84" i="14" s="1"/>
  <c r="D92" i="14" s="1"/>
  <c r="D100" i="14" s="1"/>
  <c r="D81" i="14"/>
  <c r="D89" i="14"/>
  <c r="D97" i="14"/>
  <c r="B15" i="11" l="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E90" i="14" l="1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AA63" i="14" l="1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B5" i="11"/>
  <c r="C5" i="11"/>
  <c r="D5" i="11"/>
  <c r="E5" i="11"/>
  <c r="F5" i="11"/>
  <c r="G5" i="11"/>
  <c r="H5" i="11"/>
  <c r="I5" i="11"/>
  <c r="J5" i="11"/>
  <c r="K5" i="11"/>
  <c r="L5" i="11"/>
  <c r="M5" i="11"/>
  <c r="D7" i="14" l="1"/>
  <c r="B7" i="16" s="1"/>
  <c r="E7" i="14"/>
  <c r="C7" i="16" s="1"/>
  <c r="F7" i="14"/>
  <c r="D7" i="16" s="1"/>
  <c r="G7" i="14"/>
  <c r="E7" i="16" s="1"/>
  <c r="H7" i="14"/>
  <c r="F7" i="16" s="1"/>
  <c r="I7" i="14"/>
  <c r="G7" i="16" s="1"/>
  <c r="J7" i="14"/>
  <c r="H7" i="16" s="1"/>
  <c r="K7" i="14"/>
  <c r="I7" i="16" s="1"/>
  <c r="L7" i="14"/>
  <c r="J7" i="16" s="1"/>
  <c r="M7" i="14"/>
  <c r="K7" i="16" s="1"/>
  <c r="E81" i="14"/>
  <c r="E86" i="14" s="1"/>
  <c r="D27" i="14"/>
  <c r="B10" i="16" s="1"/>
  <c r="E27" i="14"/>
  <c r="C10" i="16" s="1"/>
  <c r="F27" i="14"/>
  <c r="D10" i="16" s="1"/>
  <c r="G27" i="14"/>
  <c r="E10" i="16" s="1"/>
  <c r="H27" i="14"/>
  <c r="F10" i="16" s="1"/>
  <c r="I27" i="14"/>
  <c r="G10" i="16" s="1"/>
  <c r="J27" i="14"/>
  <c r="H10" i="16" s="1"/>
  <c r="K27" i="14"/>
  <c r="I10" i="16" s="1"/>
  <c r="L27" i="14"/>
  <c r="J10" i="16" s="1"/>
  <c r="M27" i="14"/>
  <c r="K10" i="16" s="1"/>
  <c r="D21" i="14"/>
  <c r="B8" i="16" s="1"/>
  <c r="E21" i="14"/>
  <c r="C8" i="16" s="1"/>
  <c r="F21" i="14"/>
  <c r="D8" i="16" s="1"/>
  <c r="G21" i="14"/>
  <c r="E8" i="16" s="1"/>
  <c r="H21" i="14"/>
  <c r="F8" i="16" s="1"/>
  <c r="I21" i="14"/>
  <c r="G8" i="16" s="1"/>
  <c r="J21" i="14"/>
  <c r="H8" i="16" s="1"/>
  <c r="K21" i="14"/>
  <c r="I8" i="16" s="1"/>
  <c r="L21" i="14"/>
  <c r="J8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3" i="10"/>
  <c r="C4" i="11" l="1"/>
  <c r="F81" i="14"/>
  <c r="F86" i="14" s="1"/>
  <c r="M21" i="14"/>
  <c r="K8" i="16" s="1"/>
  <c r="N7" i="14"/>
  <c r="L7" i="16" s="1"/>
  <c r="F39" i="14"/>
  <c r="E67" i="14"/>
  <c r="N21" i="14"/>
  <c r="L8" i="16" s="1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D4" i="11" l="1"/>
  <c r="B4" i="11"/>
  <c r="B2" i="11"/>
  <c r="B13" i="11" s="1"/>
  <c r="B2" i="19"/>
  <c r="B13" i="19" s="1"/>
  <c r="B18" i="10"/>
  <c r="B14" i="10"/>
  <c r="E46" i="14"/>
  <c r="B10" i="10"/>
  <c r="B19" i="10"/>
  <c r="B11" i="10"/>
  <c r="N27" i="14"/>
  <c r="L10" i="16" s="1"/>
  <c r="F78" i="14"/>
  <c r="G74" i="14"/>
  <c r="D64" i="14"/>
  <c r="B4" i="10" s="1"/>
  <c r="E61" i="14"/>
  <c r="G97" i="14"/>
  <c r="F102" i="14"/>
  <c r="O21" i="14"/>
  <c r="M8" i="16" s="1"/>
  <c r="F46" i="14"/>
  <c r="F94" i="14"/>
  <c r="G89" i="14"/>
  <c r="G86" i="14"/>
  <c r="H81" i="14"/>
  <c r="E33" i="14"/>
  <c r="F67" i="14"/>
  <c r="E70" i="14"/>
  <c r="F109" i="14"/>
  <c r="B17" i="10"/>
  <c r="F58" i="14"/>
  <c r="G39" i="14" l="1"/>
  <c r="C2" i="11"/>
  <c r="C13" i="11" s="1"/>
  <c r="C2" i="19"/>
  <c r="C13" i="19" s="1"/>
  <c r="O7" i="14"/>
  <c r="M7" i="16" s="1"/>
  <c r="O27" i="14"/>
  <c r="M10" i="16" s="1"/>
  <c r="C18" i="10"/>
  <c r="C14" i="10"/>
  <c r="C11" i="10"/>
  <c r="C19" i="10"/>
  <c r="C10" i="10"/>
  <c r="E64" i="14"/>
  <c r="C4" i="10" s="1"/>
  <c r="F61" i="14"/>
  <c r="H39" i="14"/>
  <c r="G46" i="14"/>
  <c r="G94" i="14"/>
  <c r="H89" i="14"/>
  <c r="H74" i="14"/>
  <c r="G78" i="14"/>
  <c r="H86" i="14"/>
  <c r="I81" i="14"/>
  <c r="P21" i="14"/>
  <c r="N8" i="16" s="1"/>
  <c r="P7" i="14"/>
  <c r="N7" i="16" s="1"/>
  <c r="G102" i="14"/>
  <c r="H97" i="14"/>
  <c r="G67" i="14"/>
  <c r="F70" i="14"/>
  <c r="F33" i="14"/>
  <c r="G109" i="14"/>
  <c r="G58" i="14"/>
  <c r="C3" i="10"/>
  <c r="C17" i="10" s="1"/>
  <c r="F51" i="14"/>
  <c r="D2" i="11" l="1"/>
  <c r="D13" i="11" s="1"/>
  <c r="D2" i="19"/>
  <c r="D13" i="19" s="1"/>
  <c r="F4" i="11"/>
  <c r="E4" i="11"/>
  <c r="D14" i="10"/>
  <c r="D11" i="10"/>
  <c r="D19" i="10"/>
  <c r="D18" i="10"/>
  <c r="D10" i="10"/>
  <c r="P27" i="14"/>
  <c r="N10" i="16" s="1"/>
  <c r="Q21" i="14"/>
  <c r="O8" i="16" s="1"/>
  <c r="I39" i="14"/>
  <c r="H67" i="14"/>
  <c r="G70" i="14"/>
  <c r="H102" i="14"/>
  <c r="I97" i="14"/>
  <c r="G61" i="14"/>
  <c r="F64" i="14"/>
  <c r="D4" i="10" s="1"/>
  <c r="I74" i="14"/>
  <c r="H78" i="14"/>
  <c r="H46" i="14"/>
  <c r="I86" i="14"/>
  <c r="J81" i="14"/>
  <c r="I89" i="14"/>
  <c r="H94" i="14"/>
  <c r="G33" i="14"/>
  <c r="Q7" i="14"/>
  <c r="O7" i="16" s="1"/>
  <c r="H109" i="14"/>
  <c r="G51" i="14"/>
  <c r="D3" i="10"/>
  <c r="D17" i="10" s="1"/>
  <c r="H58" i="14"/>
  <c r="E2" i="11" l="1"/>
  <c r="E13" i="11" s="1"/>
  <c r="E2" i="19"/>
  <c r="E13" i="19" s="1"/>
  <c r="G4" i="11"/>
  <c r="Q27" i="14"/>
  <c r="O10" i="16" s="1"/>
  <c r="E14" i="10"/>
  <c r="E11" i="10"/>
  <c r="E19" i="10"/>
  <c r="E10" i="10"/>
  <c r="E18" i="10"/>
  <c r="H33" i="14"/>
  <c r="J39" i="14"/>
  <c r="R7" i="14"/>
  <c r="P7" i="16" s="1"/>
  <c r="I46" i="14"/>
  <c r="I67" i="14"/>
  <c r="H70" i="14"/>
  <c r="I78" i="14"/>
  <c r="J74" i="14"/>
  <c r="R21" i="14"/>
  <c r="P8" i="16" s="1"/>
  <c r="I94" i="14"/>
  <c r="J89" i="14"/>
  <c r="G64" i="14"/>
  <c r="E4" i="10" s="1"/>
  <c r="H61" i="14"/>
  <c r="J86" i="14"/>
  <c r="K81" i="14"/>
  <c r="I102" i="14"/>
  <c r="J97" i="14"/>
  <c r="I109" i="14"/>
  <c r="I58" i="14"/>
  <c r="H51" i="14"/>
  <c r="E3" i="10"/>
  <c r="E17" i="10" s="1"/>
  <c r="H4" i="11" l="1"/>
  <c r="F2" i="11"/>
  <c r="F13" i="11" s="1"/>
  <c r="F2" i="19"/>
  <c r="F13" i="19" s="1"/>
  <c r="F19" i="10"/>
  <c r="F10" i="10"/>
  <c r="F18" i="10"/>
  <c r="F11" i="10"/>
  <c r="F14" i="10"/>
  <c r="R27" i="14"/>
  <c r="P10" i="16" s="1"/>
  <c r="S7" i="14"/>
  <c r="Q7" i="16" s="1"/>
  <c r="J78" i="14"/>
  <c r="K74" i="14"/>
  <c r="H64" i="14"/>
  <c r="F4" i="10" s="1"/>
  <c r="I61" i="14"/>
  <c r="K39" i="14"/>
  <c r="S21" i="14"/>
  <c r="Q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F3" i="10"/>
  <c r="F17" i="10" s="1"/>
  <c r="J58" i="14"/>
  <c r="G2" i="11" l="1"/>
  <c r="G13" i="11" s="1"/>
  <c r="G2" i="19"/>
  <c r="G13" i="19" s="1"/>
  <c r="I4" i="11"/>
  <c r="S27" i="14"/>
  <c r="Q10" i="16" s="1"/>
  <c r="G11" i="10"/>
  <c r="G19" i="10"/>
  <c r="G10" i="10"/>
  <c r="G18" i="10"/>
  <c r="G14" i="10"/>
  <c r="K46" i="14"/>
  <c r="L89" i="14"/>
  <c r="K94" i="14"/>
  <c r="K78" i="14"/>
  <c r="L74" i="14"/>
  <c r="T21" i="14"/>
  <c r="R8" i="16" s="1"/>
  <c r="M81" i="14"/>
  <c r="L86" i="14"/>
  <c r="L39" i="14"/>
  <c r="T7" i="14"/>
  <c r="R7" i="16" s="1"/>
  <c r="J61" i="14"/>
  <c r="I64" i="14"/>
  <c r="G4" i="10" s="1"/>
  <c r="K67" i="14"/>
  <c r="J70" i="14"/>
  <c r="L97" i="14"/>
  <c r="K102" i="14"/>
  <c r="J33" i="14"/>
  <c r="K109" i="14"/>
  <c r="K58" i="14"/>
  <c r="J51" i="14"/>
  <c r="G3" i="10"/>
  <c r="G17" i="10" s="1"/>
  <c r="J4" i="11" l="1"/>
  <c r="H2" i="11"/>
  <c r="H13" i="11" s="1"/>
  <c r="H2" i="19"/>
  <c r="H13" i="19" s="1"/>
  <c r="H19" i="10"/>
  <c r="H10" i="10"/>
  <c r="H18" i="10"/>
  <c r="H14" i="10"/>
  <c r="H11" i="10"/>
  <c r="T27" i="14"/>
  <c r="R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S7" i="16" s="1"/>
  <c r="K33" i="14"/>
  <c r="K61" i="14"/>
  <c r="J64" i="14"/>
  <c r="H4" i="10" s="1"/>
  <c r="U21" i="14"/>
  <c r="S8" i="16" s="1"/>
  <c r="L109" i="14"/>
  <c r="K51" i="14"/>
  <c r="H3" i="10"/>
  <c r="H17" i="10" s="1"/>
  <c r="L58" i="14"/>
  <c r="K4" i="11" l="1"/>
  <c r="I2" i="11"/>
  <c r="I13" i="11" s="1"/>
  <c r="I2" i="19"/>
  <c r="I13" i="19" s="1"/>
  <c r="I19" i="10"/>
  <c r="I10" i="10"/>
  <c r="I18" i="10"/>
  <c r="I14" i="10"/>
  <c r="I11" i="10"/>
  <c r="U27" i="14"/>
  <c r="S10" i="16" s="1"/>
  <c r="M94" i="14"/>
  <c r="N89" i="14"/>
  <c r="L61" i="14"/>
  <c r="K64" i="14"/>
  <c r="I4" i="10" s="1"/>
  <c r="V7" i="14"/>
  <c r="T7" i="16" s="1"/>
  <c r="M102" i="14"/>
  <c r="N97" i="14"/>
  <c r="N86" i="14"/>
  <c r="O81" i="14"/>
  <c r="L33" i="14"/>
  <c r="N39" i="14"/>
  <c r="L70" i="14"/>
  <c r="M67" i="14"/>
  <c r="V21" i="14"/>
  <c r="T8" i="16" s="1"/>
  <c r="M46" i="14"/>
  <c r="M78" i="14"/>
  <c r="N74" i="14"/>
  <c r="M109" i="14"/>
  <c r="M58" i="14"/>
  <c r="I3" i="10"/>
  <c r="I17" i="10" s="1"/>
  <c r="L51" i="14"/>
  <c r="L4" i="11" l="1"/>
  <c r="J2" i="11"/>
  <c r="J13" i="11" s="1"/>
  <c r="J2" i="19"/>
  <c r="J13" i="19" s="1"/>
  <c r="V27" i="14"/>
  <c r="T10" i="16" s="1"/>
  <c r="J18" i="10"/>
  <c r="J14" i="10"/>
  <c r="J19" i="10"/>
  <c r="J11" i="10"/>
  <c r="J10" i="10"/>
  <c r="O86" i="14"/>
  <c r="P81" i="14"/>
  <c r="N46" i="14"/>
  <c r="L64" i="14"/>
  <c r="J4" i="10" s="1"/>
  <c r="M61" i="14"/>
  <c r="W21" i="14"/>
  <c r="U8" i="16" s="1"/>
  <c r="M70" i="14"/>
  <c r="N67" i="14"/>
  <c r="W7" i="14"/>
  <c r="U7" i="16" s="1"/>
  <c r="N102" i="14"/>
  <c r="O97" i="14"/>
  <c r="N94" i="14"/>
  <c r="O89" i="14"/>
  <c r="M33" i="14"/>
  <c r="O74" i="14"/>
  <c r="N78" i="14"/>
  <c r="O39" i="14"/>
  <c r="N109" i="14"/>
  <c r="M51" i="14"/>
  <c r="J3" i="10"/>
  <c r="J17" i="10" s="1"/>
  <c r="N58" i="14"/>
  <c r="K2" i="11" l="1"/>
  <c r="K13" i="11" s="1"/>
  <c r="K2" i="19"/>
  <c r="K13" i="19" s="1"/>
  <c r="M4" i="11"/>
  <c r="K18" i="10"/>
  <c r="K14" i="10"/>
  <c r="K11" i="10"/>
  <c r="K19" i="10"/>
  <c r="K10" i="10"/>
  <c r="W27" i="14"/>
  <c r="U10" i="16" s="1"/>
  <c r="O94" i="14"/>
  <c r="P89" i="14"/>
  <c r="N61" i="14"/>
  <c r="M64" i="14"/>
  <c r="K4" i="10" s="1"/>
  <c r="X21" i="14"/>
  <c r="V8" i="16" s="1"/>
  <c r="O78" i="14"/>
  <c r="P74" i="14"/>
  <c r="N33" i="14"/>
  <c r="X7" i="14"/>
  <c r="V7" i="16" s="1"/>
  <c r="O46" i="14"/>
  <c r="N70" i="14"/>
  <c r="O67" i="14"/>
  <c r="Q81" i="14"/>
  <c r="P86" i="14"/>
  <c r="O102" i="14"/>
  <c r="P97" i="14"/>
  <c r="P39" i="14"/>
  <c r="O109" i="14"/>
  <c r="O58" i="14"/>
  <c r="N51" i="14"/>
  <c r="K3" i="10"/>
  <c r="K17" i="10" s="1"/>
  <c r="L2" i="11" l="1"/>
  <c r="L13" i="11" s="1"/>
  <c r="L2" i="19"/>
  <c r="L13" i="19" s="1"/>
  <c r="N4" i="11"/>
  <c r="L19" i="10"/>
  <c r="L11" i="10"/>
  <c r="L10" i="10"/>
  <c r="L18" i="10"/>
  <c r="L14" i="10"/>
  <c r="X27" i="14"/>
  <c r="V10" i="16" s="1"/>
  <c r="P46" i="14"/>
  <c r="P78" i="14"/>
  <c r="Q74" i="14"/>
  <c r="Q97" i="14"/>
  <c r="P102" i="14"/>
  <c r="Y21" i="14"/>
  <c r="W8" i="16" s="1"/>
  <c r="O70" i="14"/>
  <c r="P67" i="14"/>
  <c r="P94" i="14"/>
  <c r="Q89" i="14"/>
  <c r="Y7" i="14"/>
  <c r="W7" i="16" s="1"/>
  <c r="O33" i="14"/>
  <c r="Q86" i="14"/>
  <c r="R81" i="14"/>
  <c r="N64" i="14"/>
  <c r="L4" i="10" s="1"/>
  <c r="O61" i="14"/>
  <c r="Q39" i="14"/>
  <c r="P109" i="14"/>
  <c r="O51" i="14"/>
  <c r="L3" i="10"/>
  <c r="L17" i="10" s="1"/>
  <c r="P58" i="14"/>
  <c r="O4" i="11" l="1"/>
  <c r="M2" i="11"/>
  <c r="M13" i="11" s="1"/>
  <c r="M2" i="19"/>
  <c r="M13" i="19" s="1"/>
  <c r="Y27" i="14"/>
  <c r="W10" i="16" s="1"/>
  <c r="M14" i="10"/>
  <c r="M11" i="10"/>
  <c r="M10" i="10"/>
  <c r="M19" i="10"/>
  <c r="M18" i="10"/>
  <c r="Z21" i="14"/>
  <c r="X8" i="16" s="1"/>
  <c r="R97" i="14"/>
  <c r="Q102" i="14"/>
  <c r="O64" i="14"/>
  <c r="M4" i="10" s="1"/>
  <c r="P61" i="14"/>
  <c r="Q94" i="14"/>
  <c r="R89" i="14"/>
  <c r="Q78" i="14"/>
  <c r="R74" i="14"/>
  <c r="R86" i="14"/>
  <c r="S81" i="14"/>
  <c r="P70" i="14"/>
  <c r="Q67" i="14"/>
  <c r="Q46" i="14"/>
  <c r="Z7" i="14"/>
  <c r="X7" i="16" s="1"/>
  <c r="R39" i="14"/>
  <c r="P33" i="14"/>
  <c r="Q109" i="14"/>
  <c r="Q58" i="14"/>
  <c r="P51" i="14"/>
  <c r="M3" i="10"/>
  <c r="M17" i="10" s="1"/>
  <c r="N2" i="11" l="1"/>
  <c r="N13" i="11" s="1"/>
  <c r="N2" i="19"/>
  <c r="N13" i="19" s="1"/>
  <c r="P4" i="11"/>
  <c r="N10" i="10"/>
  <c r="N18" i="10"/>
  <c r="N19" i="10"/>
  <c r="N14" i="10"/>
  <c r="N11" i="10"/>
  <c r="Z27" i="14"/>
  <c r="X10" i="16" s="1"/>
  <c r="R102" i="14"/>
  <c r="S97" i="14"/>
  <c r="R46" i="14"/>
  <c r="Q61" i="14"/>
  <c r="P64" i="14"/>
  <c r="N4" i="10" s="1"/>
  <c r="R78" i="14"/>
  <c r="S74" i="14"/>
  <c r="AA21" i="14"/>
  <c r="Y8" i="16" s="1"/>
  <c r="R94" i="14"/>
  <c r="S89" i="14"/>
  <c r="R67" i="14"/>
  <c r="Q70" i="14"/>
  <c r="S39" i="14"/>
  <c r="T81" i="14"/>
  <c r="S86" i="14"/>
  <c r="AA7" i="14"/>
  <c r="Y7" i="16" s="1"/>
  <c r="Q33" i="14"/>
  <c r="R109" i="14"/>
  <c r="Q51" i="14"/>
  <c r="N3" i="10"/>
  <c r="N17" i="10" s="1"/>
  <c r="R58" i="14"/>
  <c r="O2" i="11" l="1"/>
  <c r="O13" i="11" s="1"/>
  <c r="O2" i="19"/>
  <c r="O13" i="19" s="1"/>
  <c r="Q4" i="11"/>
  <c r="O11" i="10"/>
  <c r="O10" i="10"/>
  <c r="O19" i="10"/>
  <c r="O18" i="10"/>
  <c r="O14" i="10"/>
  <c r="AA27" i="14"/>
  <c r="Y10" i="16" s="1"/>
  <c r="T89" i="14"/>
  <c r="S94" i="14"/>
  <c r="R70" i="14"/>
  <c r="S67" i="14"/>
  <c r="T86" i="14"/>
  <c r="U81" i="14"/>
  <c r="Q64" i="14"/>
  <c r="O4" i="10" s="1"/>
  <c r="R61" i="14"/>
  <c r="AB7" i="14"/>
  <c r="Z7" i="16" s="1"/>
  <c r="S78" i="14"/>
  <c r="T74" i="14"/>
  <c r="S102" i="14"/>
  <c r="T97" i="14"/>
  <c r="AB21" i="14"/>
  <c r="Z8" i="16" s="1"/>
  <c r="S46" i="14"/>
  <c r="T39" i="14"/>
  <c r="R33" i="14"/>
  <c r="S109" i="14"/>
  <c r="S58" i="14"/>
  <c r="R51" i="14"/>
  <c r="O3" i="10"/>
  <c r="O17" i="10" s="1"/>
  <c r="P2" i="11" l="1"/>
  <c r="P13" i="11" s="1"/>
  <c r="P2" i="19"/>
  <c r="P13" i="19" s="1"/>
  <c r="R4" i="11"/>
  <c r="AB27" i="14"/>
  <c r="Z10" i="16" s="1"/>
  <c r="P19" i="10"/>
  <c r="P10" i="10"/>
  <c r="P14" i="10"/>
  <c r="P18" i="10"/>
  <c r="P11" i="10"/>
  <c r="U86" i="14"/>
  <c r="V81" i="14"/>
  <c r="T94" i="14"/>
  <c r="U89" i="14"/>
  <c r="S33" i="14"/>
  <c r="U39" i="14"/>
  <c r="T46" i="14"/>
  <c r="AC7" i="14"/>
  <c r="AA7" i="16" s="1"/>
  <c r="S70" i="14"/>
  <c r="T67" i="14"/>
  <c r="U97" i="14"/>
  <c r="T102" i="14"/>
  <c r="T78" i="14"/>
  <c r="U74" i="14"/>
  <c r="AC21" i="14"/>
  <c r="AA8" i="16" s="1"/>
  <c r="R64" i="14"/>
  <c r="P4" i="10" s="1"/>
  <c r="S61" i="14"/>
  <c r="T109" i="14"/>
  <c r="T58" i="14"/>
  <c r="S51" i="14"/>
  <c r="P3" i="10"/>
  <c r="P17" i="10" s="1"/>
  <c r="Q2" i="11" l="1"/>
  <c r="Q13" i="11" s="1"/>
  <c r="Q2" i="19"/>
  <c r="Q13" i="19" s="1"/>
  <c r="S4" i="11"/>
  <c r="Q19" i="10"/>
  <c r="Q18" i="10"/>
  <c r="Q10" i="10"/>
  <c r="Q14" i="10"/>
  <c r="Q11" i="10"/>
  <c r="AC27" i="14"/>
  <c r="AA10" i="16" s="1"/>
  <c r="V39" i="14"/>
  <c r="U102" i="14"/>
  <c r="V97" i="14"/>
  <c r="AD21" i="14"/>
  <c r="AB8" i="16" s="1"/>
  <c r="T70" i="14"/>
  <c r="U67" i="14"/>
  <c r="AD7" i="14"/>
  <c r="AB7" i="16" s="1"/>
  <c r="U94" i="14"/>
  <c r="V89" i="14"/>
  <c r="T33" i="14"/>
  <c r="U78" i="14"/>
  <c r="V74" i="14"/>
  <c r="U46" i="14"/>
  <c r="V86" i="14"/>
  <c r="W81" i="14"/>
  <c r="S64" i="14"/>
  <c r="Q4" i="10" s="1"/>
  <c r="T61" i="14"/>
  <c r="U109" i="14"/>
  <c r="T51" i="14"/>
  <c r="Q3" i="10"/>
  <c r="Q17" i="10" s="1"/>
  <c r="U58" i="14"/>
  <c r="T4" i="11" l="1"/>
  <c r="R2" i="11"/>
  <c r="R13" i="11" s="1"/>
  <c r="R2" i="19"/>
  <c r="R13" i="19" s="1"/>
  <c r="AD27" i="14"/>
  <c r="AB10" i="16" s="1"/>
  <c r="R18" i="10"/>
  <c r="R14" i="10"/>
  <c r="R10" i="10"/>
  <c r="R11" i="10"/>
  <c r="R19" i="10"/>
  <c r="U70" i="14"/>
  <c r="V67" i="14"/>
  <c r="X81" i="14"/>
  <c r="W86" i="14"/>
  <c r="V46" i="14"/>
  <c r="V102" i="14"/>
  <c r="W97" i="14"/>
  <c r="V78" i="14"/>
  <c r="W74" i="14"/>
  <c r="AE7" i="14"/>
  <c r="AC7" i="16" s="1"/>
  <c r="U33" i="14"/>
  <c r="V94" i="14"/>
  <c r="W89" i="14"/>
  <c r="AE21" i="14"/>
  <c r="AC8" i="16" s="1"/>
  <c r="T64" i="14"/>
  <c r="R4" i="10" s="1"/>
  <c r="U61" i="14"/>
  <c r="W39" i="14"/>
  <c r="V109" i="14"/>
  <c r="V58" i="14"/>
  <c r="U51" i="14"/>
  <c r="R3" i="10"/>
  <c r="R17" i="10" s="1"/>
  <c r="S2" i="11" l="1"/>
  <c r="S13" i="11" s="1"/>
  <c r="S2" i="19"/>
  <c r="S13" i="19" s="1"/>
  <c r="U4" i="11"/>
  <c r="S18" i="10"/>
  <c r="S14" i="10"/>
  <c r="S11" i="10"/>
  <c r="S10" i="10"/>
  <c r="S19" i="10"/>
  <c r="AE27" i="14"/>
  <c r="AC10" i="16" s="1"/>
  <c r="W94" i="14"/>
  <c r="X89" i="14"/>
  <c r="W46" i="14"/>
  <c r="AG7" i="14"/>
  <c r="AE7" i="16" s="1"/>
  <c r="AF7" i="14"/>
  <c r="AD7" i="16" s="1"/>
  <c r="Y81" i="14"/>
  <c r="X86" i="14"/>
  <c r="X39" i="14"/>
  <c r="V33" i="14"/>
  <c r="AG21" i="14"/>
  <c r="AE8" i="16" s="1"/>
  <c r="AF21" i="14"/>
  <c r="AD8" i="16" s="1"/>
  <c r="W78" i="14"/>
  <c r="X74" i="14"/>
  <c r="V70" i="14"/>
  <c r="W67" i="14"/>
  <c r="X97" i="14"/>
  <c r="W102" i="14"/>
  <c r="V61" i="14"/>
  <c r="U64" i="14"/>
  <c r="S4" i="10" s="1"/>
  <c r="W109" i="14"/>
  <c r="S3" i="10"/>
  <c r="S17" i="10" s="1"/>
  <c r="V51" i="14"/>
  <c r="W58" i="14"/>
  <c r="V4" i="11" l="1"/>
  <c r="T2" i="11"/>
  <c r="T13" i="11" s="1"/>
  <c r="T2" i="19"/>
  <c r="T13" i="19" s="1"/>
  <c r="T14" i="10"/>
  <c r="T10" i="10"/>
  <c r="T11" i="10"/>
  <c r="T19" i="10"/>
  <c r="T18" i="10"/>
  <c r="AG27" i="14"/>
  <c r="AE10" i="16" s="1"/>
  <c r="AF27" i="14"/>
  <c r="AD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T4" i="10" s="1"/>
  <c r="W61" i="14"/>
  <c r="W33" i="14"/>
  <c r="X109" i="14"/>
  <c r="X58" i="14"/>
  <c r="W51" i="14"/>
  <c r="T3" i="10"/>
  <c r="T17" i="10" s="1"/>
  <c r="W4" i="11" l="1"/>
  <c r="U2" i="11"/>
  <c r="U13" i="11" s="1"/>
  <c r="U2" i="19"/>
  <c r="U13" i="19" s="1"/>
  <c r="U14" i="10"/>
  <c r="U11" i="10"/>
  <c r="U19" i="10"/>
  <c r="U18" i="10"/>
  <c r="U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U4" i="10" s="1"/>
  <c r="X61" i="14"/>
  <c r="Y109" i="14"/>
  <c r="X51" i="14"/>
  <c r="U3" i="10"/>
  <c r="U17" i="10" s="1"/>
  <c r="Y58" i="14"/>
  <c r="X4" i="11" l="1"/>
  <c r="V2" i="11"/>
  <c r="V13" i="11" s="1"/>
  <c r="V2" i="19"/>
  <c r="V13" i="19" s="1"/>
  <c r="V11" i="10"/>
  <c r="V19" i="10"/>
  <c r="V18" i="10"/>
  <c r="V14" i="10"/>
  <c r="V10" i="10"/>
  <c r="Y70" i="14"/>
  <c r="Z67" i="14"/>
  <c r="AA89" i="14"/>
  <c r="Z94" i="14"/>
  <c r="Z46" i="14"/>
  <c r="Z102" i="14"/>
  <c r="AA97" i="14"/>
  <c r="AA39" i="14"/>
  <c r="X64" i="14"/>
  <c r="V4" i="10" s="1"/>
  <c r="Y61" i="14"/>
  <c r="Y33" i="14"/>
  <c r="AA74" i="14"/>
  <c r="Z78" i="14"/>
  <c r="AA86" i="14"/>
  <c r="AB81" i="14"/>
  <c r="Z109" i="14"/>
  <c r="Z58" i="14"/>
  <c r="Y51" i="14"/>
  <c r="V3" i="10"/>
  <c r="V17" i="10" s="1"/>
  <c r="W2" i="11" l="1"/>
  <c r="W13" i="11" s="1"/>
  <c r="W2" i="19"/>
  <c r="W13" i="19" s="1"/>
  <c r="Y4" i="11"/>
  <c r="W11" i="10"/>
  <c r="W10" i="10"/>
  <c r="W19" i="10"/>
  <c r="W18" i="10"/>
  <c r="W14" i="10"/>
  <c r="AB74" i="14"/>
  <c r="AA78" i="14"/>
  <c r="Y64" i="14"/>
  <c r="W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W3" i="10"/>
  <c r="W17" i="10" s="1"/>
  <c r="AA58" i="14"/>
  <c r="Z4" i="11" l="1"/>
  <c r="X2" i="11"/>
  <c r="X13" i="11" s="1"/>
  <c r="X2" i="19"/>
  <c r="X13" i="19" s="1"/>
  <c r="X19" i="10"/>
  <c r="X18" i="10"/>
  <c r="X14" i="10"/>
  <c r="X10" i="10"/>
  <c r="X11" i="10"/>
  <c r="AA33" i="14"/>
  <c r="AB46" i="14"/>
  <c r="AA70" i="14"/>
  <c r="AB67" i="14"/>
  <c r="Z64" i="14"/>
  <c r="X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X3" i="10"/>
  <c r="X17" i="10" s="1"/>
  <c r="AA51" i="14"/>
  <c r="Y2" i="11" l="1"/>
  <c r="Y13" i="11" s="1"/>
  <c r="Y2" i="19"/>
  <c r="Y13" i="19" s="1"/>
  <c r="AA4" i="11"/>
  <c r="Y19" i="10"/>
  <c r="Y18" i="10"/>
  <c r="Y10" i="10"/>
  <c r="Y14" i="10"/>
  <c r="Y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Y4" i="10" s="1"/>
  <c r="AD89" i="14"/>
  <c r="AC94" i="14"/>
  <c r="AC109" i="14"/>
  <c r="Y3" i="10"/>
  <c r="Y17" i="10" s="1"/>
  <c r="AB51" i="14"/>
  <c r="AC58" i="14"/>
  <c r="AB4" i="11" l="1"/>
  <c r="Z2" i="11"/>
  <c r="Z13" i="11" s="1"/>
  <c r="Z2" i="19"/>
  <c r="Z13" i="19" s="1"/>
  <c r="Z18" i="10"/>
  <c r="Z14" i="10"/>
  <c r="Z10" i="10"/>
  <c r="Z19" i="10"/>
  <c r="Z11" i="10"/>
  <c r="AC33" i="14"/>
  <c r="AD102" i="14"/>
  <c r="AE97" i="14"/>
  <c r="AB64" i="14"/>
  <c r="Z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Z3" i="10"/>
  <c r="Z17" i="10" s="1"/>
  <c r="AC51" i="14"/>
  <c r="AC4" i="11" l="1"/>
  <c r="AA2" i="11"/>
  <c r="AA13" i="11" s="1"/>
  <c r="AA2" i="19"/>
  <c r="AA13" i="19" s="1"/>
  <c r="AA18" i="10"/>
  <c r="AA14" i="10"/>
  <c r="AA11" i="10"/>
  <c r="AA10" i="10"/>
  <c r="AA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A4" i="10" s="1"/>
  <c r="AE94" i="14"/>
  <c r="AF89" i="14"/>
  <c r="AE109" i="14"/>
  <c r="AD51" i="14"/>
  <c r="AA3" i="10"/>
  <c r="AA17" i="10" s="1"/>
  <c r="AE58" i="14"/>
  <c r="AB2" i="11" l="1"/>
  <c r="AB13" i="11" s="1"/>
  <c r="AB2" i="19"/>
  <c r="AB13" i="19" s="1"/>
  <c r="AD4" i="11"/>
  <c r="AB14" i="10"/>
  <c r="AB19" i="10"/>
  <c r="AB11" i="10"/>
  <c r="AB18" i="10"/>
  <c r="AB10" i="10"/>
  <c r="AG97" i="14"/>
  <c r="AF102" i="14"/>
  <c r="AG74" i="14"/>
  <c r="AF78" i="14"/>
  <c r="AF67" i="14"/>
  <c r="AE70" i="14"/>
  <c r="AG39" i="14"/>
  <c r="AE61" i="14"/>
  <c r="AD64" i="14"/>
  <c r="AB4" i="10" s="1"/>
  <c r="AF46" i="14"/>
  <c r="AE33" i="14"/>
  <c r="AF94" i="14"/>
  <c r="AG89" i="14"/>
  <c r="AG86" i="14"/>
  <c r="AH81" i="14"/>
  <c r="AF109" i="14"/>
  <c r="AG58" i="14"/>
  <c r="AF58" i="14"/>
  <c r="AE51" i="14"/>
  <c r="AB3" i="10"/>
  <c r="AB17" i="10" s="1"/>
  <c r="AE4" i="11" l="1"/>
  <c r="AC2" i="11"/>
  <c r="AC13" i="11" s="1"/>
  <c r="AC2" i="19"/>
  <c r="AC13" i="19" s="1"/>
  <c r="AC14" i="10"/>
  <c r="AC11" i="10"/>
  <c r="AC19" i="10"/>
  <c r="AC18" i="10"/>
  <c r="AC10" i="10"/>
  <c r="AG67" i="14"/>
  <c r="AF70" i="14"/>
  <c r="AH86" i="14"/>
  <c r="AG46" i="14"/>
  <c r="AG78" i="14"/>
  <c r="AH74" i="14"/>
  <c r="AF33" i="14"/>
  <c r="AH89" i="14"/>
  <c r="AG94" i="14"/>
  <c r="AE64" i="14"/>
  <c r="AC4" i="10" s="1"/>
  <c r="AF61" i="14"/>
  <c r="AH97" i="14"/>
  <c r="AG102" i="14"/>
  <c r="AG109" i="14"/>
  <c r="AF51" i="14"/>
  <c r="AC3" i="10"/>
  <c r="AC17" i="10" s="1"/>
  <c r="AD2" i="11" l="1"/>
  <c r="AD13" i="11" s="1"/>
  <c r="AD2" i="19"/>
  <c r="AD13" i="19" s="1"/>
  <c r="AD18" i="10"/>
  <c r="AD19" i="10"/>
  <c r="AD14" i="10"/>
  <c r="AD10" i="10"/>
  <c r="AD11" i="10"/>
  <c r="AG33" i="14"/>
  <c r="AH102" i="14"/>
  <c r="AH78" i="14"/>
  <c r="AH94" i="14"/>
  <c r="AF64" i="14"/>
  <c r="AD4" i="10" s="1"/>
  <c r="AG61" i="14"/>
  <c r="AG70" i="14"/>
  <c r="AH109" i="14"/>
  <c r="AG51" i="14"/>
  <c r="AD3" i="10"/>
  <c r="AD17" i="10" s="1"/>
  <c r="AE2" i="11" l="1"/>
  <c r="AE13" i="11" s="1"/>
  <c r="AE2" i="19"/>
  <c r="AE13" i="19" s="1"/>
  <c r="AE11" i="10"/>
  <c r="AE10" i="10"/>
  <c r="AE19" i="10"/>
  <c r="AE18" i="10"/>
  <c r="AE14" i="10"/>
  <c r="AG64" i="14"/>
  <c r="AE4" i="10" s="1"/>
  <c r="AE3" i="10"/>
  <c r="AE17" i="10" s="1"/>
</calcChain>
</file>

<file path=xl/sharedStrings.xml><?xml version="1.0" encoding="utf-8"?>
<sst xmlns="http://schemas.openxmlformats.org/spreadsheetml/2006/main" count="1581" uniqueCount="703">
  <si>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</si>
  <si>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</si>
  <si>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</si>
  <si>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</si>
  <si>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</si>
  <si>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</si>
  <si>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</si>
  <si>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</si>
  <si>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</si>
  <si>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</si>
  <si>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</si>
  <si>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</si>
  <si>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</si>
  <si>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</si>
  <si>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</si>
  <si>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</si>
  <si>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</si>
  <si>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</si>
  <si>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</si>
  <si>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</si>
  <si>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</si>
  <si>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</si>
  <si>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</si>
  <si>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</si>
  <si>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</si>
  <si>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</si>
  <si>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</si>
  <si>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</si>
  <si>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</si>
  <si>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</si>
  <si>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</si>
  <si>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</si>
  <si>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</si>
  <si>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</si>
  <si>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</si>
  <si>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</si>
  <si>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</si>
  <si>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</si>
  <si>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</si>
  <si>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</si>
  <si>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</si>
  <si>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</si>
  <si>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</si>
  <si>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</si>
  <si>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</si>
  <si>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</si>
  <si>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</si>
  <si>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</si>
  <si>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</si>
  <si>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</si>
  <si>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</si>
  <si>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</si>
  <si>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</si>
  <si>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</si>
  <si>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</si>
  <si>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</si>
  <si>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</si>
  <si>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</si>
  <si>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</si>
  <si>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</si>
  <si>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</si>
  <si>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</si>
  <si>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</si>
  <si>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</si>
  <si>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</si>
  <si>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</si>
  <si>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</si>
  <si>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</si>
  <si>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</si>
  <si>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</si>
  <si>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</si>
  <si>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</si>
  <si>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</si>
  <si>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</si>
  <si>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</si>
  <si>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</si>
  <si>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</si>
  <si>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</si>
  <si>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</si>
  <si>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</si>
  <si>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</si>
  <si>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</si>
  <si>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</si>
  <si>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</si>
  <si>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</si>
  <si>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</si>
  <si>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</si>
  <si>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</si>
  <si>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</si>
  <si>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</si>
  <si>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</si>
  <si>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</si>
  <si>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</si>
  <si>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</si>
  <si>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</si>
  <si>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</si>
  <si>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</si>
  <si>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</si>
  <si>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</si>
  <si>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</si>
  <si>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</si>
  <si>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</si>
  <si>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</si>
  <si>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</si>
  <si>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</si>
  <si>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</si>
  <si>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</si>
  <si>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</si>
  <si>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</si>
  <si>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</si>
  <si>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</si>
  <si>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</si>
  <si>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</si>
  <si>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</si>
  <si>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</si>
  <si>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</si>
  <si>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</si>
  <si>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</si>
  <si>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</si>
  <si>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</si>
  <si>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</si>
  <si>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</si>
  <si>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</si>
  <si>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</si>
  <si>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</si>
  <si>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</si>
  <si>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</si>
  <si>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</si>
  <si>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</si>
  <si>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</si>
  <si>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</si>
  <si>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</si>
  <si>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</si>
  <si>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</si>
  <si>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</si>
  <si>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</si>
  <si>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</si>
  <si>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</si>
  <si>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</si>
  <si>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</si>
  <si>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</si>
  <si>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</si>
  <si>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</si>
  <si>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</si>
  <si>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</si>
  <si>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</si>
  <si>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</si>
  <si>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</si>
  <si>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</si>
  <si>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</si>
  <si>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</si>
  <si>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</si>
  <si>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</si>
  <si>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</si>
  <si>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</si>
  <si>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</si>
  <si>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</si>
  <si>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</si>
  <si>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</si>
  <si>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</si>
  <si>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</si>
  <si>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</si>
  <si>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</si>
  <si>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</si>
  <si>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</si>
  <si>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</si>
  <si>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</si>
  <si>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</si>
  <si>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</si>
  <si>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</si>
  <si>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</si>
  <si>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</si>
  <si>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</si>
  <si>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</si>
  <si>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</si>
  <si>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</si>
  <si>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</si>
  <si>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</si>
  <si>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</si>
  <si>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</si>
  <si>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</si>
  <si>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</si>
  <si>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</si>
  <si>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</si>
  <si>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</si>
  <si>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</si>
  <si>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</si>
  <si>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</si>
  <si>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</si>
  <si>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</si>
  <si>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</si>
  <si>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</si>
  <si>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</si>
  <si>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</si>
  <si>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</si>
  <si>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</si>
  <si>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</si>
  <si>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</si>
  <si>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</si>
  <si>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</si>
  <si>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</si>
  <si>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</si>
  <si>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</si>
  <si>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</si>
  <si>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</si>
  <si>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</si>
  <si>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</si>
  <si>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</si>
  <si>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</si>
  <si>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</si>
  <si>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</si>
  <si>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</si>
  <si>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</si>
  <si>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</si>
  <si>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</si>
  <si>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</si>
  <si>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</si>
  <si>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</si>
  <si>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</si>
  <si>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</si>
  <si>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</si>
  <si>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</si>
  <si>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</si>
  <si>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</si>
  <si>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</si>
  <si>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</si>
  <si>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</si>
  <si>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</si>
  <si>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</si>
  <si>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</si>
  <si>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</si>
  <si>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</si>
  <si>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</si>
  <si>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</si>
  <si>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</si>
  <si>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</si>
  <si>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</si>
  <si>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</si>
  <si>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</si>
  <si>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</si>
  <si>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</si>
  <si>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</si>
  <si>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</si>
  <si>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</si>
  <si>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</si>
  <si>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</si>
  <si>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</si>
  <si>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</si>
  <si>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</si>
  <si>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</si>
  <si>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</si>
  <si>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</si>
  <si>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</si>
  <si>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</si>
  <si>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</si>
  <si>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</si>
  <si>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</si>
  <si>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</si>
  <si>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</si>
  <si>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</si>
  <si>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</si>
  <si>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</si>
  <si>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</si>
  <si>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</si>
  <si>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</si>
  <si>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</si>
  <si>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</si>
  <si>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</si>
  <si>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</si>
  <si>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</si>
  <si>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</si>
  <si>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</si>
  <si>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</si>
  <si>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</si>
  <si>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</si>
  <si>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</si>
  <si>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</si>
  <si>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</si>
  <si>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</si>
  <si>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</si>
  <si>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</si>
  <si>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</si>
  <si>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</si>
  <si>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</si>
  <si>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</si>
  <si>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</si>
  <si>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</si>
  <si>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</si>
  <si>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</si>
  <si>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</si>
  <si>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</si>
  <si>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</si>
  <si>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</si>
  <si>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</si>
  <si>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</si>
  <si>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</si>
  <si>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</si>
  <si>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</si>
  <si>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</si>
  <si>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</si>
  <si>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</si>
  <si>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</si>
  <si>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</si>
  <si>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</si>
  <si>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</si>
  <si>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</si>
  <si>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</si>
  <si>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</si>
  <si>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</si>
  <si>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</si>
  <si>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</si>
  <si>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</si>
  <si>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</si>
  <si>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</si>
  <si>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</si>
  <si>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</si>
  <si>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</si>
  <si>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</si>
  <si>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</si>
  <si>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</si>
  <si>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</si>
  <si>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</si>
  <si>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</si>
  <si>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</si>
  <si>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</si>
  <si>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</si>
  <si>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</si>
  <si>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</si>
  <si>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</si>
  <si>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</si>
  <si>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</si>
  <si>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</si>
  <si>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</si>
  <si>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</si>
  <si>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</si>
  <si>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</si>
  <si>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</si>
  <si>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</si>
  <si>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</si>
  <si>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</si>
  <si>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</si>
  <si>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</si>
  <si>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</si>
  <si>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</si>
  <si>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</si>
  <si>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</si>
  <si>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</si>
  <si>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</si>
  <si>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</si>
  <si>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</si>
  <si>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</si>
  <si>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</si>
  <si>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</si>
  <si>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</si>
  <si>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</si>
  <si>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</si>
  <si>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</si>
  <si>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</si>
  <si>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</si>
  <si>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</si>
  <si>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</si>
  <si>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</si>
  <si>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</si>
  <si>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</si>
  <si>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</si>
  <si>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</si>
  <si>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</si>
  <si>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</si>
  <si>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</si>
  <si>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</si>
  <si>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</si>
  <si>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</si>
  <si>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</si>
  <si>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</si>
  <si>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</si>
  <si>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</si>
  <si>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</si>
  <si>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</si>
  <si>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</si>
  <si>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</si>
  <si>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</si>
  <si>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</si>
  <si>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</si>
  <si>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</si>
  <si>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</si>
  <si>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</si>
  <si>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</si>
  <si>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</si>
  <si>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</si>
  <si>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</si>
  <si>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</si>
  <si>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</si>
  <si>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</si>
  <si>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</si>
  <si>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</si>
  <si>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</si>
  <si>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</si>
  <si>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</si>
  <si>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</si>
  <si>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</si>
  <si>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</si>
  <si>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</si>
  <si>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</si>
  <si>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</si>
  <si>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</si>
  <si>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</si>
  <si>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</si>
  <si>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</si>
  <si>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</si>
  <si>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</si>
  <si>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</si>
  <si>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</si>
  <si>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</si>
  <si>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</si>
  <si>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</si>
  <si>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</si>
  <si>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</si>
  <si>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</si>
  <si>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</si>
  <si>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</si>
  <si>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</si>
  <si>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</si>
  <si>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</si>
  <si>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</si>
  <si>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</si>
  <si>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</si>
  <si>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</si>
  <si>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</si>
  <si>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</si>
  <si>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</si>
  <si>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</si>
  <si>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</si>
  <si>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</si>
  <si>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</si>
  <si>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</si>
  <si>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</si>
  <si>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</si>
  <si>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</si>
  <si>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</si>
  <si>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</si>
  <si>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</si>
  <si>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</si>
  <si>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</si>
  <si>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</si>
  <si>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</si>
  <si>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</si>
  <si>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</si>
  <si>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</si>
  <si>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</si>
  <si>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</si>
  <si>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</si>
  <si>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</si>
  <si>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</si>
  <si>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</si>
  <si>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</si>
  <si>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</si>
  <si>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</si>
  <si>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</si>
  <si>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</si>
  <si>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</si>
  <si>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</si>
  <si>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</si>
  <si>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</si>
  <si>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</si>
  <si>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</si>
  <si>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</si>
  <si>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</si>
  <si>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</si>
  <si>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</si>
  <si>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</si>
  <si>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</si>
  <si>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</si>
  <si>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</si>
  <si>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</si>
  <si>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</si>
  <si>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</si>
  <si>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</si>
  <si>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</si>
  <si>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</si>
  <si>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</si>
  <si>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</si>
  <si>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</si>
  <si>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</si>
  <si>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</si>
  <si>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</si>
  <si>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</si>
  <si>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</si>
  <si>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</si>
  <si>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</si>
  <si>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</si>
  <si>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</si>
  <si>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</si>
  <si>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</si>
  <si>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</si>
  <si>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</si>
  <si>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</si>
  <si>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</si>
  <si>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</si>
  <si>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</si>
  <si>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</si>
  <si>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</si>
  <si>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</si>
  <si>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</si>
  <si>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</si>
  <si>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</si>
  <si>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</si>
  <si>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</si>
  <si>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</si>
  <si>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</si>
  <si>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</si>
  <si>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</si>
  <si>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</si>
  <si>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</si>
  <si>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</si>
  <si>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</si>
  <si>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</si>
  <si>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</si>
  <si>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</si>
  <si>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</si>
  <si>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</si>
  <si>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</si>
  <si>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</si>
  <si>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</si>
  <si>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</si>
  <si>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</si>
  <si>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</si>
  <si>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</si>
  <si>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</si>
  <si>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</si>
  <si>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</si>
  <si>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</si>
  <si>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</si>
  <si>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</si>
  <si>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</si>
  <si>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</si>
  <si>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</si>
  <si>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</si>
  <si>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</si>
  <si>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</si>
  <si>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</si>
  <si>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</si>
  <si>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</si>
  <si>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</si>
  <si>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</si>
  <si>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</si>
  <si>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</si>
  <si>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</si>
  <si>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</si>
  <si>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</si>
  <si>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</si>
  <si>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</si>
  <si>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</si>
  <si>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</si>
  <si>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</si>
  <si>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</si>
  <si>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</si>
  <si>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</si>
  <si>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</si>
  <si>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</si>
  <si>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</si>
  <si>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</si>
  <si>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</si>
  <si>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</si>
  <si>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</si>
  <si>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</si>
  <si>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</si>
  <si>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</si>
  <si>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</si>
  <si>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</si>
  <si>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</si>
  <si>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</si>
  <si>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</si>
  <si>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</si>
  <si>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</si>
  <si>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</si>
  <si>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</si>
  <si>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</si>
  <si>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</si>
  <si>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</si>
  <si>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</si>
  <si>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</si>
  <si>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</si>
  <si>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</si>
  <si>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</si>
  <si>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</si>
  <si>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</si>
  <si>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1/ Includes waste coal.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</si>
  <si>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</si>
  <si>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</si>
  <si>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</si>
  <si>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</si>
  <si>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</si>
  <si>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</si>
  <si>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</si>
  <si>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</si>
  <si>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</si>
  <si>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</si>
  <si>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</si>
  <si>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1/ Includes electricity-only and combined heat and power plants that have a regulatory status.</t>
  </si>
  <si>
    <t>9/ Includes conventional hydroelectric, geothermal, wood, wood waste, all municipal waste, landfill gas,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</si>
  <si>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</si>
  <si>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</si>
  <si>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</si>
  <si>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</si>
  <si>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</si>
  <si>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</si>
  <si>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</si>
  <si>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</si>
  <si>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</si>
  <si>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</si>
  <si>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</si>
  <si>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</si>
  <si>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</si>
  <si>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</si>
  <si>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</si>
  <si>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</si>
  <si>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</si>
  <si>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</si>
  <si>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</si>
  <si>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</si>
  <si>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</si>
  <si>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</si>
  <si>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</si>
  <si>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</si>
  <si>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</si>
  <si>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</si>
  <si>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</si>
  <si>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</si>
  <si>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</si>
  <si>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</si>
  <si>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</si>
  <si>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</si>
  <si>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</si>
  <si>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</si>
  <si>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</si>
  <si>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</si>
  <si>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</si>
  <si>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</si>
  <si>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</si>
  <si>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</si>
  <si>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</si>
  <si>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</si>
  <si>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</si>
  <si>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</si>
  <si>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</si>
  <si>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</si>
  <si>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</si>
  <si>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</si>
  <si>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</si>
  <si>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</si>
  <si>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</si>
  <si>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</si>
  <si>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</si>
  <si>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</si>
  <si>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</si>
  <si>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</si>
  <si>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</si>
  <si>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</si>
  <si>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</si>
  <si>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</si>
  <si>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</si>
  <si>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</si>
  <si>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</si>
  <si>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</si>
  <si>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</si>
  <si>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</si>
  <si>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</si>
  <si>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</si>
  <si>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</si>
  <si>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</si>
  <si>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</si>
  <si>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</si>
  <si>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</si>
  <si>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</si>
  <si>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</si>
  <si>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</si>
  <si>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</si>
  <si>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Prices (2022 dollars per unit)</t>
  </si>
  <si>
    <t>2/ These values represent the energy obtained from uranium when it is used in light water reactors. The total energy content of uranium</t>
  </si>
  <si>
    <t>energy demand from wood. Refer to Table 17 for details on biomass use by sector.</t>
  </si>
  <si>
    <t>7/ Includes coal, coal coke (net), and electricity (net). Excludes imports of fuel used in nuclear power plants.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</si>
  <si>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</si>
  <si>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</si>
  <si>
    <t>(2022 cents per kilowatthour)</t>
  </si>
  <si>
    <t>1/ Includes electricity-only and combined-heat-and-power plants that have a regulatory status.</t>
  </si>
  <si>
    <t>6/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</si>
  <si>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</si>
  <si>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7/ Includes combined-heat-and-power plants and electricity-only plants in the commercial and industrial sectors that have a non-regulatory</t>
  </si>
  <si>
    <t>status. Also includes smalll on-site generating systems in the residential, commercial, and industrial sectors used primarily for own-use generation,</t>
  </si>
  <si>
    <t>other biomass, solar, and wind power in the end-use sectors.</t>
  </si>
  <si>
    <t>Data source: 2022:  U.S. Energy Information Administration (EIA), Short-Term Energy Outlook, November 2022 and EIA,</t>
  </si>
  <si>
    <t>Projections:  EIA, AEO2023 National Energy Modeling System run ref2023.d020623a.</t>
  </si>
  <si>
    <t xml:space="preserve">  Renewable Diesel</t>
  </si>
  <si>
    <t xml:space="preserve">     Hydrocarbon Gas Liquids 8/</t>
  </si>
  <si>
    <t xml:space="preserve"> Petroleum Products (billion 2022 dollars)</t>
  </si>
  <si>
    <t>2/ Strategic Petroleum Reserve stock additions plus unaccounted for crude oil and crude oil stock withdrawals.</t>
  </si>
  <si>
    <t>5/ Includes pyrolysis oils, biomass-derived Fischer-Tropsch liquids, and renewable feedstocks used for the on-site production of</t>
  </si>
  <si>
    <t>diesel, gasoline, and aviation fuel.</t>
  </si>
  <si>
    <t>8/ Includes ethane, propane, normal butane, isobutane, natural gasoline, and refinery olefins.</t>
  </si>
  <si>
    <t>10/ E85 refers to a high-level ethanol-gasoline blend containing 51% to 83% ethanol, depending on geography and season. To address cold</t>
  </si>
  <si>
    <t>starting issues, the percentage of ethanol varies seasonally. The annual average ethanol content of 74% is used for these projections</t>
  </si>
  <si>
    <t>14/ Includes energy for combined-heat-and-power plants that have a non-regulatory status and small on-site generating systems.</t>
  </si>
  <si>
    <t>15/ Includes consumption of energy by electricity-only and combined-heat-and-power plants that have a regulatory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</si>
</sst>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17" fillId="0" borderId="0"/>
    <xf numFmtId="0" fontId="17" fillId="0" borderId="5">
      <alignment wrapText="1"/>
    </xf>
    <xf numFmtId="0" fontId="17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17" fillId="0" borderId="0"/>
    <xf numFmtId="0" fontId="20" fillId="0" borderId="0">
      <alignment horizontal="left"/>
    </xf>
    <xf numFmtId="0" fontId="8" fillId="0" borderId="0"/>
    <xf numFmtId="0" fontId="17" fillId="0" borderId="0"/>
    <xf numFmtId="0" fontId="17" fillId="0" borderId="6">
      <alignment wrapText="1"/>
    </xf>
    <xf numFmtId="0" fontId="17" fillId="0" borderId="0"/>
    <xf numFmtId="0" fontId="17" fillId="0" borderId="5">
      <alignment wrapText="1"/>
    </xf>
    <xf numFmtId="0" fontId="6" fillId="0" borderId="8">
      <alignment wrapText="1"/>
    </xf>
    <xf numFmtId="0" fontId="6" fillId="0" borderId="7">
      <alignment wrapText="1"/>
    </xf>
    <xf numFmtId="0" fontId="20" fillId="0" borderId="0">
      <alignment horizontal="left"/>
    </xf>
    <xf numFmtId="0" fontId="8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Alignment="1">
      <alignment wrapText="1"/>
    </xf>
    <xf numFmtId="0" fontId="2" fillId="0" borderId="0" xfId="1" applyFill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9" fillId="0" borderId="0" xfId="0" applyNumberFormat="1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" fillId="3" borderId="0" xfId="0" applyFont="1" applyFill="1"/>
    <xf numFmtId="0" fontId="2" fillId="0" borderId="0" xfId="1" applyAlignme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7" fillId="0" borderId="0" xfId="9"/>
    <xf numFmtId="0" fontId="7" fillId="0" borderId="0" xfId="9" applyFont="1"/>
    <xf numFmtId="0" fontId="18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19" fillId="0" borderId="0" xfId="9" applyFont="1" applyAlignment="1">
      <alignment horizontal="right"/>
    </xf>
    <xf numFmtId="0" fontId="17" fillId="0" borderId="0" xfId="9" applyAlignment="1">
      <alignment horizontal="left"/>
    </xf>
    <xf numFmtId="0" fontId="17" fillId="0" borderId="0" xfId="14"/>
    <xf numFmtId="0" fontId="20" fillId="0" borderId="0" xfId="15">
      <alignment horizontal="left"/>
    </xf>
    <xf numFmtId="0" fontId="21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0" fontId="17" fillId="0" borderId="5" xfId="9" applyBorder="1"/>
    <xf numFmtId="0" fontId="24" fillId="0" borderId="5" xfId="10" applyFont="1">
      <alignment wrapText="1"/>
    </xf>
    <xf numFmtId="0" fontId="22" fillId="0" borderId="0" xfId="15" applyFont="1">
      <alignment horizontal="left"/>
    </xf>
    <xf numFmtId="0" fontId="7" fillId="0" borderId="0" xfId="14" applyFont="1"/>
    <xf numFmtId="0" fontId="7" fillId="0" borderId="0" xfId="9" applyFont="1" applyAlignment="1">
      <alignment horizontal="left"/>
    </xf>
    <xf numFmtId="0" fontId="19" fillId="0" borderId="8" xfId="13" applyFont="1">
      <alignment wrapText="1"/>
    </xf>
    <xf numFmtId="0" fontId="19" fillId="0" borderId="8" xfId="13" applyFont="1" applyAlignment="1">
      <alignment horizontal="right"/>
    </xf>
    <xf numFmtId="0" fontId="19" fillId="0" borderId="7" xfId="12" applyFont="1">
      <alignment wrapText="1"/>
    </xf>
    <xf numFmtId="0" fontId="7" fillId="0" borderId="6" xfId="11" applyFont="1">
      <alignment wrapText="1"/>
    </xf>
    <xf numFmtId="4" fontId="7" fillId="0" borderId="6" xfId="11" applyNumberFormat="1" applyFont="1" applyAlignment="1">
      <alignment horizontal="right" wrapText="1"/>
    </xf>
    <xf numFmtId="165" fontId="7" fillId="0" borderId="6" xfId="11" applyNumberFormat="1" applyFont="1" applyAlignment="1">
      <alignment horizontal="right" wrapText="1"/>
    </xf>
    <xf numFmtId="4" fontId="19" fillId="0" borderId="7" xfId="12" applyNumberFormat="1" applyFont="1" applyAlignment="1">
      <alignment horizontal="right" wrapText="1"/>
    </xf>
    <xf numFmtId="165" fontId="19" fillId="0" borderId="7" xfId="12" applyNumberFormat="1" applyFont="1" applyAlignment="1">
      <alignment horizontal="right" wrapText="1"/>
    </xf>
    <xf numFmtId="3" fontId="7" fillId="0" borderId="6" xfId="11" applyNumberFormat="1" applyFont="1" applyAlignment="1">
      <alignment horizontal="right" wrapText="1"/>
    </xf>
    <xf numFmtId="166" fontId="7" fillId="0" borderId="6" xfId="11" applyNumberFormat="1" applyFont="1" applyAlignment="1">
      <alignment horizontal="right" wrapText="1"/>
    </xf>
    <xf numFmtId="0" fontId="23" fillId="0" borderId="0" xfId="9" applyFont="1"/>
    <xf numFmtId="3" fontId="19" fillId="0" borderId="7" xfId="12" applyNumberFormat="1" applyFont="1" applyAlignment="1">
      <alignment horizontal="right" wrapText="1"/>
    </xf>
    <xf numFmtId="166" fontId="19" fillId="0" borderId="7" xfId="12" applyNumberFormat="1" applyFont="1" applyAlignment="1">
      <alignment horizontal="right" wrapText="1"/>
    </xf>
    <xf numFmtId="0" fontId="17" fillId="0" borderId="0" xfId="9"/>
    <xf numFmtId="0" fontId="7" fillId="0" borderId="0" xfId="9" applyFont="1"/>
    <xf numFmtId="0" fontId="24" fillId="0" borderId="5" xfId="10" applyFont="1">
      <alignment wrapText="1"/>
    </xf>
    <xf numFmtId="0" fontId="17" fillId="0" borderId="5" xfId="9" applyBorder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25">
    <cellStyle name="Body: normal cell" xfId="5" xr:uid="{00000000-0005-0000-0000-000000000000}"/>
    <cellStyle name="Body: normal cell 2" xfId="11" xr:uid="{302A8535-EF51-406D-9F09-9001D25AAB20}"/>
    <cellStyle name="Body: normal cell 3" xfId="18" xr:uid="{5646201A-E67F-4158-AC0E-63A99F2EF262}"/>
    <cellStyle name="Font: Calibri, 9pt regular" xfId="2" xr:uid="{00000000-0005-0000-0000-000001000000}"/>
    <cellStyle name="Font: Calibri, 9pt regular 2" xfId="14" xr:uid="{FB548D06-65A6-40FA-97FC-AE99C7DD1D1C}"/>
    <cellStyle name="Font: Calibri, 9pt regular 3" xfId="19" xr:uid="{DED189DA-7AE7-44F6-ABCE-1B0616217E58}"/>
    <cellStyle name="Footnotes: top row" xfId="7" xr:uid="{00000000-0005-0000-0000-000002000000}"/>
    <cellStyle name="Footnotes: top row 2" xfId="10" xr:uid="{A38393EC-91E7-4B18-85F0-F99D7914A5F7}"/>
    <cellStyle name="Footnotes: top row 3" xfId="20" xr:uid="{C1EF6EAD-1B45-435B-B0A6-20CAD2E475A6}"/>
    <cellStyle name="Header: bottom row" xfId="3" xr:uid="{00000000-0005-0000-0000-000003000000}"/>
    <cellStyle name="Header: bottom row 2" xfId="13" xr:uid="{411EBDF3-BE70-43DB-B402-DA378359BD4D}"/>
    <cellStyle name="Header: bottom row 3" xfId="21" xr:uid="{D7795A50-7FAA-4E97-B50E-1C621167FFBC}"/>
    <cellStyle name="Hyperlink" xfId="1" builtinId="8"/>
    <cellStyle name="Normal" xfId="0" builtinId="0"/>
    <cellStyle name="Normal 2" xfId="9" xr:uid="{B3297951-8F9F-48E7-A902-E6053AEFC6DA}"/>
    <cellStyle name="Normal 3" xfId="24" xr:uid="{F2B436AD-88C6-4678-B909-CF34813C5C2C}"/>
    <cellStyle name="Normal 4" xfId="17" xr:uid="{90C20F15-07F3-4557-8A21-B84C32BCCFBD}"/>
    <cellStyle name="Normal 5" xfId="16" xr:uid="{B48DABF3-9075-4A92-9FE4-58ED17FCA3D1}"/>
    <cellStyle name="Parent row" xfId="6" xr:uid="{00000000-0005-0000-0000-000006000000}"/>
    <cellStyle name="Parent row 2" xfId="12" xr:uid="{F631EF22-D511-46C4-BE7D-23E8DF9DF268}"/>
    <cellStyle name="Parent row 3" xfId="22" xr:uid="{884C8E0C-4836-4959-84E6-16DB1465CD05}"/>
    <cellStyle name="Percent" xfId="8" builtinId="5"/>
    <cellStyle name="Table title" xfId="4" xr:uid="{00000000-0005-0000-0000-000008000000}"/>
    <cellStyle name="Table title 2" xfId="15" xr:uid="{EA8B6505-0321-48D8-B43F-9CD49B2ACED0}"/>
    <cellStyle name="Table title 3" xfId="23" xr:uid="{8CCF9A45-88BF-4497-80B3-C35E13BE7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opLeftCell="A38" workbookViewId="0">
      <selection activeCell="B48" sqref="B48"/>
    </sheetView>
    <sheetView workbookViewId="1"/>
  </sheetViews>
  <sheetFormatPr defaultColWidth="9.1796875" defaultRowHeight="14.5" x14ac:dyDescent="0.35"/>
  <cols>
    <col min="2" max="2" width="83.26953125" customWidth="1"/>
  </cols>
  <sheetData>
    <row r="1" spans="1:2" x14ac:dyDescent="0.35">
      <c r="A1" s="1" t="s">
        <v>186</v>
      </c>
    </row>
    <row r="2" spans="1:2" x14ac:dyDescent="0.35">
      <c r="A2" s="1" t="s">
        <v>185</v>
      </c>
    </row>
    <row r="3" spans="1:2" x14ac:dyDescent="0.35">
      <c r="A3" s="1" t="s">
        <v>323</v>
      </c>
    </row>
    <row r="5" spans="1:2" x14ac:dyDescent="0.35">
      <c r="A5" s="1" t="s">
        <v>0</v>
      </c>
      <c r="B5" s="27" t="s">
        <v>115</v>
      </c>
    </row>
    <row r="6" spans="1:2" x14ac:dyDescent="0.35">
      <c r="B6" t="s">
        <v>1</v>
      </c>
    </row>
    <row r="7" spans="1:2" x14ac:dyDescent="0.35">
      <c r="B7" s="2">
        <v>2014</v>
      </c>
    </row>
    <row r="8" spans="1:2" x14ac:dyDescent="0.35">
      <c r="B8" t="s">
        <v>2</v>
      </c>
    </row>
    <row r="9" spans="1:2" x14ac:dyDescent="0.35">
      <c r="B9" s="28" t="s">
        <v>3</v>
      </c>
    </row>
    <row r="10" spans="1:2" x14ac:dyDescent="0.35">
      <c r="B10" t="s">
        <v>4</v>
      </c>
    </row>
    <row r="12" spans="1:2" x14ac:dyDescent="0.35">
      <c r="B12" s="27" t="s">
        <v>260</v>
      </c>
    </row>
    <row r="13" spans="1:2" x14ac:dyDescent="0.35">
      <c r="B13" t="s">
        <v>292</v>
      </c>
    </row>
    <row r="14" spans="1:2" x14ac:dyDescent="0.35">
      <c r="B14" s="2">
        <v>2015</v>
      </c>
    </row>
    <row r="15" spans="1:2" x14ac:dyDescent="0.35">
      <c r="B15" t="s">
        <v>293</v>
      </c>
    </row>
    <row r="16" spans="1:2" x14ac:dyDescent="0.35">
      <c r="B16" s="28" t="s">
        <v>234</v>
      </c>
    </row>
    <row r="18" spans="2:2" x14ac:dyDescent="0.35">
      <c r="B18" s="27" t="s">
        <v>294</v>
      </c>
    </row>
    <row r="19" spans="2:2" x14ac:dyDescent="0.35">
      <c r="B19" t="s">
        <v>551</v>
      </c>
    </row>
    <row r="20" spans="2:2" x14ac:dyDescent="0.35">
      <c r="B20" s="2">
        <v>2020</v>
      </c>
    </row>
    <row r="21" spans="2:2" x14ac:dyDescent="0.35">
      <c r="B21" t="s">
        <v>550</v>
      </c>
    </row>
    <row r="22" spans="2:2" x14ac:dyDescent="0.35">
      <c r="B22" s="28" t="s">
        <v>549</v>
      </c>
    </row>
    <row r="24" spans="2:2" x14ac:dyDescent="0.35">
      <c r="B24" s="27" t="s">
        <v>295</v>
      </c>
    </row>
    <row r="25" spans="2:2" x14ac:dyDescent="0.35">
      <c r="B25" t="s">
        <v>296</v>
      </c>
    </row>
    <row r="26" spans="2:2" x14ac:dyDescent="0.35">
      <c r="B26" s="2">
        <v>2015</v>
      </c>
    </row>
    <row r="27" spans="2:2" x14ac:dyDescent="0.35">
      <c r="B27" t="s">
        <v>297</v>
      </c>
    </row>
    <row r="28" spans="2:2" x14ac:dyDescent="0.35">
      <c r="B28" s="28" t="s">
        <v>228</v>
      </c>
    </row>
    <row r="30" spans="2:2" x14ac:dyDescent="0.35">
      <c r="B30" s="27" t="s">
        <v>301</v>
      </c>
    </row>
    <row r="31" spans="2:2" x14ac:dyDescent="0.35">
      <c r="B31" t="s">
        <v>298</v>
      </c>
    </row>
    <row r="32" spans="2:2" x14ac:dyDescent="0.35">
      <c r="B32" s="2">
        <v>2015</v>
      </c>
    </row>
    <row r="33" spans="2:2" x14ac:dyDescent="0.35">
      <c r="B33" t="s">
        <v>299</v>
      </c>
    </row>
    <row r="34" spans="2:2" x14ac:dyDescent="0.35">
      <c r="B34" s="28" t="s">
        <v>239</v>
      </c>
    </row>
    <row r="35" spans="2:2" x14ac:dyDescent="0.35">
      <c r="B35" t="s">
        <v>300</v>
      </c>
    </row>
    <row r="37" spans="2:2" x14ac:dyDescent="0.35">
      <c r="B37" s="27" t="s">
        <v>167</v>
      </c>
    </row>
    <row r="38" spans="2:2" x14ac:dyDescent="0.35">
      <c r="B38" t="s">
        <v>168</v>
      </c>
    </row>
    <row r="39" spans="2:2" x14ac:dyDescent="0.35">
      <c r="B39" s="2" t="s">
        <v>669</v>
      </c>
    </row>
    <row r="40" spans="2:2" x14ac:dyDescent="0.35">
      <c r="B40" t="s">
        <v>670</v>
      </c>
    </row>
    <row r="41" spans="2:2" x14ac:dyDescent="0.35">
      <c r="B41" s="28" t="s">
        <v>618</v>
      </c>
    </row>
    <row r="42" spans="2:2" x14ac:dyDescent="0.35">
      <c r="B42" t="s">
        <v>668</v>
      </c>
    </row>
    <row r="44" spans="2:2" x14ac:dyDescent="0.35">
      <c r="B44" s="27" t="s">
        <v>556</v>
      </c>
    </row>
    <row r="45" spans="2:2" x14ac:dyDescent="0.35">
      <c r="B45" t="s">
        <v>552</v>
      </c>
    </row>
    <row r="46" spans="2:2" x14ac:dyDescent="0.35">
      <c r="B46" s="2">
        <v>2020</v>
      </c>
    </row>
    <row r="47" spans="2:2" x14ac:dyDescent="0.35">
      <c r="B47" t="s">
        <v>553</v>
      </c>
    </row>
    <row r="48" spans="2:2" x14ac:dyDescent="0.35">
      <c r="B48" s="28" t="s">
        <v>547</v>
      </c>
    </row>
    <row r="50" spans="1:2" x14ac:dyDescent="0.35">
      <c r="B50" s="27" t="s">
        <v>563</v>
      </c>
    </row>
    <row r="51" spans="1:2" x14ac:dyDescent="0.35">
      <c r="B51" t="s">
        <v>557</v>
      </c>
    </row>
    <row r="52" spans="1:2" x14ac:dyDescent="0.35">
      <c r="B52" s="2">
        <v>2020</v>
      </c>
    </row>
    <row r="53" spans="1:2" x14ac:dyDescent="0.35">
      <c r="B53" t="s">
        <v>558</v>
      </c>
    </row>
    <row r="54" spans="1:2" x14ac:dyDescent="0.35">
      <c r="B54" t="s">
        <v>559</v>
      </c>
    </row>
    <row r="55" spans="1:2" x14ac:dyDescent="0.35">
      <c r="B55" t="s">
        <v>564</v>
      </c>
    </row>
    <row r="57" spans="1:2" x14ac:dyDescent="0.35">
      <c r="A57" s="1" t="s">
        <v>169</v>
      </c>
    </row>
    <row r="58" spans="1:2" x14ac:dyDescent="0.35">
      <c r="A58" t="s">
        <v>170</v>
      </c>
    </row>
    <row r="59" spans="1:2" x14ac:dyDescent="0.35">
      <c r="A59" t="s">
        <v>171</v>
      </c>
    </row>
    <row r="61" spans="1:2" x14ac:dyDescent="0.35">
      <c r="A61" t="s">
        <v>174</v>
      </c>
    </row>
    <row r="62" spans="1:2" x14ac:dyDescent="0.35">
      <c r="A62" t="s">
        <v>175</v>
      </c>
    </row>
    <row r="63" spans="1:2" x14ac:dyDescent="0.35">
      <c r="A63" t="s">
        <v>176</v>
      </c>
    </row>
    <row r="64" spans="1:2" x14ac:dyDescent="0.35">
      <c r="A64" t="s">
        <v>177</v>
      </c>
    </row>
    <row r="66" spans="1:2" x14ac:dyDescent="0.35">
      <c r="A66" t="s">
        <v>190</v>
      </c>
    </row>
    <row r="67" spans="1:2" x14ac:dyDescent="0.35">
      <c r="A67" t="s">
        <v>191</v>
      </c>
    </row>
    <row r="68" spans="1:2" x14ac:dyDescent="0.35">
      <c r="A68" t="s">
        <v>192</v>
      </c>
    </row>
    <row r="69" spans="1:2" x14ac:dyDescent="0.35">
      <c r="A69" t="s">
        <v>194</v>
      </c>
    </row>
    <row r="70" spans="1:2" x14ac:dyDescent="0.35">
      <c r="A70">
        <v>0.97099999999999997</v>
      </c>
    </row>
    <row r="71" spans="1:2" x14ac:dyDescent="0.35">
      <c r="A71" t="s">
        <v>193</v>
      </c>
    </row>
    <row r="73" spans="1:2" x14ac:dyDescent="0.35">
      <c r="A73" t="s">
        <v>554</v>
      </c>
    </row>
    <row r="74" spans="1:2" x14ac:dyDescent="0.35">
      <c r="A74">
        <v>0.89805481563188172</v>
      </c>
    </row>
    <row r="75" spans="1:2" x14ac:dyDescent="0.35">
      <c r="A75" t="s">
        <v>193</v>
      </c>
    </row>
    <row r="76" spans="1:2" x14ac:dyDescent="0.35">
      <c r="A76">
        <v>0.88711067149387013</v>
      </c>
      <c r="B76" t="s">
        <v>567</v>
      </c>
    </row>
    <row r="79" spans="1:2" x14ac:dyDescent="0.35">
      <c r="A79" s="1" t="s">
        <v>560</v>
      </c>
    </row>
    <row r="80" spans="1:2" x14ac:dyDescent="0.35">
      <c r="A80" t="s">
        <v>619</v>
      </c>
    </row>
    <row r="81" spans="1:1" x14ac:dyDescent="0.35">
      <c r="A81" t="s">
        <v>620</v>
      </c>
    </row>
    <row r="82" spans="1:1" x14ac:dyDescent="0.35">
      <c r="A82" t="s">
        <v>561</v>
      </c>
    </row>
    <row r="83" spans="1:1" x14ac:dyDescent="0.35">
      <c r="A83" t="s">
        <v>562</v>
      </c>
    </row>
    <row r="85" spans="1:1" x14ac:dyDescent="0.35">
      <c r="A85" s="1" t="s">
        <v>314</v>
      </c>
    </row>
    <row r="86" spans="1:1" x14ac:dyDescent="0.35">
      <c r="A86" t="s">
        <v>342</v>
      </c>
    </row>
    <row r="87" spans="1:1" x14ac:dyDescent="0.35">
      <c r="A87" t="s">
        <v>343</v>
      </c>
    </row>
    <row r="88" spans="1:1" x14ac:dyDescent="0.35">
      <c r="A88" t="s">
        <v>315</v>
      </c>
    </row>
    <row r="89" spans="1:1" x14ac:dyDescent="0.35">
      <c r="A89" t="s">
        <v>316</v>
      </c>
    </row>
    <row r="91" spans="1:1" x14ac:dyDescent="0.35">
      <c r="A91" s="1" t="s">
        <v>565</v>
      </c>
    </row>
    <row r="92" spans="1:1" x14ac:dyDescent="0.35">
      <c r="A92" t="s">
        <v>627</v>
      </c>
    </row>
    <row r="93" spans="1:1" x14ac:dyDescent="0.35">
      <c r="A93" t="s">
        <v>628</v>
      </c>
    </row>
    <row r="95" spans="1:1" x14ac:dyDescent="0.35">
      <c r="A95" t="s">
        <v>566</v>
      </c>
    </row>
    <row r="96" spans="1:1" x14ac:dyDescent="0.35">
      <c r="A9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  <sheetView workbookViewId="1"/>
  </sheetViews>
  <sheetFormatPr defaultRowHeight="14.5" x14ac:dyDescent="0.35"/>
  <cols>
    <col min="1" max="1" width="27.1796875" customWidth="1"/>
    <col min="2" max="2" width="12.54296875" bestFit="1" customWidth="1"/>
  </cols>
  <sheetData>
    <row r="1" spans="1:2" x14ac:dyDescent="0.35">
      <c r="A1" t="s">
        <v>621</v>
      </c>
      <c r="B1">
        <v>10</v>
      </c>
    </row>
    <row r="2" spans="1:2" ht="29" x14ac:dyDescent="0.35">
      <c r="A2" s="36" t="s">
        <v>622</v>
      </c>
      <c r="B2">
        <v>30</v>
      </c>
    </row>
    <row r="3" spans="1:2" ht="29" x14ac:dyDescent="0.35">
      <c r="A3" s="36" t="s">
        <v>623</v>
      </c>
      <c r="B3">
        <v>0.39100000000000001</v>
      </c>
    </row>
    <row r="4" spans="1:2" ht="29" x14ac:dyDescent="0.35">
      <c r="A4" s="36" t="s">
        <v>624</v>
      </c>
      <c r="B4">
        <v>0.48799999999999999</v>
      </c>
    </row>
    <row r="5" spans="1:2" x14ac:dyDescent="0.35">
      <c r="A5" s="36" t="s">
        <v>625</v>
      </c>
      <c r="B5">
        <v>0.03</v>
      </c>
    </row>
    <row r="6" spans="1:2" x14ac:dyDescent="0.35">
      <c r="A6" s="36" t="s">
        <v>626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  <sheetView workbookViewId="1"/>
  </sheetViews>
  <sheetFormatPr defaultRowHeight="14.5" x14ac:dyDescent="0.35"/>
  <sheetData>
    <row r="29" spans="1:1" x14ac:dyDescent="0.35">
      <c r="A29" t="s">
        <v>555</v>
      </c>
    </row>
    <row r="30" spans="1:1" x14ac:dyDescent="0.3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22"/>
  <sheetViews>
    <sheetView workbookViewId="0">
      <selection activeCell="B1" sqref="B1:B1048576"/>
    </sheetView>
    <sheetView workbookViewId="1"/>
  </sheetViews>
  <sheetFormatPr defaultColWidth="9.1796875" defaultRowHeight="14.5" x14ac:dyDescent="0.35"/>
  <cols>
    <col min="1" max="1" width="26.54296875" customWidth="1"/>
  </cols>
  <sheetData>
    <row r="1" spans="1:33" x14ac:dyDescent="0.35">
      <c r="A1" t="s">
        <v>172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3" x14ac:dyDescent="0.35">
      <c r="A2" t="s">
        <v>173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3" x14ac:dyDescent="0.35">
      <c r="A3" t="s">
        <v>320</v>
      </c>
      <c r="B3" s="5">
        <f>SUM(Calculations!D46,Calculations!D51)</f>
        <v>1.1688331332566029E-8</v>
      </c>
      <c r="C3" s="5">
        <f>SUM(Calculations!E46,Calculations!E51)</f>
        <v>1.2530977686883014E-8</v>
      </c>
      <c r="D3" s="5">
        <f>SUM(Calculations!F46,Calculations!F51)</f>
        <v>1.3080727704691741E-8</v>
      </c>
      <c r="E3" s="5">
        <f>SUM(Calculations!G46,Calculations!G51)</f>
        <v>1.23359238375124E-8</v>
      </c>
      <c r="F3" s="5">
        <f>SUM(Calculations!H46,Calculations!H51)</f>
        <v>1.2873453446857612E-8</v>
      </c>
      <c r="G3" s="5">
        <f>SUM(Calculations!I46,Calculations!I51)</f>
        <v>1.3691419983437346E-8</v>
      </c>
      <c r="H3" s="5">
        <f>SUM(Calculations!J46,Calculations!J51)</f>
        <v>1.4797514344955404E-8</v>
      </c>
      <c r="I3" s="5">
        <f>SUM(Calculations!K46,Calculations!K51)</f>
        <v>1.6017176929277762E-8</v>
      </c>
      <c r="J3" s="5">
        <f>SUM(Calculations!L46,Calculations!L51)</f>
        <v>1.7446568028640022E-8</v>
      </c>
      <c r="K3" s="5">
        <f>SUM(Calculations!M46,Calculations!M51)</f>
        <v>1.8143601961446507E-8</v>
      </c>
      <c r="L3" s="5">
        <f>SUM(Calculations!N46,Calculations!N51)</f>
        <v>1.8206457136816512E-8</v>
      </c>
      <c r="M3" s="5">
        <f>SUM(Calculations!O46,Calculations!O51)</f>
        <v>1.8106852439427581E-8</v>
      </c>
      <c r="N3" s="5">
        <f>SUM(Calculations!P46,Calculations!P51)</f>
        <v>1.816866976139147E-8</v>
      </c>
      <c r="O3" s="5">
        <f>SUM(Calculations!Q46,Calculations!Q51)</f>
        <v>1.830006447810851E-8</v>
      </c>
      <c r="P3" s="5">
        <f>SUM(Calculations!R46,Calculations!R51)</f>
        <v>1.8195601810955155E-8</v>
      </c>
      <c r="Q3" s="5">
        <f>SUM(Calculations!S46,Calculations!S51)</f>
        <v>1.836337934531092E-8</v>
      </c>
      <c r="R3" s="5">
        <f>SUM(Calculations!T46,Calculations!T51)</f>
        <v>1.8750526618032787E-8</v>
      </c>
      <c r="S3" s="5">
        <f>SUM(Calculations!U46,Calculations!U51)</f>
        <v>1.8992088073178992E-8</v>
      </c>
      <c r="T3" s="5">
        <f>SUM(Calculations!V46,Calculations!V51)</f>
        <v>1.9355537746617628E-8</v>
      </c>
      <c r="U3" s="5">
        <f>SUM(Calculations!W46,Calculations!W51)</f>
        <v>1.9582254717935267E-8</v>
      </c>
      <c r="V3" s="5">
        <f>SUM(Calculations!X46,Calculations!X51)</f>
        <v>1.957048892204496E-8</v>
      </c>
      <c r="W3" s="5">
        <f>SUM(Calculations!Y46,Calculations!Y51)</f>
        <v>1.9542873327537735E-8</v>
      </c>
      <c r="X3" s="5">
        <f>SUM(Calculations!Z46,Calculations!Z51)</f>
        <v>1.9762360968985972E-8</v>
      </c>
      <c r="Y3" s="5">
        <f>SUM(Calculations!AA46,Calculations!AA51)</f>
        <v>2.0016881368430806E-8</v>
      </c>
      <c r="Z3" s="5">
        <f>SUM(Calculations!AB46,Calculations!AB51)</f>
        <v>2.0207237882564139E-8</v>
      </c>
      <c r="AA3" s="5">
        <f>SUM(Calculations!AC46,Calculations!AC51)</f>
        <v>2.0389112796177811E-8</v>
      </c>
      <c r="AB3" s="5">
        <f>SUM(Calculations!AD46,Calculations!AD51)</f>
        <v>2.0475698887272012E-8</v>
      </c>
      <c r="AC3" s="5">
        <f>SUM(Calculations!AE46,Calculations!AE51)</f>
        <v>2.0523681222421194E-8</v>
      </c>
      <c r="AD3" s="5">
        <f>SUM(Calculations!AF46,Calculations!AF51)</f>
        <v>2.0627024749593514E-8</v>
      </c>
      <c r="AE3" s="5">
        <f>SUM(Calculations!AG46,Calculations!AG51)</f>
        <v>2.0868070791946134E-8</v>
      </c>
      <c r="AF3" s="5"/>
      <c r="AG3" s="5"/>
    </row>
    <row r="4" spans="1:33" x14ac:dyDescent="0.35">
      <c r="A4" t="s">
        <v>178</v>
      </c>
      <c r="B4" s="5">
        <f>SUM(Calculations!D58,Calculations!D64,Calculations!D70)</f>
        <v>4.4942128582800537E-8</v>
      </c>
      <c r="C4" s="5">
        <f>SUM(Calculations!E58,Calculations!E64,Calculations!E70)</f>
        <v>4.2183414082981258E-8</v>
      </c>
      <c r="D4" s="5">
        <f>SUM(Calculations!F58,Calculations!F64,Calculations!F70)</f>
        <v>4.1354274243663866E-8</v>
      </c>
      <c r="E4" s="5">
        <f>SUM(Calculations!G58,Calculations!G64,Calculations!G70)</f>
        <v>4.1398511074577239E-8</v>
      </c>
      <c r="F4" s="5">
        <f>SUM(Calculations!H58,Calculations!H64,Calculations!H70)</f>
        <v>4.1083935229177445E-8</v>
      </c>
      <c r="G4" s="5">
        <f>SUM(Calculations!I58,Calculations!I64,Calculations!I70)</f>
        <v>4.0516725680783316E-8</v>
      </c>
      <c r="H4" s="5">
        <f>SUM(Calculations!J58,Calculations!J64,Calculations!J70)</f>
        <v>4.0498040524200067E-8</v>
      </c>
      <c r="I4" s="5">
        <f>SUM(Calculations!K58,Calculations!K64,Calculations!K70)</f>
        <v>4.0184823579596474E-8</v>
      </c>
      <c r="J4" s="5">
        <f>SUM(Calculations!L58,Calculations!L64,Calculations!L70)</f>
        <v>4.0124410615108028E-8</v>
      </c>
      <c r="K4" s="5">
        <f>SUM(Calculations!M58,Calculations!M64,Calculations!M70)</f>
        <v>3.9933773613980344E-8</v>
      </c>
      <c r="L4" s="5">
        <f>SUM(Calculations!N58,Calculations!N64,Calculations!N70)</f>
        <v>3.9785718956503935E-8</v>
      </c>
      <c r="M4" s="5">
        <f>SUM(Calculations!O58,Calculations!O64,Calculations!O70)</f>
        <v>3.9436454661660067E-8</v>
      </c>
      <c r="N4" s="5">
        <f>SUM(Calculations!P58,Calculations!P64,Calculations!P70)</f>
        <v>3.9064649236204941E-8</v>
      </c>
      <c r="O4" s="5">
        <f>SUM(Calculations!Q58,Calculations!Q64,Calculations!Q70)</f>
        <v>3.8795967667702683E-8</v>
      </c>
      <c r="P4" s="5">
        <f>SUM(Calculations!R58,Calculations!R64,Calculations!R70)</f>
        <v>3.8565263284987302E-8</v>
      </c>
      <c r="Q4" s="5">
        <f>SUM(Calculations!S58,Calculations!S64,Calculations!S70)</f>
        <v>3.8381419741423605E-8</v>
      </c>
      <c r="R4" s="5">
        <f>SUM(Calculations!T58,Calculations!T64,Calculations!T70)</f>
        <v>3.8188182331540768E-8</v>
      </c>
      <c r="S4" s="5">
        <f>SUM(Calculations!U58,Calculations!U64,Calculations!U70)</f>
        <v>3.8101415232016447E-8</v>
      </c>
      <c r="T4" s="5">
        <f>SUM(Calculations!V58,Calculations!V64,Calculations!V70)</f>
        <v>3.7970228570000659E-8</v>
      </c>
      <c r="U4" s="5">
        <f>SUM(Calculations!W58,Calculations!W64,Calculations!W70)</f>
        <v>3.8010648991509427E-8</v>
      </c>
      <c r="V4" s="5">
        <f>SUM(Calculations!X58,Calculations!X64,Calculations!X70)</f>
        <v>3.8064331034170585E-8</v>
      </c>
      <c r="W4" s="5">
        <f>SUM(Calculations!Y58,Calculations!Y64,Calculations!Y70)</f>
        <v>3.7876097815022608E-8</v>
      </c>
      <c r="X4" s="5">
        <f>SUM(Calculations!Z58,Calculations!Z64,Calculations!Z70)</f>
        <v>3.7690835800523242E-8</v>
      </c>
      <c r="Y4" s="5">
        <f>SUM(Calculations!AA58,Calculations!AA64,Calculations!AA70)</f>
        <v>3.74878438384087E-8</v>
      </c>
      <c r="Z4" s="5">
        <f>SUM(Calculations!AB58,Calculations!AB64,Calculations!AB70)</f>
        <v>3.7359381842580614E-8</v>
      </c>
      <c r="AA4" s="5">
        <f>SUM(Calculations!AC58,Calculations!AC64,Calculations!AC70)</f>
        <v>3.7382338615613546E-8</v>
      </c>
      <c r="AB4" s="5">
        <f>SUM(Calculations!AD58,Calculations!AD64,Calculations!AD70)</f>
        <v>3.7361560429805878E-8</v>
      </c>
      <c r="AC4" s="5">
        <f>SUM(Calculations!AE58,Calculations!AE64,Calculations!AE70)</f>
        <v>3.727017663507696E-8</v>
      </c>
      <c r="AD4" s="5">
        <f>SUM(Calculations!AF58,Calculations!AF64,Calculations!AF70)</f>
        <v>3.7074911712861427E-8</v>
      </c>
      <c r="AE4" s="5">
        <f>SUM(Calculations!AG58,Calculations!AG64,Calculations!AG70)</f>
        <v>3.6851183405414128E-8</v>
      </c>
      <c r="AF4" s="5"/>
      <c r="AG4" s="5"/>
    </row>
    <row r="5" spans="1:33" x14ac:dyDescent="0.3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3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179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35">
      <c r="A10" t="s">
        <v>180</v>
      </c>
      <c r="B10" s="5">
        <f>SUM(Calculations!E$78,Calculations!E$86,Calculations!E$94,Calculations!E$102,Calculations!E$109)</f>
        <v>5.3986331383542402E-8</v>
      </c>
      <c r="C10" s="5">
        <f>SUM(Calculations!F$78,Calculations!F$86,Calculations!F$94,Calculations!F$102,Calculations!F$109)</f>
        <v>5.1998125720606004E-8</v>
      </c>
      <c r="D10" s="5">
        <f>SUM(Calculations!G$78,Calculations!G$86,Calculations!G$94,Calculations!G$102,Calculations!G$109)</f>
        <v>5.1383248665452917E-8</v>
      </c>
      <c r="E10" s="5">
        <f>SUM(Calculations!H$78,Calculations!H$86,Calculations!H$94,Calculations!H$102,Calculations!H$109)</f>
        <v>5.1421461508657386E-8</v>
      </c>
      <c r="F10" s="5">
        <f>SUM(Calculations!I$78,Calculations!I$86,Calculations!I$94,Calculations!I$102,Calculations!I$109)</f>
        <v>5.1654724760904645E-8</v>
      </c>
      <c r="G10" s="5">
        <f>SUM(Calculations!J$78,Calculations!J$86,Calculations!J$94,Calculations!J$102,Calculations!J$109)</f>
        <v>5.1678717810969045E-8</v>
      </c>
      <c r="H10" s="5">
        <f>SUM(Calculations!K$78,Calculations!K$86,Calculations!K$94,Calculations!K$102,Calculations!K$109)</f>
        <v>5.1153032847491224E-8</v>
      </c>
      <c r="I10" s="5">
        <f>SUM(Calculations!L$78,Calculations!L$86,Calculations!L$94,Calculations!L$102,Calculations!L$109)</f>
        <v>5.1115687777521978E-8</v>
      </c>
      <c r="J10" s="5">
        <f>SUM(Calculations!M$78,Calculations!M$86,Calculations!M$94,Calculations!M$102,Calculations!M$109)</f>
        <v>5.0692925178622264E-8</v>
      </c>
      <c r="K10" s="5">
        <f>SUM(Calculations!N$78,Calculations!N$86,Calculations!N$94,Calculations!N$102,Calculations!N$109)</f>
        <v>5.0337105737147462E-8</v>
      </c>
      <c r="L10" s="5">
        <f>SUM(Calculations!O$78,Calculations!O$86,Calculations!O$94,Calculations!O$102,Calculations!O$109)</f>
        <v>5.0170538857928496E-8</v>
      </c>
      <c r="M10" s="5">
        <f>SUM(Calculations!P$78,Calculations!P$86,Calculations!P$94,Calculations!P$102,Calculations!P$109)</f>
        <v>5.0173140223090135E-8</v>
      </c>
      <c r="N10" s="5">
        <f>SUM(Calculations!Q$78,Calculations!Q$86,Calculations!Q$94,Calculations!Q$102,Calculations!Q$109)</f>
        <v>5.0248703550642901E-8</v>
      </c>
      <c r="O10" s="5">
        <f>SUM(Calculations!R$78,Calculations!R$86,Calculations!R$94,Calculations!R$102,Calculations!R$109)</f>
        <v>4.9899950802461426E-8</v>
      </c>
      <c r="P10" s="5">
        <f>SUM(Calculations!S$78,Calculations!S$86,Calculations!S$94,Calculations!S$102,Calculations!S$109)</f>
        <v>4.9543278700817767E-8</v>
      </c>
      <c r="Q10" s="5">
        <f>SUM(Calculations!T$78,Calculations!T$86,Calculations!T$94,Calculations!T$102,Calculations!T$109)</f>
        <v>4.9527686183211265E-8</v>
      </c>
      <c r="R10" s="5">
        <f>SUM(Calculations!U$78,Calculations!U$86,Calculations!U$94,Calculations!U$102,Calculations!U$109)</f>
        <v>4.9524774008722318E-8</v>
      </c>
      <c r="S10" s="5">
        <f>SUM(Calculations!V$78,Calculations!V$86,Calculations!V$94,Calculations!V$102,Calculations!V$109)</f>
        <v>4.9469188308949105E-8</v>
      </c>
      <c r="T10" s="5">
        <f>SUM(Calculations!W$78,Calculations!W$86,Calculations!W$94,Calculations!W$102,Calculations!W$109)</f>
        <v>4.9256941895715153E-8</v>
      </c>
      <c r="U10" s="5">
        <f>SUM(Calculations!X$78,Calculations!X$86,Calculations!X$94,Calculations!X$102,Calculations!X$109)</f>
        <v>4.9363418468593096E-8</v>
      </c>
      <c r="V10" s="5">
        <f>SUM(Calculations!Y$78,Calculations!Y$86,Calculations!Y$94,Calculations!Y$102,Calculations!Y$109)</f>
        <v>4.8896749163881301E-8</v>
      </c>
      <c r="W10" s="5">
        <f>SUM(Calculations!Z$78,Calculations!Z$86,Calculations!Z$94,Calculations!Z$102,Calculations!Z$109)</f>
        <v>4.8887184647862022E-8</v>
      </c>
      <c r="X10" s="5">
        <f>SUM(Calculations!AA$78,Calculations!AA$86,Calculations!AA$94,Calculations!AA$102,Calculations!AA$109)</f>
        <v>4.899099631928593E-8</v>
      </c>
      <c r="Y10" s="5">
        <f>SUM(Calculations!AB$78,Calculations!AB$86,Calculations!AB$94,Calculations!AB$102,Calculations!AB$109)</f>
        <v>4.9287584183401715E-8</v>
      </c>
      <c r="Z10" s="5">
        <f>SUM(Calculations!AC$78,Calculations!AC$86,Calculations!AC$94,Calculations!AC$102,Calculations!AC$109)</f>
        <v>4.9374459146760595E-8</v>
      </c>
      <c r="AA10" s="5">
        <f>SUM(Calculations!AD$78,Calculations!AD$86,Calculations!AD$94,Calculations!AD$102,Calculations!AD$109)</f>
        <v>4.997170331007398E-8</v>
      </c>
      <c r="AB10" s="5">
        <f>SUM(Calculations!AE$78,Calculations!AE$86,Calculations!AE$94,Calculations!AE$102,Calculations!AE$109)</f>
        <v>4.9976005499928674E-8</v>
      </c>
      <c r="AC10" s="5">
        <f>SUM(Calculations!AF$78,Calculations!AF$86,Calculations!AF$94,Calculations!AF$102,Calculations!AF$109)</f>
        <v>5.0122059106281247E-8</v>
      </c>
      <c r="AD10" s="5">
        <f>SUM(Calculations!AG$78,Calculations!AG$86,Calculations!AG$94,Calculations!AG$102,Calculations!AG$109)</f>
        <v>5.0499971318244456E-8</v>
      </c>
      <c r="AE10" s="5">
        <f>SUM(Calculations!AH$78,Calculations!AH$86,Calculations!AH$94,Calculations!AH$102,Calculations!AH$109)</f>
        <v>5.0725794418153479E-8</v>
      </c>
      <c r="AF10" s="5"/>
      <c r="AG10" s="5"/>
    </row>
    <row r="11" spans="1:33" x14ac:dyDescent="0.35">
      <c r="A11" t="s">
        <v>181</v>
      </c>
      <c r="B11" s="5">
        <f>SUM(Calculations!E$78,Calculations!E$86,Calculations!E$94,Calculations!E$102,Calculations!E$109)</f>
        <v>5.3986331383542402E-8</v>
      </c>
      <c r="C11" s="5">
        <f>SUM(Calculations!F$78,Calculations!F$86,Calculations!F$94,Calculations!F$102,Calculations!F$109)</f>
        <v>5.1998125720606004E-8</v>
      </c>
      <c r="D11" s="5">
        <f>SUM(Calculations!G$78,Calculations!G$86,Calculations!G$94,Calculations!G$102,Calculations!G$109)</f>
        <v>5.1383248665452917E-8</v>
      </c>
      <c r="E11" s="5">
        <f>SUM(Calculations!H$78,Calculations!H$86,Calculations!H$94,Calculations!H$102,Calculations!H$109)</f>
        <v>5.1421461508657386E-8</v>
      </c>
      <c r="F11" s="5">
        <f>SUM(Calculations!I$78,Calculations!I$86,Calculations!I$94,Calculations!I$102,Calculations!I$109)</f>
        <v>5.1654724760904645E-8</v>
      </c>
      <c r="G11" s="5">
        <f>SUM(Calculations!J$78,Calculations!J$86,Calculations!J$94,Calculations!J$102,Calculations!J$109)</f>
        <v>5.1678717810969045E-8</v>
      </c>
      <c r="H11" s="5">
        <f>SUM(Calculations!K$78,Calculations!K$86,Calculations!K$94,Calculations!K$102,Calculations!K$109)</f>
        <v>5.1153032847491224E-8</v>
      </c>
      <c r="I11" s="5">
        <f>SUM(Calculations!L$78,Calculations!L$86,Calculations!L$94,Calculations!L$102,Calculations!L$109)</f>
        <v>5.1115687777521978E-8</v>
      </c>
      <c r="J11" s="5">
        <f>SUM(Calculations!M$78,Calculations!M$86,Calculations!M$94,Calculations!M$102,Calculations!M$109)</f>
        <v>5.0692925178622264E-8</v>
      </c>
      <c r="K11" s="5">
        <f>SUM(Calculations!N$78,Calculations!N$86,Calculations!N$94,Calculations!N$102,Calculations!N$109)</f>
        <v>5.0337105737147462E-8</v>
      </c>
      <c r="L11" s="5">
        <f>SUM(Calculations!O$78,Calculations!O$86,Calculations!O$94,Calculations!O$102,Calculations!O$109)</f>
        <v>5.0170538857928496E-8</v>
      </c>
      <c r="M11" s="5">
        <f>SUM(Calculations!P$78,Calculations!P$86,Calculations!P$94,Calculations!P$102,Calculations!P$109)</f>
        <v>5.0173140223090135E-8</v>
      </c>
      <c r="N11" s="5">
        <f>SUM(Calculations!Q$78,Calculations!Q$86,Calculations!Q$94,Calculations!Q$102,Calculations!Q$109)</f>
        <v>5.0248703550642901E-8</v>
      </c>
      <c r="O11" s="5">
        <f>SUM(Calculations!R$78,Calculations!R$86,Calculations!R$94,Calculations!R$102,Calculations!R$109)</f>
        <v>4.9899950802461426E-8</v>
      </c>
      <c r="P11" s="5">
        <f>SUM(Calculations!S$78,Calculations!S$86,Calculations!S$94,Calculations!S$102,Calculations!S$109)</f>
        <v>4.9543278700817767E-8</v>
      </c>
      <c r="Q11" s="5">
        <f>SUM(Calculations!T$78,Calculations!T$86,Calculations!T$94,Calculations!T$102,Calculations!T$109)</f>
        <v>4.9527686183211265E-8</v>
      </c>
      <c r="R11" s="5">
        <f>SUM(Calculations!U$78,Calculations!U$86,Calculations!U$94,Calculations!U$102,Calculations!U$109)</f>
        <v>4.9524774008722318E-8</v>
      </c>
      <c r="S11" s="5">
        <f>SUM(Calculations!V$78,Calculations!V$86,Calculations!V$94,Calculations!V$102,Calculations!V$109)</f>
        <v>4.9469188308949105E-8</v>
      </c>
      <c r="T11" s="5">
        <f>SUM(Calculations!W$78,Calculations!W$86,Calculations!W$94,Calculations!W$102,Calculations!W$109)</f>
        <v>4.9256941895715153E-8</v>
      </c>
      <c r="U11" s="5">
        <f>SUM(Calculations!X$78,Calculations!X$86,Calculations!X$94,Calculations!X$102,Calculations!X$109)</f>
        <v>4.9363418468593096E-8</v>
      </c>
      <c r="V11" s="5">
        <f>SUM(Calculations!Y$78,Calculations!Y$86,Calculations!Y$94,Calculations!Y$102,Calculations!Y$109)</f>
        <v>4.8896749163881301E-8</v>
      </c>
      <c r="W11" s="5">
        <f>SUM(Calculations!Z$78,Calculations!Z$86,Calculations!Z$94,Calculations!Z$102,Calculations!Z$109)</f>
        <v>4.8887184647862022E-8</v>
      </c>
      <c r="X11" s="5">
        <f>SUM(Calculations!AA$78,Calculations!AA$86,Calculations!AA$94,Calculations!AA$102,Calculations!AA$109)</f>
        <v>4.899099631928593E-8</v>
      </c>
      <c r="Y11" s="5">
        <f>SUM(Calculations!AB$78,Calculations!AB$86,Calculations!AB$94,Calculations!AB$102,Calculations!AB$109)</f>
        <v>4.9287584183401715E-8</v>
      </c>
      <c r="Z11" s="5">
        <f>SUM(Calculations!AC$78,Calculations!AC$86,Calculations!AC$94,Calculations!AC$102,Calculations!AC$109)</f>
        <v>4.9374459146760595E-8</v>
      </c>
      <c r="AA11" s="5">
        <f>SUM(Calculations!AD$78,Calculations!AD$86,Calculations!AD$94,Calculations!AD$102,Calculations!AD$109)</f>
        <v>4.997170331007398E-8</v>
      </c>
      <c r="AB11" s="5">
        <f>SUM(Calculations!AE$78,Calculations!AE$86,Calculations!AE$94,Calculations!AE$102,Calculations!AE$109)</f>
        <v>4.9976005499928674E-8</v>
      </c>
      <c r="AC11" s="5">
        <f>SUM(Calculations!AF$78,Calculations!AF$86,Calculations!AF$94,Calculations!AF$102,Calculations!AF$109)</f>
        <v>5.0122059106281247E-8</v>
      </c>
      <c r="AD11" s="5">
        <f>SUM(Calculations!AG$78,Calculations!AG$86,Calculations!AG$94,Calculations!AG$102,Calculations!AG$109)</f>
        <v>5.0499971318244456E-8</v>
      </c>
      <c r="AE11" s="5">
        <f>SUM(Calculations!AH$78,Calculations!AH$86,Calculations!AH$94,Calculations!AH$102,Calculations!AH$109)</f>
        <v>5.0725794418153479E-8</v>
      </c>
      <c r="AF11" s="5"/>
      <c r="AG11" s="5"/>
    </row>
    <row r="12" spans="1:33" x14ac:dyDescent="0.35">
      <c r="A12" t="s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3" x14ac:dyDescent="0.35">
      <c r="A13" t="s">
        <v>111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3" x14ac:dyDescent="0.35">
      <c r="A14" t="s">
        <v>182</v>
      </c>
      <c r="B14" s="5">
        <f>SUM(Calculations!E$78,Calculations!E$86,Calculations!E$94,Calculations!E$102,Calculations!E$109)</f>
        <v>5.3986331383542402E-8</v>
      </c>
      <c r="C14" s="5">
        <f>SUM(Calculations!F$78,Calculations!F$86,Calculations!F$94,Calculations!F$102,Calculations!F$109)</f>
        <v>5.1998125720606004E-8</v>
      </c>
      <c r="D14" s="5">
        <f>SUM(Calculations!G$78,Calculations!G$86,Calculations!G$94,Calculations!G$102,Calculations!G$109)</f>
        <v>5.1383248665452917E-8</v>
      </c>
      <c r="E14" s="5">
        <f>SUM(Calculations!H$78,Calculations!H$86,Calculations!H$94,Calculations!H$102,Calculations!H$109)</f>
        <v>5.1421461508657386E-8</v>
      </c>
      <c r="F14" s="5">
        <f>SUM(Calculations!I$78,Calculations!I$86,Calculations!I$94,Calculations!I$102,Calculations!I$109)</f>
        <v>5.1654724760904645E-8</v>
      </c>
      <c r="G14" s="5">
        <f>SUM(Calculations!J$78,Calculations!J$86,Calculations!J$94,Calculations!J$102,Calculations!J$109)</f>
        <v>5.1678717810969045E-8</v>
      </c>
      <c r="H14" s="5">
        <f>SUM(Calculations!K$78,Calculations!K$86,Calculations!K$94,Calculations!K$102,Calculations!K$109)</f>
        <v>5.1153032847491224E-8</v>
      </c>
      <c r="I14" s="5">
        <f>SUM(Calculations!L$78,Calculations!L$86,Calculations!L$94,Calculations!L$102,Calculations!L$109)</f>
        <v>5.1115687777521978E-8</v>
      </c>
      <c r="J14" s="5">
        <f>SUM(Calculations!M$78,Calculations!M$86,Calculations!M$94,Calculations!M$102,Calculations!M$109)</f>
        <v>5.0692925178622264E-8</v>
      </c>
      <c r="K14" s="5">
        <f>SUM(Calculations!N$78,Calculations!N$86,Calculations!N$94,Calculations!N$102,Calculations!N$109)</f>
        <v>5.0337105737147462E-8</v>
      </c>
      <c r="L14" s="5">
        <f>SUM(Calculations!O$78,Calculations!O$86,Calculations!O$94,Calculations!O$102,Calculations!O$109)</f>
        <v>5.0170538857928496E-8</v>
      </c>
      <c r="M14" s="5">
        <f>SUM(Calculations!P$78,Calculations!P$86,Calculations!P$94,Calculations!P$102,Calculations!P$109)</f>
        <v>5.0173140223090135E-8</v>
      </c>
      <c r="N14" s="5">
        <f>SUM(Calculations!Q$78,Calculations!Q$86,Calculations!Q$94,Calculations!Q$102,Calculations!Q$109)</f>
        <v>5.0248703550642901E-8</v>
      </c>
      <c r="O14" s="5">
        <f>SUM(Calculations!R$78,Calculations!R$86,Calculations!R$94,Calculations!R$102,Calculations!R$109)</f>
        <v>4.9899950802461426E-8</v>
      </c>
      <c r="P14" s="5">
        <f>SUM(Calculations!S$78,Calculations!S$86,Calculations!S$94,Calculations!S$102,Calculations!S$109)</f>
        <v>4.9543278700817767E-8</v>
      </c>
      <c r="Q14" s="5">
        <f>SUM(Calculations!T$78,Calculations!T$86,Calculations!T$94,Calculations!T$102,Calculations!T$109)</f>
        <v>4.9527686183211265E-8</v>
      </c>
      <c r="R14" s="5">
        <f>SUM(Calculations!U$78,Calculations!U$86,Calculations!U$94,Calculations!U$102,Calculations!U$109)</f>
        <v>4.9524774008722318E-8</v>
      </c>
      <c r="S14" s="5">
        <f>SUM(Calculations!V$78,Calculations!V$86,Calculations!V$94,Calculations!V$102,Calculations!V$109)</f>
        <v>4.9469188308949105E-8</v>
      </c>
      <c r="T14" s="5">
        <f>SUM(Calculations!W$78,Calculations!W$86,Calculations!W$94,Calculations!W$102,Calculations!W$109)</f>
        <v>4.9256941895715153E-8</v>
      </c>
      <c r="U14" s="5">
        <f>SUM(Calculations!X$78,Calculations!X$86,Calculations!X$94,Calculations!X$102,Calculations!X$109)</f>
        <v>4.9363418468593096E-8</v>
      </c>
      <c r="V14" s="5">
        <f>SUM(Calculations!Y$78,Calculations!Y$86,Calculations!Y$94,Calculations!Y$102,Calculations!Y$109)</f>
        <v>4.8896749163881301E-8</v>
      </c>
      <c r="W14" s="5">
        <f>SUM(Calculations!Z$78,Calculations!Z$86,Calculations!Z$94,Calculations!Z$102,Calculations!Z$109)</f>
        <v>4.8887184647862022E-8</v>
      </c>
      <c r="X14" s="5">
        <f>SUM(Calculations!AA$78,Calculations!AA$86,Calculations!AA$94,Calculations!AA$102,Calculations!AA$109)</f>
        <v>4.899099631928593E-8</v>
      </c>
      <c r="Y14" s="5">
        <f>SUM(Calculations!AB$78,Calculations!AB$86,Calculations!AB$94,Calculations!AB$102,Calculations!AB$109)</f>
        <v>4.9287584183401715E-8</v>
      </c>
      <c r="Z14" s="5">
        <f>SUM(Calculations!AC$78,Calculations!AC$86,Calculations!AC$94,Calculations!AC$102,Calculations!AC$109)</f>
        <v>4.9374459146760595E-8</v>
      </c>
      <c r="AA14" s="5">
        <f>SUM(Calculations!AD$78,Calculations!AD$86,Calculations!AD$94,Calculations!AD$102,Calculations!AD$109)</f>
        <v>4.997170331007398E-8</v>
      </c>
      <c r="AB14" s="5">
        <f>SUM(Calculations!AE$78,Calculations!AE$86,Calculations!AE$94,Calculations!AE$102,Calculations!AE$109)</f>
        <v>4.9976005499928674E-8</v>
      </c>
      <c r="AC14" s="5">
        <f>SUM(Calculations!AF$78,Calculations!AF$86,Calculations!AF$94,Calculations!AF$102,Calculations!AF$109)</f>
        <v>5.0122059106281247E-8</v>
      </c>
      <c r="AD14" s="5">
        <f>SUM(Calculations!AG$78,Calculations!AG$86,Calculations!AG$94,Calculations!AG$102,Calculations!AG$109)</f>
        <v>5.0499971318244456E-8</v>
      </c>
      <c r="AE14" s="5">
        <f>SUM(Calculations!AH$78,Calculations!AH$86,Calculations!AH$94,Calculations!AH$102,Calculations!AH$109)</f>
        <v>5.0725794418153479E-8</v>
      </c>
      <c r="AF14" s="5"/>
      <c r="AG14" s="5"/>
    </row>
    <row r="15" spans="1:33" x14ac:dyDescent="0.35">
      <c r="A15" t="s">
        <v>187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3" x14ac:dyDescent="0.35">
      <c r="A16" t="s">
        <v>305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3" x14ac:dyDescent="0.35">
      <c r="A17" t="s">
        <v>317</v>
      </c>
      <c r="B17" s="5">
        <f t="shared" ref="B17:M17" si="0">B3</f>
        <v>1.1688331332566029E-8</v>
      </c>
      <c r="C17" s="5">
        <f t="shared" si="0"/>
        <v>1.2530977686883014E-8</v>
      </c>
      <c r="D17" s="5">
        <f t="shared" si="0"/>
        <v>1.3080727704691741E-8</v>
      </c>
      <c r="E17" s="5">
        <f t="shared" si="0"/>
        <v>1.23359238375124E-8</v>
      </c>
      <c r="F17" s="5">
        <f t="shared" si="0"/>
        <v>1.2873453446857612E-8</v>
      </c>
      <c r="G17" s="5">
        <f t="shared" si="0"/>
        <v>1.3691419983437346E-8</v>
      </c>
      <c r="H17" s="5">
        <f t="shared" si="0"/>
        <v>1.4797514344955404E-8</v>
      </c>
      <c r="I17" s="5">
        <f t="shared" si="0"/>
        <v>1.6017176929277762E-8</v>
      </c>
      <c r="J17" s="5">
        <f t="shared" si="0"/>
        <v>1.7446568028640022E-8</v>
      </c>
      <c r="K17" s="5">
        <f t="shared" si="0"/>
        <v>1.8143601961446507E-8</v>
      </c>
      <c r="L17" s="5">
        <f t="shared" si="0"/>
        <v>1.8206457136816512E-8</v>
      </c>
      <c r="M17" s="5">
        <f t="shared" si="0"/>
        <v>1.8106852439427581E-8</v>
      </c>
      <c r="N17" s="5">
        <f t="shared" ref="N17:AE17" si="1">N3</f>
        <v>1.816866976139147E-8</v>
      </c>
      <c r="O17" s="5">
        <f t="shared" si="1"/>
        <v>1.830006447810851E-8</v>
      </c>
      <c r="P17" s="5">
        <f t="shared" si="1"/>
        <v>1.8195601810955155E-8</v>
      </c>
      <c r="Q17" s="5">
        <f t="shared" si="1"/>
        <v>1.836337934531092E-8</v>
      </c>
      <c r="R17" s="5">
        <f t="shared" si="1"/>
        <v>1.8750526618032787E-8</v>
      </c>
      <c r="S17" s="5">
        <f t="shared" si="1"/>
        <v>1.8992088073178992E-8</v>
      </c>
      <c r="T17" s="5">
        <f t="shared" si="1"/>
        <v>1.9355537746617628E-8</v>
      </c>
      <c r="U17" s="5">
        <f t="shared" si="1"/>
        <v>1.9582254717935267E-8</v>
      </c>
      <c r="V17" s="5">
        <f t="shared" si="1"/>
        <v>1.957048892204496E-8</v>
      </c>
      <c r="W17" s="5">
        <f t="shared" si="1"/>
        <v>1.9542873327537735E-8</v>
      </c>
      <c r="X17" s="5">
        <f t="shared" si="1"/>
        <v>1.9762360968985972E-8</v>
      </c>
      <c r="Y17" s="5">
        <f t="shared" si="1"/>
        <v>2.0016881368430806E-8</v>
      </c>
      <c r="Z17" s="5">
        <f t="shared" si="1"/>
        <v>2.0207237882564139E-8</v>
      </c>
      <c r="AA17" s="5">
        <f t="shared" si="1"/>
        <v>2.0389112796177811E-8</v>
      </c>
      <c r="AB17" s="5">
        <f t="shared" si="1"/>
        <v>2.0475698887272012E-8</v>
      </c>
      <c r="AC17" s="5">
        <f t="shared" si="1"/>
        <v>2.0523681222421194E-8</v>
      </c>
      <c r="AD17" s="5">
        <f t="shared" si="1"/>
        <v>2.0627024749593514E-8</v>
      </c>
      <c r="AE17" s="5">
        <f t="shared" si="1"/>
        <v>2.0868070791946134E-8</v>
      </c>
      <c r="AF17" s="5"/>
      <c r="AG17" s="5"/>
    </row>
    <row r="18" spans="1:33" x14ac:dyDescent="0.35">
      <c r="A18" t="s">
        <v>527</v>
      </c>
      <c r="B18" s="5">
        <f>SUM(Calculations!E$78,Calculations!E$86,Calculations!E$94,Calculations!E$102,Calculations!E$109)</f>
        <v>5.3986331383542402E-8</v>
      </c>
      <c r="C18" s="5">
        <f>SUM(Calculations!F$78,Calculations!F$86,Calculations!F$94,Calculations!F$102,Calculations!F$109)</f>
        <v>5.1998125720606004E-8</v>
      </c>
      <c r="D18" s="5">
        <f>SUM(Calculations!G$78,Calculations!G$86,Calculations!G$94,Calculations!G$102,Calculations!G$109)</f>
        <v>5.1383248665452917E-8</v>
      </c>
      <c r="E18" s="5">
        <f>SUM(Calculations!H$78,Calculations!H$86,Calculations!H$94,Calculations!H$102,Calculations!H$109)</f>
        <v>5.1421461508657386E-8</v>
      </c>
      <c r="F18" s="5">
        <f>SUM(Calculations!I$78,Calculations!I$86,Calculations!I$94,Calculations!I$102,Calculations!I$109)</f>
        <v>5.1654724760904645E-8</v>
      </c>
      <c r="G18" s="5">
        <f>SUM(Calculations!J$78,Calculations!J$86,Calculations!J$94,Calculations!J$102,Calculations!J$109)</f>
        <v>5.1678717810969045E-8</v>
      </c>
      <c r="H18" s="5">
        <f>SUM(Calculations!K$78,Calculations!K$86,Calculations!K$94,Calculations!K$102,Calculations!K$109)</f>
        <v>5.1153032847491224E-8</v>
      </c>
      <c r="I18" s="5">
        <f>SUM(Calculations!L$78,Calculations!L$86,Calculations!L$94,Calculations!L$102,Calculations!L$109)</f>
        <v>5.1115687777521978E-8</v>
      </c>
      <c r="J18" s="5">
        <f>SUM(Calculations!M$78,Calculations!M$86,Calculations!M$94,Calculations!M$102,Calculations!M$109)</f>
        <v>5.0692925178622264E-8</v>
      </c>
      <c r="K18" s="5">
        <f>SUM(Calculations!N$78,Calculations!N$86,Calculations!N$94,Calculations!N$102,Calculations!N$109)</f>
        <v>5.0337105737147462E-8</v>
      </c>
      <c r="L18" s="5">
        <f>SUM(Calculations!O$78,Calculations!O$86,Calculations!O$94,Calculations!O$102,Calculations!O$109)</f>
        <v>5.0170538857928496E-8</v>
      </c>
      <c r="M18" s="5">
        <f>SUM(Calculations!P$78,Calculations!P$86,Calculations!P$94,Calculations!P$102,Calculations!P$109)</f>
        <v>5.0173140223090135E-8</v>
      </c>
      <c r="N18" s="5">
        <f>SUM(Calculations!Q$78,Calculations!Q$86,Calculations!Q$94,Calculations!Q$102,Calculations!Q$109)</f>
        <v>5.0248703550642901E-8</v>
      </c>
      <c r="O18" s="5">
        <f>SUM(Calculations!R$78,Calculations!R$86,Calculations!R$94,Calculations!R$102,Calculations!R$109)</f>
        <v>4.9899950802461426E-8</v>
      </c>
      <c r="P18" s="5">
        <f>SUM(Calculations!S$78,Calculations!S$86,Calculations!S$94,Calculations!S$102,Calculations!S$109)</f>
        <v>4.9543278700817767E-8</v>
      </c>
      <c r="Q18" s="5">
        <f>SUM(Calculations!T$78,Calculations!T$86,Calculations!T$94,Calculations!T$102,Calculations!T$109)</f>
        <v>4.9527686183211265E-8</v>
      </c>
      <c r="R18" s="5">
        <f>SUM(Calculations!U$78,Calculations!U$86,Calculations!U$94,Calculations!U$102,Calculations!U$109)</f>
        <v>4.9524774008722318E-8</v>
      </c>
      <c r="S18" s="5">
        <f>SUM(Calculations!V$78,Calculations!V$86,Calculations!V$94,Calculations!V$102,Calculations!V$109)</f>
        <v>4.9469188308949105E-8</v>
      </c>
      <c r="T18" s="5">
        <f>SUM(Calculations!W$78,Calculations!W$86,Calculations!W$94,Calculations!W$102,Calculations!W$109)</f>
        <v>4.9256941895715153E-8</v>
      </c>
      <c r="U18" s="5">
        <f>SUM(Calculations!X$78,Calculations!X$86,Calculations!X$94,Calculations!X$102,Calculations!X$109)</f>
        <v>4.9363418468593096E-8</v>
      </c>
      <c r="V18" s="5">
        <f>SUM(Calculations!Y$78,Calculations!Y$86,Calculations!Y$94,Calculations!Y$102,Calculations!Y$109)</f>
        <v>4.8896749163881301E-8</v>
      </c>
      <c r="W18" s="5">
        <f>SUM(Calculations!Z$78,Calculations!Z$86,Calculations!Z$94,Calculations!Z$102,Calculations!Z$109)</f>
        <v>4.8887184647862022E-8</v>
      </c>
      <c r="X18" s="5">
        <f>SUM(Calculations!AA$78,Calculations!AA$86,Calculations!AA$94,Calculations!AA$102,Calculations!AA$109)</f>
        <v>4.899099631928593E-8</v>
      </c>
      <c r="Y18" s="5">
        <f>SUM(Calculations!AB$78,Calculations!AB$86,Calculations!AB$94,Calculations!AB$102,Calculations!AB$109)</f>
        <v>4.9287584183401715E-8</v>
      </c>
      <c r="Z18" s="5">
        <f>SUM(Calculations!AC$78,Calculations!AC$86,Calculations!AC$94,Calculations!AC$102,Calculations!AC$109)</f>
        <v>4.9374459146760595E-8</v>
      </c>
      <c r="AA18" s="5">
        <f>SUM(Calculations!AD$78,Calculations!AD$86,Calculations!AD$94,Calculations!AD$102,Calculations!AD$109)</f>
        <v>4.997170331007398E-8</v>
      </c>
      <c r="AB18" s="5">
        <f>SUM(Calculations!AE$78,Calculations!AE$86,Calculations!AE$94,Calculations!AE$102,Calculations!AE$109)</f>
        <v>4.9976005499928674E-8</v>
      </c>
      <c r="AC18" s="5">
        <f>SUM(Calculations!AF$78,Calculations!AF$86,Calculations!AF$94,Calculations!AF$102,Calculations!AF$109)</f>
        <v>5.0122059106281247E-8</v>
      </c>
      <c r="AD18" s="5">
        <f>SUM(Calculations!AG$78,Calculations!AG$86,Calculations!AG$94,Calculations!AG$102,Calculations!AG$109)</f>
        <v>5.0499971318244456E-8</v>
      </c>
      <c r="AE18" s="5">
        <f>SUM(Calculations!AH$78,Calculations!AH$86,Calculations!AH$94,Calculations!AH$102,Calculations!AH$109)</f>
        <v>5.0725794418153479E-8</v>
      </c>
      <c r="AF18" s="5"/>
      <c r="AG18" s="5"/>
    </row>
    <row r="19" spans="1:33" x14ac:dyDescent="0.35">
      <c r="A19" t="s">
        <v>528</v>
      </c>
      <c r="B19" s="5">
        <f>SUM(Calculations!E$78,Calculations!E$86,Calculations!E$94,Calculations!E$102,Calculations!E$109)</f>
        <v>5.3986331383542402E-8</v>
      </c>
      <c r="C19" s="5">
        <f>SUM(Calculations!F$78,Calculations!F$86,Calculations!F$94,Calculations!F$102,Calculations!F$109)</f>
        <v>5.1998125720606004E-8</v>
      </c>
      <c r="D19" s="5">
        <f>SUM(Calculations!G$78,Calculations!G$86,Calculations!G$94,Calculations!G$102,Calculations!G$109)</f>
        <v>5.1383248665452917E-8</v>
      </c>
      <c r="E19" s="5">
        <f>SUM(Calculations!H$78,Calculations!H$86,Calculations!H$94,Calculations!H$102,Calculations!H$109)</f>
        <v>5.1421461508657386E-8</v>
      </c>
      <c r="F19" s="5">
        <f>SUM(Calculations!I$78,Calculations!I$86,Calculations!I$94,Calculations!I$102,Calculations!I$109)</f>
        <v>5.1654724760904645E-8</v>
      </c>
      <c r="G19" s="5">
        <f>SUM(Calculations!J$78,Calculations!J$86,Calculations!J$94,Calculations!J$102,Calculations!J$109)</f>
        <v>5.1678717810969045E-8</v>
      </c>
      <c r="H19" s="5">
        <f>SUM(Calculations!K$78,Calculations!K$86,Calculations!K$94,Calculations!K$102,Calculations!K$109)</f>
        <v>5.1153032847491224E-8</v>
      </c>
      <c r="I19" s="5">
        <f>SUM(Calculations!L$78,Calculations!L$86,Calculations!L$94,Calculations!L$102,Calculations!L$109)</f>
        <v>5.1115687777521978E-8</v>
      </c>
      <c r="J19" s="5">
        <f>SUM(Calculations!M$78,Calculations!M$86,Calculations!M$94,Calculations!M$102,Calculations!M$109)</f>
        <v>5.0692925178622264E-8</v>
      </c>
      <c r="K19" s="5">
        <f>SUM(Calculations!N$78,Calculations!N$86,Calculations!N$94,Calculations!N$102,Calculations!N$109)</f>
        <v>5.0337105737147462E-8</v>
      </c>
      <c r="L19" s="5">
        <f>SUM(Calculations!O$78,Calculations!O$86,Calculations!O$94,Calculations!O$102,Calculations!O$109)</f>
        <v>5.0170538857928496E-8</v>
      </c>
      <c r="M19" s="5">
        <f>SUM(Calculations!P$78,Calculations!P$86,Calculations!P$94,Calculations!P$102,Calculations!P$109)</f>
        <v>5.0173140223090135E-8</v>
      </c>
      <c r="N19" s="5">
        <f>SUM(Calculations!Q$78,Calculations!Q$86,Calculations!Q$94,Calculations!Q$102,Calculations!Q$109)</f>
        <v>5.0248703550642901E-8</v>
      </c>
      <c r="O19" s="5">
        <f>SUM(Calculations!R$78,Calculations!R$86,Calculations!R$94,Calculations!R$102,Calculations!R$109)</f>
        <v>4.9899950802461426E-8</v>
      </c>
      <c r="P19" s="5">
        <f>SUM(Calculations!S$78,Calculations!S$86,Calculations!S$94,Calculations!S$102,Calculations!S$109)</f>
        <v>4.9543278700817767E-8</v>
      </c>
      <c r="Q19" s="5">
        <f>SUM(Calculations!T$78,Calculations!T$86,Calculations!T$94,Calculations!T$102,Calculations!T$109)</f>
        <v>4.9527686183211265E-8</v>
      </c>
      <c r="R19" s="5">
        <f>SUM(Calculations!U$78,Calculations!U$86,Calculations!U$94,Calculations!U$102,Calculations!U$109)</f>
        <v>4.9524774008722318E-8</v>
      </c>
      <c r="S19" s="5">
        <f>SUM(Calculations!V$78,Calculations!V$86,Calculations!V$94,Calculations!V$102,Calculations!V$109)</f>
        <v>4.9469188308949105E-8</v>
      </c>
      <c r="T19" s="5">
        <f>SUM(Calculations!W$78,Calculations!W$86,Calculations!W$94,Calculations!W$102,Calculations!W$109)</f>
        <v>4.9256941895715153E-8</v>
      </c>
      <c r="U19" s="5">
        <f>SUM(Calculations!X$78,Calculations!X$86,Calculations!X$94,Calculations!X$102,Calculations!X$109)</f>
        <v>4.9363418468593096E-8</v>
      </c>
      <c r="V19" s="5">
        <f>SUM(Calculations!Y$78,Calculations!Y$86,Calculations!Y$94,Calculations!Y$102,Calculations!Y$109)</f>
        <v>4.8896749163881301E-8</v>
      </c>
      <c r="W19" s="5">
        <f>SUM(Calculations!Z$78,Calculations!Z$86,Calculations!Z$94,Calculations!Z$102,Calculations!Z$109)</f>
        <v>4.8887184647862022E-8</v>
      </c>
      <c r="X19" s="5">
        <f>SUM(Calculations!AA$78,Calculations!AA$86,Calculations!AA$94,Calculations!AA$102,Calculations!AA$109)</f>
        <v>4.899099631928593E-8</v>
      </c>
      <c r="Y19" s="5">
        <f>SUM(Calculations!AB$78,Calculations!AB$86,Calculations!AB$94,Calculations!AB$102,Calculations!AB$109)</f>
        <v>4.9287584183401715E-8</v>
      </c>
      <c r="Z19" s="5">
        <f>SUM(Calculations!AC$78,Calculations!AC$86,Calculations!AC$94,Calculations!AC$102,Calculations!AC$109)</f>
        <v>4.9374459146760595E-8</v>
      </c>
      <c r="AA19" s="5">
        <f>SUM(Calculations!AD$78,Calculations!AD$86,Calculations!AD$94,Calculations!AD$102,Calculations!AD$109)</f>
        <v>4.997170331007398E-8</v>
      </c>
      <c r="AB19" s="5">
        <f>SUM(Calculations!AE$78,Calculations!AE$86,Calculations!AE$94,Calculations!AE$102,Calculations!AE$109)</f>
        <v>4.9976005499928674E-8</v>
      </c>
      <c r="AC19" s="5">
        <f>SUM(Calculations!AF$78,Calculations!AF$86,Calculations!AF$94,Calculations!AF$102,Calculations!AF$109)</f>
        <v>5.0122059106281247E-8</v>
      </c>
      <c r="AD19" s="5">
        <f>SUM(Calculations!AG$78,Calculations!AG$86,Calculations!AG$94,Calculations!AG$102,Calculations!AG$109)</f>
        <v>5.0499971318244456E-8</v>
      </c>
      <c r="AE19" s="5">
        <f>SUM(Calculations!AH$78,Calculations!AH$86,Calculations!AH$94,Calculations!AH$102,Calculations!AH$109)</f>
        <v>5.0725794418153479E-8</v>
      </c>
      <c r="AF19" s="5"/>
      <c r="AG19" s="5"/>
    </row>
    <row r="20" spans="1:33" x14ac:dyDescent="0.35">
      <c r="A20" t="s">
        <v>529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3" x14ac:dyDescent="0.35">
      <c r="A21" t="s">
        <v>530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3" x14ac:dyDescent="0.35">
      <c r="A22" t="s">
        <v>526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7"/>
  <sheetViews>
    <sheetView workbookViewId="0">
      <selection activeCell="B5" sqref="B5"/>
    </sheetView>
    <sheetView workbookViewId="1"/>
  </sheetViews>
  <sheetFormatPr defaultRowHeight="14.5" x14ac:dyDescent="0.35"/>
  <cols>
    <col min="1" max="1" width="32.453125" customWidth="1"/>
  </cols>
  <sheetData>
    <row r="1" spans="1:33" x14ac:dyDescent="0.35">
      <c r="A1" t="s">
        <v>172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3" x14ac:dyDescent="0.35">
      <c r="A2" t="s">
        <v>321</v>
      </c>
      <c r="B2" s="19">
        <f>Calculations!D33</f>
        <v>0.31989540904438946</v>
      </c>
      <c r="C2" s="19">
        <f>Calculations!E33</f>
        <v>0.36047886675941437</v>
      </c>
      <c r="D2" s="19">
        <f>Calculations!F33</f>
        <v>0.38288809884212366</v>
      </c>
      <c r="E2" s="19">
        <f>Calculations!G33</f>
        <v>0.36405259136256857</v>
      </c>
      <c r="F2" s="19">
        <f>Calculations!H33</f>
        <v>0.39758395282357872</v>
      </c>
      <c r="G2" s="19">
        <f>Calculations!I33</f>
        <v>0.46369076425836347</v>
      </c>
      <c r="H2" s="19">
        <f>Calculations!J33</f>
        <v>0.54653959448631251</v>
      </c>
      <c r="I2" s="19">
        <f>Calculations!K33</f>
        <v>0.66178340223667698</v>
      </c>
      <c r="J2" s="19">
        <f>Calculations!L33</f>
        <v>0.78149103910724171</v>
      </c>
      <c r="K2" s="19">
        <f>Calculations!M33</f>
        <v>0.870387950971244</v>
      </c>
      <c r="L2" s="19">
        <f>Calculations!N33</f>
        <v>0.89173474340613657</v>
      </c>
      <c r="M2" s="19">
        <f>Calculations!O33</f>
        <v>0.90176855931976063</v>
      </c>
      <c r="N2" s="19">
        <f>Calculations!P33</f>
        <v>0.87737352129879498</v>
      </c>
      <c r="O2" s="19">
        <f>Calculations!Q33</f>
        <v>0.88308525780767466</v>
      </c>
      <c r="P2" s="19">
        <f>Calculations!R33</f>
        <v>0.88212831498454491</v>
      </c>
      <c r="Q2" s="19">
        <f>Calculations!S33</f>
        <v>0.89099552967940854</v>
      </c>
      <c r="R2" s="19">
        <f>Calculations!T33</f>
        <v>0.91339398287647511</v>
      </c>
      <c r="S2" s="19">
        <f>Calculations!U33</f>
        <v>0.9486273124051624</v>
      </c>
      <c r="T2" s="19">
        <f>Calculations!V33</f>
        <v>0.97236114021712128</v>
      </c>
      <c r="U2" s="19">
        <f>Calculations!W33</f>
        <v>0.99845190365156122</v>
      </c>
      <c r="V2" s="19">
        <f>Calculations!X33</f>
        <v>0.99281185026048968</v>
      </c>
      <c r="W2" s="19">
        <f>Calculations!Y33</f>
        <v>0.99372995156033539</v>
      </c>
      <c r="X2" s="19">
        <f>Calculations!Z33</f>
        <v>1.0054745508576184</v>
      </c>
      <c r="Y2" s="19">
        <f>Calculations!AA33</f>
        <v>1.045927656091707</v>
      </c>
      <c r="Z2" s="19">
        <f>Calculations!AB33</f>
        <v>1.0771705985739353</v>
      </c>
      <c r="AA2" s="19">
        <f>Calculations!AC33</f>
        <v>1.1156231041379874</v>
      </c>
      <c r="AB2" s="19">
        <f>Calculations!AD33</f>
        <v>1.1355988492522622</v>
      </c>
      <c r="AC2" s="19">
        <f>Calculations!AE33</f>
        <v>1.1808091124456179</v>
      </c>
      <c r="AD2" s="19">
        <f>Calculations!AF33</f>
        <v>1.1884177142327832</v>
      </c>
      <c r="AE2" s="19">
        <f>Calculations!AG33</f>
        <v>1.2354650267916563</v>
      </c>
      <c r="AF2" s="19"/>
      <c r="AG2" s="19"/>
    </row>
    <row r="3" spans="1:33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183</v>
      </c>
      <c r="B4" s="19">
        <f>Calculations!D39</f>
        <v>0</v>
      </c>
      <c r="C4" s="19">
        <f>Calculations!E39</f>
        <v>1.5544356062906066</v>
      </c>
      <c r="D4" s="19">
        <f>Calculations!F39</f>
        <v>1.5311670156123991</v>
      </c>
      <c r="E4" s="19">
        <f>Calculations!G39</f>
        <v>1.5201347799126761</v>
      </c>
      <c r="F4" s="19">
        <f>Calculations!H39</f>
        <v>1.5340237454347934</v>
      </c>
      <c r="G4" s="19">
        <f>Calculations!I39</f>
        <v>1.5490185326926595</v>
      </c>
      <c r="H4" s="19">
        <f>Calculations!J39</f>
        <v>0</v>
      </c>
      <c r="I4" s="19">
        <f>Calculations!K39</f>
        <v>0</v>
      </c>
      <c r="J4" s="19">
        <f>Calculations!L39</f>
        <v>0</v>
      </c>
      <c r="K4" s="19">
        <f>Calculations!M39</f>
        <v>0</v>
      </c>
      <c r="L4" s="19">
        <f>Calculations!N39</f>
        <v>0</v>
      </c>
      <c r="M4" s="19">
        <f>Calculations!O39</f>
        <v>0</v>
      </c>
      <c r="N4" s="19">
        <f>Calculations!P39</f>
        <v>0</v>
      </c>
      <c r="O4" s="19">
        <f>Calculations!Q39</f>
        <v>0</v>
      </c>
      <c r="P4" s="19">
        <f>Calculations!R39</f>
        <v>0</v>
      </c>
      <c r="Q4" s="19">
        <f>Calculations!S39</f>
        <v>0</v>
      </c>
      <c r="R4" s="19">
        <f>Calculations!T39</f>
        <v>0</v>
      </c>
      <c r="S4" s="19">
        <f>Calculations!U39</f>
        <v>0</v>
      </c>
      <c r="T4" s="19">
        <f>Calculations!V39</f>
        <v>0</v>
      </c>
      <c r="U4" s="19">
        <f>Calculations!W39</f>
        <v>0</v>
      </c>
      <c r="V4" s="19">
        <f>Calculations!X39</f>
        <v>0</v>
      </c>
      <c r="W4" s="19">
        <f>Calculations!Y39</f>
        <v>0</v>
      </c>
      <c r="X4" s="19">
        <f>Calculations!Z39</f>
        <v>0</v>
      </c>
      <c r="Y4" s="19">
        <f>Calculations!AA39</f>
        <v>0</v>
      </c>
      <c r="Z4" s="19">
        <f>Calculations!AB39</f>
        <v>0</v>
      </c>
      <c r="AA4" s="19">
        <f>Calculations!AC39</f>
        <v>0</v>
      </c>
      <c r="AB4" s="19">
        <f>Calculations!AD39</f>
        <v>0</v>
      </c>
      <c r="AC4" s="19">
        <f>Calculations!AE39</f>
        <v>0</v>
      </c>
      <c r="AD4" s="19">
        <f>Calculations!AF39</f>
        <v>0</v>
      </c>
      <c r="AE4" s="19">
        <f>Calculations!AG39</f>
        <v>0</v>
      </c>
      <c r="AF4" s="19"/>
      <c r="AG4" s="19"/>
    </row>
    <row r="5" spans="1:33" x14ac:dyDescent="0.35">
      <c r="A5" t="s">
        <v>184</v>
      </c>
      <c r="B5" s="19">
        <f>'Subsidies Paid'!L5*About!$A$70*1000</f>
        <v>0</v>
      </c>
      <c r="C5" s="19">
        <f>'Subsidies Paid'!M5*About!$A$70*1000</f>
        <v>0</v>
      </c>
      <c r="D5" s="19">
        <f>'Subsidies Paid'!N5*About!$A$70*1000</f>
        <v>0</v>
      </c>
      <c r="E5" s="19">
        <f>'Subsidies Paid'!O5*About!$A$70*1000</f>
        <v>0</v>
      </c>
      <c r="F5" s="19">
        <f>'Subsidies Paid'!P5*About!$A$70*1000</f>
        <v>0</v>
      </c>
      <c r="G5" s="19">
        <f>'Subsidies Paid'!Q5*About!$A$70*1000</f>
        <v>0</v>
      </c>
      <c r="H5" s="19">
        <f>'Subsidies Paid'!R5*About!$A$70*1000</f>
        <v>0</v>
      </c>
      <c r="I5" s="19">
        <f>'Subsidies Paid'!S5*About!$A$70*1000</f>
        <v>0</v>
      </c>
      <c r="J5" s="19">
        <f>'Subsidies Paid'!T5*About!$A$70*1000</f>
        <v>0</v>
      </c>
      <c r="K5" s="19">
        <f>'Subsidies Paid'!U5*About!$A$70*1000</f>
        <v>0</v>
      </c>
      <c r="L5" s="19">
        <f>'Subsidies Paid'!V5*About!$A$70*1000</f>
        <v>0</v>
      </c>
      <c r="M5" s="19">
        <f>'Subsidies Paid'!W5*About!$A$70*1000</f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/>
      <c r="AG5" s="19"/>
    </row>
    <row r="6" spans="1:33" x14ac:dyDescent="0.35">
      <c r="A6" t="s">
        <v>322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9"/>
      <c r="AG6" s="19"/>
    </row>
    <row r="7" spans="1:33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308</v>
      </c>
      <c r="B9" s="19">
        <f>'Subsidies Paid'!L2*About!$A$70*1000</f>
        <v>0</v>
      </c>
      <c r="C9" s="19">
        <f>'Subsidies Paid'!M2*About!$A$70*1000</f>
        <v>0</v>
      </c>
      <c r="D9" s="19">
        <f>'Subsidies Paid'!N2*About!$A$70*1000</f>
        <v>0</v>
      </c>
      <c r="E9" s="19">
        <f>'Subsidies Paid'!O2*About!$A$70*1000</f>
        <v>0</v>
      </c>
      <c r="F9" s="19">
        <f>'Subsidies Paid'!P2*About!$A$70*1000</f>
        <v>0</v>
      </c>
      <c r="G9" s="19">
        <f>'Subsidies Paid'!Q2*About!$A$70*1000</f>
        <v>0</v>
      </c>
      <c r="H9" s="19">
        <f>'Subsidies Paid'!R2*About!$A$70*1000</f>
        <v>0</v>
      </c>
      <c r="I9" s="19">
        <f>'Subsidies Paid'!S2*About!$A$70*1000</f>
        <v>0</v>
      </c>
      <c r="J9" s="19">
        <f>'Subsidies Paid'!T2*About!$A$70*1000</f>
        <v>0</v>
      </c>
      <c r="K9" s="19">
        <f>'Subsidies Paid'!U2*About!$A$70*1000</f>
        <v>0</v>
      </c>
      <c r="L9" s="19">
        <f>'Subsidies Paid'!V2*About!$A$70*1000</f>
        <v>0</v>
      </c>
      <c r="M9" s="19">
        <f>'Subsidies Paid'!W2*About!$A$70*1000</f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/>
      <c r="AG9" s="19"/>
    </row>
    <row r="10" spans="1:33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3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3" x14ac:dyDescent="0.35">
      <c r="A13" t="s">
        <v>318</v>
      </c>
      <c r="B13" s="19">
        <f t="shared" ref="B13:AE13" si="0">B2</f>
        <v>0.31989540904438946</v>
      </c>
      <c r="C13" s="19">
        <f t="shared" si="0"/>
        <v>0.36047886675941437</v>
      </c>
      <c r="D13" s="19">
        <f t="shared" si="0"/>
        <v>0.38288809884212366</v>
      </c>
      <c r="E13" s="19">
        <f t="shared" si="0"/>
        <v>0.36405259136256857</v>
      </c>
      <c r="F13" s="19">
        <f t="shared" si="0"/>
        <v>0.39758395282357872</v>
      </c>
      <c r="G13" s="19">
        <f t="shared" si="0"/>
        <v>0.46369076425836347</v>
      </c>
      <c r="H13" s="19">
        <f t="shared" si="0"/>
        <v>0.54653959448631251</v>
      </c>
      <c r="I13" s="19">
        <f t="shared" si="0"/>
        <v>0.66178340223667698</v>
      </c>
      <c r="J13" s="19">
        <f t="shared" si="0"/>
        <v>0.78149103910724171</v>
      </c>
      <c r="K13" s="19">
        <f t="shared" si="0"/>
        <v>0.870387950971244</v>
      </c>
      <c r="L13" s="19">
        <f t="shared" si="0"/>
        <v>0.89173474340613657</v>
      </c>
      <c r="M13" s="19">
        <f t="shared" si="0"/>
        <v>0.90176855931976063</v>
      </c>
      <c r="N13" s="19">
        <f t="shared" si="0"/>
        <v>0.87737352129879498</v>
      </c>
      <c r="O13" s="19">
        <f t="shared" si="0"/>
        <v>0.88308525780767466</v>
      </c>
      <c r="P13" s="19">
        <f t="shared" si="0"/>
        <v>0.88212831498454491</v>
      </c>
      <c r="Q13" s="19">
        <f t="shared" si="0"/>
        <v>0.89099552967940854</v>
      </c>
      <c r="R13" s="19">
        <f t="shared" si="0"/>
        <v>0.91339398287647511</v>
      </c>
      <c r="S13" s="19">
        <f t="shared" si="0"/>
        <v>0.9486273124051624</v>
      </c>
      <c r="T13" s="19">
        <f t="shared" si="0"/>
        <v>0.97236114021712128</v>
      </c>
      <c r="U13" s="19">
        <f t="shared" si="0"/>
        <v>0.99845190365156122</v>
      </c>
      <c r="V13" s="19">
        <f t="shared" si="0"/>
        <v>0.99281185026048968</v>
      </c>
      <c r="W13" s="19">
        <f t="shared" si="0"/>
        <v>0.99372995156033539</v>
      </c>
      <c r="X13" s="19">
        <f t="shared" si="0"/>
        <v>1.0054745508576184</v>
      </c>
      <c r="Y13" s="19">
        <f t="shared" si="0"/>
        <v>1.045927656091707</v>
      </c>
      <c r="Z13" s="19">
        <f t="shared" si="0"/>
        <v>1.0771705985739353</v>
      </c>
      <c r="AA13" s="19">
        <f t="shared" si="0"/>
        <v>1.1156231041379874</v>
      </c>
      <c r="AB13" s="19">
        <f t="shared" si="0"/>
        <v>1.1355988492522622</v>
      </c>
      <c r="AC13" s="19">
        <f t="shared" si="0"/>
        <v>1.1808091124456179</v>
      </c>
      <c r="AD13" s="19">
        <f t="shared" si="0"/>
        <v>1.1884177142327832</v>
      </c>
      <c r="AE13" s="19">
        <f t="shared" si="0"/>
        <v>1.2354650267916563</v>
      </c>
      <c r="AF13" s="19"/>
      <c r="AG13" s="19"/>
    </row>
    <row r="14" spans="1:33" x14ac:dyDescent="0.35">
      <c r="A14" t="s">
        <v>319</v>
      </c>
      <c r="B14">
        <f t="shared" ref="B14:AE14" si="1">B10</f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 s="19"/>
      <c r="AG14" s="19"/>
    </row>
    <row r="15" spans="1:33" x14ac:dyDescent="0.35">
      <c r="A15" t="s">
        <v>531</v>
      </c>
      <c r="B15">
        <f t="shared" ref="B15:AE15" si="2">B11</f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</row>
    <row r="16" spans="1:33" x14ac:dyDescent="0.35">
      <c r="A16" t="s">
        <v>532</v>
      </c>
      <c r="B16">
        <f t="shared" ref="B16:AE16" si="3">B11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</row>
    <row r="17" spans="1:31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G17"/>
  <sheetViews>
    <sheetView workbookViewId="0">
      <selection activeCell="B1" sqref="B1:B1048576"/>
    </sheetView>
    <sheetView workbookViewId="1"/>
  </sheetViews>
  <sheetFormatPr defaultColWidth="9.1796875" defaultRowHeight="14.5" x14ac:dyDescent="0.35"/>
  <cols>
    <col min="1" max="1" width="32.453125" customWidth="1"/>
  </cols>
  <sheetData>
    <row r="1" spans="1:33" x14ac:dyDescent="0.35">
      <c r="A1" t="s">
        <v>172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3" x14ac:dyDescent="0.35">
      <c r="A2" t="s">
        <v>321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9"/>
      <c r="AG2" s="19"/>
    </row>
    <row r="3" spans="1:33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9"/>
      <c r="AG4" s="19"/>
    </row>
    <row r="5" spans="1:33" x14ac:dyDescent="0.3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9"/>
      <c r="AG5" s="19"/>
    </row>
    <row r="6" spans="1:33" x14ac:dyDescent="0.35">
      <c r="A6" t="s">
        <v>322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9"/>
      <c r="AG6" s="19"/>
    </row>
    <row r="7" spans="1:33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308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9"/>
      <c r="AG9" s="19"/>
    </row>
    <row r="10" spans="1:33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3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3" x14ac:dyDescent="0.35">
      <c r="A13" t="s">
        <v>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9"/>
      <c r="AG13" s="19"/>
    </row>
    <row r="14" spans="1:33" x14ac:dyDescent="0.35">
      <c r="A14" t="s">
        <v>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9"/>
      <c r="AG14" s="19"/>
    </row>
    <row r="15" spans="1:33" x14ac:dyDescent="0.35">
      <c r="A15" t="s">
        <v>531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3" x14ac:dyDescent="0.35">
      <c r="A16" t="s">
        <v>532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G17"/>
  <sheetViews>
    <sheetView workbookViewId="0">
      <selection activeCell="E19" sqref="E19"/>
    </sheetView>
    <sheetView workbookViewId="1"/>
  </sheetViews>
  <sheetFormatPr defaultColWidth="9.1796875" defaultRowHeight="14.5" x14ac:dyDescent="0.35"/>
  <cols>
    <col min="1" max="1" width="32.453125" customWidth="1"/>
  </cols>
  <sheetData>
    <row r="1" spans="1:33" x14ac:dyDescent="0.35">
      <c r="A1" t="s">
        <v>172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3" x14ac:dyDescent="0.35">
      <c r="A2" t="s">
        <v>321</v>
      </c>
      <c r="B2" s="19">
        <f>Calculations!D33</f>
        <v>0.31989540904438946</v>
      </c>
      <c r="C2" s="19">
        <f>Calculations!E33</f>
        <v>0.36047886675941437</v>
      </c>
      <c r="D2" s="19">
        <f>Calculations!F33</f>
        <v>0.38288809884212366</v>
      </c>
      <c r="E2" s="19">
        <f>Calculations!G33</f>
        <v>0.36405259136256857</v>
      </c>
      <c r="F2" s="19">
        <f>Calculations!H33</f>
        <v>0.39758395282357872</v>
      </c>
      <c r="G2" s="19">
        <f>Calculations!I33</f>
        <v>0.46369076425836347</v>
      </c>
      <c r="H2" s="19">
        <f>Calculations!J33</f>
        <v>0.54653959448631251</v>
      </c>
      <c r="I2" s="19">
        <f>Calculations!K33</f>
        <v>0.66178340223667698</v>
      </c>
      <c r="J2" s="19">
        <f>Calculations!L33</f>
        <v>0.78149103910724171</v>
      </c>
      <c r="K2" s="19">
        <f>Calculations!M33</f>
        <v>0.870387950971244</v>
      </c>
      <c r="L2" s="19">
        <f>Calculations!N33</f>
        <v>0.89173474340613657</v>
      </c>
      <c r="M2" s="19">
        <f>Calculations!O33</f>
        <v>0.90176855931976063</v>
      </c>
      <c r="N2" s="19">
        <f>Calculations!P33</f>
        <v>0.87737352129879498</v>
      </c>
      <c r="O2" s="19">
        <f>Calculations!Q33</f>
        <v>0.88308525780767466</v>
      </c>
      <c r="P2" s="19">
        <f>Calculations!R33</f>
        <v>0.88212831498454491</v>
      </c>
      <c r="Q2" s="19">
        <f>Calculations!S33</f>
        <v>0.89099552967940854</v>
      </c>
      <c r="R2" s="19">
        <f>Calculations!T33</f>
        <v>0.91339398287647511</v>
      </c>
      <c r="S2" s="19">
        <f>Calculations!U33</f>
        <v>0.9486273124051624</v>
      </c>
      <c r="T2" s="19">
        <f>Calculations!V33</f>
        <v>0.97236114021712128</v>
      </c>
      <c r="U2" s="19">
        <f>Calculations!W33</f>
        <v>0.99845190365156122</v>
      </c>
      <c r="V2" s="19">
        <f>Calculations!X33</f>
        <v>0.99281185026048968</v>
      </c>
      <c r="W2" s="19">
        <f>Calculations!Y33</f>
        <v>0.99372995156033539</v>
      </c>
      <c r="X2" s="19">
        <f>Calculations!Z33</f>
        <v>1.0054745508576184</v>
      </c>
      <c r="Y2" s="19">
        <f>Calculations!AA33</f>
        <v>1.045927656091707</v>
      </c>
      <c r="Z2" s="19">
        <f>Calculations!AB33</f>
        <v>1.0771705985739353</v>
      </c>
      <c r="AA2" s="19">
        <f>Calculations!AC33</f>
        <v>1.1156231041379874</v>
      </c>
      <c r="AB2" s="19">
        <f>Calculations!AD33</f>
        <v>1.1355988492522622</v>
      </c>
      <c r="AC2" s="19">
        <f>Calculations!AE33</f>
        <v>1.1808091124456179</v>
      </c>
      <c r="AD2" s="19">
        <f>Calculations!AF33</f>
        <v>1.1884177142327832</v>
      </c>
      <c r="AE2" s="19">
        <f>Calculations!AG33</f>
        <v>1.2354650267916563</v>
      </c>
      <c r="AF2" s="19"/>
      <c r="AG2" s="19"/>
    </row>
    <row r="3" spans="1:33" x14ac:dyDescent="0.35">
      <c r="A3" t="s">
        <v>309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183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/>
      <c r="AG4" s="19"/>
    </row>
    <row r="5" spans="1:33" x14ac:dyDescent="0.35">
      <c r="A5" t="s">
        <v>184</v>
      </c>
      <c r="B5" s="19">
        <f>'Subsidies Paid'!L5*About!$A$70*1000</f>
        <v>0</v>
      </c>
      <c r="C5" s="19">
        <f>'Subsidies Paid'!M5*About!$A$70*1000</f>
        <v>0</v>
      </c>
      <c r="D5" s="19">
        <f>'Subsidies Paid'!N5*About!$A$70*1000</f>
        <v>0</v>
      </c>
      <c r="E5" s="19">
        <f>'Subsidies Paid'!O5*About!$A$70*1000</f>
        <v>0</v>
      </c>
      <c r="F5" s="19">
        <f>'Subsidies Paid'!P5*About!$A$70*1000</f>
        <v>0</v>
      </c>
      <c r="G5" s="19">
        <f>'Subsidies Paid'!Q5*About!$A$70*1000</f>
        <v>0</v>
      </c>
      <c r="H5" s="19">
        <f>'Subsidies Paid'!R5*About!$A$70*1000</f>
        <v>0</v>
      </c>
      <c r="I5" s="19">
        <f>'Subsidies Paid'!S5*About!$A$70*1000</f>
        <v>0</v>
      </c>
      <c r="J5" s="19">
        <f>'Subsidies Paid'!T5*About!$A$70*1000</f>
        <v>0</v>
      </c>
      <c r="K5" s="19">
        <f>'Subsidies Paid'!U5*About!$A$70*1000</f>
        <v>0</v>
      </c>
      <c r="L5" s="19">
        <f>'Subsidies Paid'!V5*About!$A$70*1000</f>
        <v>0</v>
      </c>
      <c r="M5" s="19">
        <f>'Subsidies Paid'!W5*About!$A$70*1000</f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/>
      <c r="AG5" s="19"/>
    </row>
    <row r="6" spans="1:33" x14ac:dyDescent="0.35">
      <c r="A6" t="s">
        <v>322</v>
      </c>
      <c r="B6">
        <f>-PV('Wind PV Calcs'!$B$5,'Wind PV Calcs'!$B$1,'Subsidies Paid'!N10*About!$A$74*1000*'Monetizing Tax Credit Penalty'!$A$30*'Wind PV Calcs'!$B$6*'Wind PV Calcs'!$B$3)/('Wind PV Calcs'!$B$3*'Wind PV Calcs'!$B$6*'Wind PV Calcs'!$B$2)</f>
        <v>2.5662975615208952</v>
      </c>
      <c r="C6" s="19">
        <f>B6</f>
        <v>2.5662975615208952</v>
      </c>
      <c r="D6" s="19">
        <f t="shared" ref="D6:E6" si="0">C6</f>
        <v>2.5662975615208952</v>
      </c>
      <c r="E6" s="19">
        <f t="shared" si="0"/>
        <v>2.5662975615208952</v>
      </c>
      <c r="F6" s="19">
        <f>'Subsidies Paid'!O10*About!$A$74*1000*'Monetizing Tax Credit Penalty'!$A$30</f>
        <v>0</v>
      </c>
      <c r="G6" s="19">
        <f>'Subsidies Paid'!P10*About!$A$74*1000*'Monetizing Tax Credit Penalty'!$A$30</f>
        <v>0</v>
      </c>
      <c r="H6" s="19">
        <f>'Subsidies Paid'!Q10*About!$A$74*1000*'Monetizing Tax Credit Penalty'!$A$30</f>
        <v>0</v>
      </c>
      <c r="I6" s="19">
        <f>'Subsidies Paid'!R10*About!$A$74*1000*'Monetizing Tax Credit Penalty'!$A$30</f>
        <v>0</v>
      </c>
      <c r="J6" s="19">
        <f>'Subsidies Paid'!S10*About!$A$74*1000*'Monetizing Tax Credit Penalty'!$A$30</f>
        <v>0</v>
      </c>
      <c r="K6" s="19">
        <f>'Subsidies Paid'!T10*About!$A$74*1000*'Monetizing Tax Credit Penalty'!$A$30</f>
        <v>0</v>
      </c>
      <c r="L6" s="19">
        <f>'Subsidies Paid'!U10*About!$A$74*1000*'Monetizing Tax Credit Penalty'!$A$30</f>
        <v>0</v>
      </c>
      <c r="M6" s="19">
        <f>'Subsidies Paid'!V10*About!$A$74*1000*'Monetizing Tax Credit Penalty'!$A$30</f>
        <v>0</v>
      </c>
      <c r="N6" s="19">
        <f>'Subsidies Paid'!W10*About!$A$74*1000*'Monetizing Tax Credit Penalty'!$A$30</f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/>
      <c r="AG6" s="19"/>
    </row>
    <row r="7" spans="1:33" x14ac:dyDescent="0.35">
      <c r="A7" t="s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189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308</v>
      </c>
      <c r="B9" s="19">
        <f>'Subsidies Paid'!L2*About!$A$70*1000</f>
        <v>0</v>
      </c>
      <c r="C9" s="19">
        <f>'Subsidies Paid'!M2*About!$A$70*1000</f>
        <v>0</v>
      </c>
      <c r="D9" s="19">
        <f>'Subsidies Paid'!N2*About!$A$70*1000</f>
        <v>0</v>
      </c>
      <c r="E9" s="19">
        <f>'Subsidies Paid'!O2*About!$A$70*1000</f>
        <v>0</v>
      </c>
      <c r="F9" s="19">
        <f>'Subsidies Paid'!P2*About!$A$70*1000</f>
        <v>0</v>
      </c>
      <c r="G9" s="19">
        <f>'Subsidies Paid'!Q2*About!$A$70*1000</f>
        <v>0</v>
      </c>
      <c r="H9" s="19">
        <f>'Subsidies Paid'!R2*About!$A$70*1000</f>
        <v>0</v>
      </c>
      <c r="I9" s="19">
        <f>'Subsidies Paid'!S2*About!$A$70*1000</f>
        <v>0</v>
      </c>
      <c r="J9" s="19">
        <f>'Subsidies Paid'!T2*About!$A$70*1000</f>
        <v>0</v>
      </c>
      <c r="K9" s="19">
        <f>'Subsidies Paid'!U2*About!$A$70*1000</f>
        <v>0</v>
      </c>
      <c r="L9" s="19">
        <f>'Subsidies Paid'!V2*About!$A$70*1000</f>
        <v>0</v>
      </c>
      <c r="M9" s="19">
        <f>'Subsidies Paid'!W2*About!$A$70*1000</f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/>
      <c r="AG9" s="19"/>
    </row>
    <row r="10" spans="1:33" x14ac:dyDescent="0.35">
      <c r="A10" t="s">
        <v>311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3" x14ac:dyDescent="0.35">
      <c r="A12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3" x14ac:dyDescent="0.35">
      <c r="A13" t="s">
        <v>318</v>
      </c>
      <c r="B13" s="19">
        <f t="shared" ref="B13:AE13" si="1">B2</f>
        <v>0.31989540904438946</v>
      </c>
      <c r="C13" s="19">
        <f t="shared" si="1"/>
        <v>0.36047886675941437</v>
      </c>
      <c r="D13" s="19">
        <f t="shared" si="1"/>
        <v>0.38288809884212366</v>
      </c>
      <c r="E13" s="19">
        <f t="shared" si="1"/>
        <v>0.36405259136256857</v>
      </c>
      <c r="F13" s="19">
        <f t="shared" si="1"/>
        <v>0.39758395282357872</v>
      </c>
      <c r="G13" s="19">
        <f t="shared" si="1"/>
        <v>0.46369076425836347</v>
      </c>
      <c r="H13" s="19">
        <f t="shared" si="1"/>
        <v>0.54653959448631251</v>
      </c>
      <c r="I13" s="19">
        <f t="shared" si="1"/>
        <v>0.66178340223667698</v>
      </c>
      <c r="J13" s="19">
        <f t="shared" si="1"/>
        <v>0.78149103910724171</v>
      </c>
      <c r="K13" s="19">
        <f t="shared" si="1"/>
        <v>0.870387950971244</v>
      </c>
      <c r="L13" s="19">
        <f t="shared" si="1"/>
        <v>0.89173474340613657</v>
      </c>
      <c r="M13" s="19">
        <f t="shared" si="1"/>
        <v>0.90176855931976063</v>
      </c>
      <c r="N13" s="19">
        <f t="shared" si="1"/>
        <v>0.87737352129879498</v>
      </c>
      <c r="O13" s="19">
        <f t="shared" si="1"/>
        <v>0.88308525780767466</v>
      </c>
      <c r="P13" s="19">
        <f t="shared" si="1"/>
        <v>0.88212831498454491</v>
      </c>
      <c r="Q13" s="19">
        <f t="shared" si="1"/>
        <v>0.89099552967940854</v>
      </c>
      <c r="R13" s="19">
        <f t="shared" si="1"/>
        <v>0.91339398287647511</v>
      </c>
      <c r="S13" s="19">
        <f t="shared" si="1"/>
        <v>0.9486273124051624</v>
      </c>
      <c r="T13" s="19">
        <f t="shared" si="1"/>
        <v>0.97236114021712128</v>
      </c>
      <c r="U13" s="19">
        <f t="shared" si="1"/>
        <v>0.99845190365156122</v>
      </c>
      <c r="V13" s="19">
        <f t="shared" si="1"/>
        <v>0.99281185026048968</v>
      </c>
      <c r="W13" s="19">
        <f t="shared" si="1"/>
        <v>0.99372995156033539</v>
      </c>
      <c r="X13" s="19">
        <f t="shared" si="1"/>
        <v>1.0054745508576184</v>
      </c>
      <c r="Y13" s="19">
        <f t="shared" si="1"/>
        <v>1.045927656091707</v>
      </c>
      <c r="Z13" s="19">
        <f t="shared" si="1"/>
        <v>1.0771705985739353</v>
      </c>
      <c r="AA13" s="19">
        <f t="shared" si="1"/>
        <v>1.1156231041379874</v>
      </c>
      <c r="AB13" s="19">
        <f t="shared" si="1"/>
        <v>1.1355988492522622</v>
      </c>
      <c r="AC13" s="19">
        <f t="shared" si="1"/>
        <v>1.1808091124456179</v>
      </c>
      <c r="AD13" s="19">
        <f t="shared" si="1"/>
        <v>1.1884177142327832</v>
      </c>
      <c r="AE13" s="19">
        <f t="shared" si="1"/>
        <v>1.2354650267916563</v>
      </c>
      <c r="AF13" s="19"/>
      <c r="AG13" s="19"/>
    </row>
    <row r="14" spans="1:33" x14ac:dyDescent="0.35">
      <c r="A14" t="s">
        <v>319</v>
      </c>
      <c r="B14" s="19">
        <f>'Subsidies Paid'!N11*About!$A$74*1000*'Monetizing Tax Credit Penalty'!$A$30</f>
        <v>0</v>
      </c>
      <c r="C14" s="19">
        <f>'Subsidies Paid'!O11*About!$A$74*1000*'Monetizing Tax Credit Penalty'!$A$30</f>
        <v>0</v>
      </c>
      <c r="D14" s="19">
        <f>'Subsidies Paid'!P11*About!$A$74*1000*'Monetizing Tax Credit Penalty'!$A$30</f>
        <v>0</v>
      </c>
      <c r="E14" s="19">
        <f>'Subsidies Paid'!Q11*About!$A$74*1000*'Monetizing Tax Credit Penalty'!$A$30</f>
        <v>0</v>
      </c>
      <c r="F14" s="19">
        <f>'Subsidies Paid'!R11*About!$A$74*1000*'Monetizing Tax Credit Penalty'!$A$30</f>
        <v>0</v>
      </c>
      <c r="G14" s="19">
        <f>'Subsidies Paid'!S11*About!$A$74*1000*'Monetizing Tax Credit Penalty'!$A$30</f>
        <v>0</v>
      </c>
      <c r="H14" s="19">
        <f>'Subsidies Paid'!T11*About!$A$74*1000*'Monetizing Tax Credit Penalty'!$A$30</f>
        <v>0</v>
      </c>
      <c r="I14" s="19">
        <f>'Subsidies Paid'!U11*About!$A$74*1000*'Monetizing Tax Credit Penalty'!$A$30</f>
        <v>0</v>
      </c>
      <c r="J14" s="19">
        <f>'Subsidies Paid'!V11*About!$A$74*1000*'Monetizing Tax Credit Penalty'!$A$30</f>
        <v>0</v>
      </c>
      <c r="K14" s="19">
        <f>'Subsidies Paid'!W11*About!$A$74*1000*'Monetizing Tax Credit Penalty'!$A$30</f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/>
      <c r="AG14" s="19"/>
    </row>
    <row r="15" spans="1:33" x14ac:dyDescent="0.35">
      <c r="A15" t="s">
        <v>531</v>
      </c>
      <c r="B15">
        <f t="shared" ref="B15:AE15" si="2">B11</f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</row>
    <row r="16" spans="1:33" x14ac:dyDescent="0.35">
      <c r="A16" t="s">
        <v>532</v>
      </c>
      <c r="B16">
        <f t="shared" ref="B16:AE16" si="3">B11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</row>
    <row r="17" spans="1:31" x14ac:dyDescent="0.35">
      <c r="A17" t="s">
        <v>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7"/>
  <sheetViews>
    <sheetView workbookViewId="0">
      <selection activeCell="K21" sqref="K21"/>
    </sheetView>
    <sheetView workbookViewId="1"/>
  </sheetViews>
  <sheetFormatPr defaultRowHeight="14.5" x14ac:dyDescent="0.35"/>
  <cols>
    <col min="1" max="1" width="32.7265625" customWidth="1"/>
  </cols>
  <sheetData>
    <row r="1" spans="1:33" x14ac:dyDescent="0.35">
      <c r="A1" t="s">
        <v>172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3" x14ac:dyDescent="0.35">
      <c r="A2" t="s">
        <v>324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/>
      <c r="AG2" s="20"/>
    </row>
    <row r="3" spans="1:33" x14ac:dyDescent="0.35">
      <c r="A3" t="s">
        <v>325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/>
      <c r="AG3" s="20"/>
    </row>
    <row r="4" spans="1:33" x14ac:dyDescent="0.35">
      <c r="A4" t="s">
        <v>326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/>
      <c r="AG4" s="20"/>
    </row>
    <row r="5" spans="1:33" x14ac:dyDescent="0.35">
      <c r="A5" t="s">
        <v>327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/>
      <c r="AG5" s="20"/>
    </row>
    <row r="6" spans="1:33" x14ac:dyDescent="0.35">
      <c r="A6" t="s">
        <v>328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/>
      <c r="AG6" s="20"/>
    </row>
    <row r="7" spans="1:33" x14ac:dyDescent="0.35">
      <c r="A7" t="s">
        <v>329</v>
      </c>
      <c r="B7" s="20">
        <f>Calculations!D7</f>
        <v>233752.94999999998</v>
      </c>
      <c r="C7" s="20">
        <f>Calculations!E7</f>
        <v>191193.21</v>
      </c>
      <c r="D7" s="20">
        <f>Calculations!F7</f>
        <v>180589.65599999999</v>
      </c>
      <c r="E7" s="20">
        <f>Calculations!G7</f>
        <v>171481.609</v>
      </c>
      <c r="F7" s="20">
        <f>Calculations!H7</f>
        <v>138474.63519999999</v>
      </c>
      <c r="G7" s="20">
        <f>Calculations!I7</f>
        <v>58742.18299999999</v>
      </c>
      <c r="H7" s="20">
        <f>Calculations!J7</f>
        <v>55449.869999999995</v>
      </c>
      <c r="I7" s="20">
        <f>Calculations!K7</f>
        <v>52294.303999999989</v>
      </c>
      <c r="J7" s="20">
        <f>Calculations!L7</f>
        <v>49491.425999999992</v>
      </c>
      <c r="K7" s="20">
        <f>Calculations!M7</f>
        <v>46751.125999999997</v>
      </c>
      <c r="L7" s="20">
        <f>Calculations!N7</f>
        <v>45740.229999999996</v>
      </c>
      <c r="M7" s="20">
        <f>Calculations!O7</f>
        <v>44786.685999999994</v>
      </c>
      <c r="N7" s="20">
        <f>Calculations!P7</f>
        <v>43962.518999999993</v>
      </c>
      <c r="O7" s="20">
        <f>Calculations!Q7</f>
        <v>43192.48799999999</v>
      </c>
      <c r="P7" s="20">
        <f>Calculations!R7</f>
        <v>42490.260999999991</v>
      </c>
      <c r="Q7" s="20">
        <f>Calculations!S7</f>
        <v>41871.917999999991</v>
      </c>
      <c r="R7" s="20">
        <f>Calculations!T7</f>
        <v>41360.841999999997</v>
      </c>
      <c r="S7" s="20">
        <f>Calculations!U7</f>
        <v>40877.436999999991</v>
      </c>
      <c r="T7" s="20">
        <f>Calculations!V7</f>
        <v>40429.072999999997</v>
      </c>
      <c r="U7" s="20">
        <f>Calculations!W7</f>
        <v>40021.377999999997</v>
      </c>
      <c r="V7" s="20">
        <f>Calculations!X7</f>
        <v>39645.239999999991</v>
      </c>
      <c r="W7" s="20">
        <f>Calculations!Y7</f>
        <v>39288.062999999995</v>
      </c>
      <c r="X7" s="20">
        <f>Calculations!Z7</f>
        <v>38942.208999999995</v>
      </c>
      <c r="Y7" s="20">
        <f>Calculations!AA7</f>
        <v>38592.133999999991</v>
      </c>
      <c r="Z7" s="20">
        <f>Calculations!AB7</f>
        <v>38234.688999999991</v>
      </c>
      <c r="AA7" s="20">
        <f>Calculations!AC7</f>
        <v>37916.974999999991</v>
      </c>
      <c r="AB7" s="20">
        <f>Calculations!AD7</f>
        <v>37619.628999999994</v>
      </c>
      <c r="AC7" s="20">
        <f>Calculations!AE7</f>
        <v>37333.337999999996</v>
      </c>
      <c r="AD7" s="20">
        <f>Calculations!AF7</f>
        <v>37047.515999999996</v>
      </c>
      <c r="AE7" s="20">
        <f>Calculations!AG7</f>
        <v>36783.267999999996</v>
      </c>
      <c r="AF7" s="20"/>
      <c r="AG7" s="20"/>
    </row>
    <row r="8" spans="1:33" x14ac:dyDescent="0.35">
      <c r="A8" t="s">
        <v>330</v>
      </c>
      <c r="B8" s="20">
        <f>Calculations!D21</f>
        <v>1240009.2</v>
      </c>
      <c r="C8" s="20">
        <f>Calculations!E21</f>
        <v>1018003.8959999999</v>
      </c>
      <c r="D8" s="20">
        <f>Calculations!F21</f>
        <v>980787.80799999996</v>
      </c>
      <c r="E8" s="20">
        <f>Calculations!G21</f>
        <v>944651.76</v>
      </c>
      <c r="F8" s="20">
        <f>Calculations!H21</f>
        <v>771410.52999999991</v>
      </c>
      <c r="G8" s="20">
        <f>Calculations!I21</f>
        <v>338900.73999999993</v>
      </c>
      <c r="H8" s="20">
        <f>Calculations!J21</f>
        <v>328206.86999999994</v>
      </c>
      <c r="I8" s="20">
        <f>Calculations!K21</f>
        <v>318516.65999999997</v>
      </c>
      <c r="J8" s="20">
        <f>Calculations!L21</f>
        <v>309554.73999999993</v>
      </c>
      <c r="K8" s="20">
        <f>Calculations!M21</f>
        <v>301569.00999999995</v>
      </c>
      <c r="L8" s="20">
        <f>Calculations!N21</f>
        <v>294371.19999999995</v>
      </c>
      <c r="M8" s="20">
        <f>Calculations!O21</f>
        <v>287931.82999999996</v>
      </c>
      <c r="N8" s="20">
        <f>Calculations!P21</f>
        <v>282239.50999999995</v>
      </c>
      <c r="O8" s="20">
        <f>Calculations!Q21</f>
        <v>277078.49999999994</v>
      </c>
      <c r="P8" s="20">
        <f>Calculations!R21</f>
        <v>272656.49999999994</v>
      </c>
      <c r="Q8" s="20">
        <f>Calculations!S21</f>
        <v>268685.40999999997</v>
      </c>
      <c r="R8" s="20">
        <f>Calculations!T21</f>
        <v>265225.52999999997</v>
      </c>
      <c r="S8" s="20">
        <f>Calculations!U21</f>
        <v>262286.23999999993</v>
      </c>
      <c r="T8" s="20">
        <f>Calculations!V21</f>
        <v>259722.14999999997</v>
      </c>
      <c r="U8" s="20">
        <f>Calculations!W21</f>
        <v>257505.78999999995</v>
      </c>
      <c r="V8" s="20">
        <f>Calculations!X21</f>
        <v>255554.07999999996</v>
      </c>
      <c r="W8" s="20">
        <f>Calculations!Y21</f>
        <v>253886.44999999995</v>
      </c>
      <c r="X8" s="20">
        <f>Calculations!Z21</f>
        <v>252480.78999999995</v>
      </c>
      <c r="Y8" s="20">
        <f>Calculations!AA21</f>
        <v>251185.00999999995</v>
      </c>
      <c r="Z8" s="20">
        <f>Calculations!AB21</f>
        <v>249954.21999999997</v>
      </c>
      <c r="AA8" s="20">
        <f>Calculations!AC21</f>
        <v>248877.52999999997</v>
      </c>
      <c r="AB8" s="20">
        <f>Calculations!AD21</f>
        <v>247712.39999999997</v>
      </c>
      <c r="AC8" s="20">
        <f>Calculations!AE21</f>
        <v>246570.04999999996</v>
      </c>
      <c r="AD8" s="20">
        <f>Calculations!AF21</f>
        <v>245362.03999999995</v>
      </c>
      <c r="AE8" s="20">
        <f>Calculations!AG21</f>
        <v>243934.93999999997</v>
      </c>
      <c r="AF8" s="20"/>
      <c r="AG8" s="20"/>
    </row>
    <row r="9" spans="1:33" x14ac:dyDescent="0.35">
      <c r="A9" t="s">
        <v>331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/>
      <c r="AG9" s="20"/>
    </row>
    <row r="10" spans="1:33" x14ac:dyDescent="0.35">
      <c r="A10" t="s">
        <v>332</v>
      </c>
      <c r="B10" s="20">
        <f>Calculations!D27</f>
        <v>398018.85999999993</v>
      </c>
      <c r="C10" s="20">
        <f>Calculations!E27</f>
        <v>391888.35999999993</v>
      </c>
      <c r="D10" s="20">
        <f>Calculations!F27</f>
        <v>385782.64999999997</v>
      </c>
      <c r="E10" s="20">
        <f>Calculations!G27</f>
        <v>379701.05999999994</v>
      </c>
      <c r="F10" s="20">
        <f>Calculations!H27</f>
        <v>373644.92999999993</v>
      </c>
      <c r="G10" s="20">
        <f>Calculations!I27</f>
        <v>367612.91999999993</v>
      </c>
      <c r="H10" s="20">
        <f>Calculations!J27</f>
        <v>361606.36999999994</v>
      </c>
      <c r="I10" s="20">
        <f>Calculations!K27</f>
        <v>355623.93999999994</v>
      </c>
      <c r="J10" s="20">
        <f>Calculations!L27</f>
        <v>349666.29999999993</v>
      </c>
      <c r="K10" s="20">
        <f>Calculations!M27</f>
        <v>343734.11999999994</v>
      </c>
      <c r="L10" s="20">
        <f>Calculations!N27</f>
        <v>337759.72999999992</v>
      </c>
      <c r="M10" s="20">
        <f>Calculations!O27</f>
        <v>336070.66</v>
      </c>
      <c r="N10" s="20">
        <f>Calculations!P27</f>
        <v>334390.29999999993</v>
      </c>
      <c r="O10" s="20">
        <f>Calculations!Q27</f>
        <v>332718.64999999997</v>
      </c>
      <c r="P10" s="20">
        <f>Calculations!R27</f>
        <v>331055.03999999998</v>
      </c>
      <c r="Q10" s="20">
        <f>Calculations!S27</f>
        <v>329399.46999999997</v>
      </c>
      <c r="R10" s="20">
        <f>Calculations!T27</f>
        <v>327752.60999999993</v>
      </c>
      <c r="S10" s="20">
        <f>Calculations!U27</f>
        <v>326113.78999999998</v>
      </c>
      <c r="T10" s="20">
        <f>Calculations!V27</f>
        <v>324483.00999999995</v>
      </c>
      <c r="U10" s="20">
        <f>Calculations!W27</f>
        <v>322860.93999999994</v>
      </c>
      <c r="V10" s="20">
        <f>Calculations!X27</f>
        <v>321246.90999999997</v>
      </c>
      <c r="W10" s="20">
        <f>Calculations!Y27</f>
        <v>319640.24999999994</v>
      </c>
      <c r="X10" s="20">
        <f>Calculations!Z27</f>
        <v>318042.29999999993</v>
      </c>
      <c r="Y10" s="20">
        <f>Calculations!AA27</f>
        <v>316451.71999999997</v>
      </c>
      <c r="Z10" s="20">
        <f>Calculations!AB27</f>
        <v>314869.84999999998</v>
      </c>
      <c r="AA10" s="20">
        <f>Calculations!AC27</f>
        <v>313295.34999999998</v>
      </c>
      <c r="AB10" s="20">
        <f>Calculations!AD27</f>
        <v>311728.88999999996</v>
      </c>
      <c r="AC10" s="20">
        <f>Calculations!AE27</f>
        <v>310170.46999999997</v>
      </c>
      <c r="AD10" s="20">
        <f>Calculations!AF27</f>
        <v>308619.41999999993</v>
      </c>
      <c r="AE10" s="20">
        <f>Calculations!AG27</f>
        <v>307076.40999999997</v>
      </c>
      <c r="AF10" s="20"/>
      <c r="AG10" s="20"/>
    </row>
    <row r="11" spans="1:33" x14ac:dyDescent="0.35">
      <c r="A11" t="s">
        <v>333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/>
      <c r="AG11" s="20"/>
    </row>
    <row r="12" spans="1:33" x14ac:dyDescent="0.35">
      <c r="A12" t="s">
        <v>334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/>
      <c r="AG12" s="20"/>
    </row>
    <row r="13" spans="1:33" x14ac:dyDescent="0.35">
      <c r="A13" t="s">
        <v>335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/>
      <c r="AG13" s="20"/>
    </row>
    <row r="14" spans="1:33" x14ac:dyDescent="0.35">
      <c r="A14" t="s">
        <v>336</v>
      </c>
      <c r="B14" s="20">
        <f>Calculations!D14</f>
        <v>794898.72</v>
      </c>
      <c r="C14" s="20">
        <f>Calculations!E14</f>
        <v>751452.57</v>
      </c>
      <c r="D14" s="20">
        <f>Calculations!F14</f>
        <v>709753.11</v>
      </c>
      <c r="E14" s="20">
        <f>Calculations!G14</f>
        <v>654962.5199999999</v>
      </c>
      <c r="F14" s="20">
        <f>Calculations!H14</f>
        <v>617942.34</v>
      </c>
      <c r="G14" s="20">
        <f>Calculations!I14</f>
        <v>594676.59</v>
      </c>
      <c r="H14" s="20">
        <f>Calculations!J14</f>
        <v>573509.27999999991</v>
      </c>
      <c r="I14" s="20">
        <f>Calculations!K14</f>
        <v>554056.5</v>
      </c>
      <c r="J14" s="20">
        <f>Calculations!L14*'Monetizing Tax Credit Penalty'!$A$30</f>
        <v>0</v>
      </c>
      <c r="K14" s="20">
        <f>Calculations!M14*'Monetizing Tax Credit Penalty'!$A$30</f>
        <v>0</v>
      </c>
      <c r="L14" s="20">
        <f>Calculations!N14*'Monetizing Tax Credit Penalty'!$A$30</f>
        <v>0</v>
      </c>
      <c r="M14" s="20">
        <f>Calculations!O14*'Monetizing Tax Credit Penalty'!$A$30</f>
        <v>0</v>
      </c>
      <c r="N14" s="20">
        <f>Calculations!P14*'Monetizing Tax Credit Penalty'!$A$30</f>
        <v>0</v>
      </c>
      <c r="O14" s="20">
        <f>Calculations!Q14*'Monetizing Tax Credit Penalty'!$A$30</f>
        <v>0</v>
      </c>
      <c r="P14" s="20">
        <f>Calculations!R14*'Monetizing Tax Credit Penalty'!$A$30</f>
        <v>0</v>
      </c>
      <c r="Q14" s="20">
        <f>Calculations!S14*'Monetizing Tax Credit Penalty'!$A$30</f>
        <v>0</v>
      </c>
      <c r="R14" s="20">
        <f>Calculations!T14*'Monetizing Tax Credit Penalty'!$A$30</f>
        <v>0</v>
      </c>
      <c r="S14" s="20">
        <f>Calculations!U14*'Monetizing Tax Credit Penalty'!$A$30</f>
        <v>0</v>
      </c>
      <c r="T14" s="20">
        <f>Calculations!V14*'Monetizing Tax Credit Penalty'!$A$30</f>
        <v>0</v>
      </c>
      <c r="U14" s="20">
        <f>Calculations!W14*'Monetizing Tax Credit Penalty'!$A$30</f>
        <v>0</v>
      </c>
      <c r="V14" s="20">
        <f>Calculations!X14*'Monetizing Tax Credit Penalty'!$A$30</f>
        <v>0</v>
      </c>
      <c r="W14" s="20">
        <f>Calculations!Y14*'Monetizing Tax Credit Penalty'!$A$30</f>
        <v>0</v>
      </c>
      <c r="X14" s="20">
        <f>Calculations!Z14*'Monetizing Tax Credit Penalty'!$A$30</f>
        <v>0</v>
      </c>
      <c r="Y14" s="20">
        <f>Calculations!AA14*'Monetizing Tax Credit Penalty'!$A$30</f>
        <v>0</v>
      </c>
      <c r="Z14" s="20">
        <f>Calculations!AB14*'Monetizing Tax Credit Penalty'!$A$30</f>
        <v>0</v>
      </c>
      <c r="AA14" s="20">
        <f>Calculations!AC14*'Monetizing Tax Credit Penalty'!$A$30</f>
        <v>0</v>
      </c>
      <c r="AB14" s="20">
        <f>Calculations!AD14*'Monetizing Tax Credit Penalty'!$A$30</f>
        <v>0</v>
      </c>
      <c r="AC14" s="20">
        <f>Calculations!AE14*'Monetizing Tax Credit Penalty'!$A$30</f>
        <v>0</v>
      </c>
      <c r="AD14" s="20">
        <f>Calculations!AF14*'Monetizing Tax Credit Penalty'!$A$30</f>
        <v>0</v>
      </c>
      <c r="AE14" s="20">
        <f>Calculations!AG14*'Monetizing Tax Credit Penalty'!$A$30</f>
        <v>0</v>
      </c>
      <c r="AF14" s="20"/>
      <c r="AG14" s="20"/>
    </row>
    <row r="15" spans="1:33" x14ac:dyDescent="0.35">
      <c r="A15" t="s">
        <v>531</v>
      </c>
      <c r="B15" s="20">
        <f t="shared" ref="B15:AE15" si="0">B11</f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/>
      <c r="AG15" s="20"/>
    </row>
    <row r="16" spans="1:33" x14ac:dyDescent="0.35">
      <c r="A16" t="s">
        <v>532</v>
      </c>
      <c r="B16" s="20">
        <f t="shared" ref="B16:AE16" si="1">B11</f>
        <v>0</v>
      </c>
      <c r="C16" s="20">
        <f t="shared" si="1"/>
        <v>0</v>
      </c>
      <c r="D16" s="20">
        <f t="shared" si="1"/>
        <v>0</v>
      </c>
      <c r="E16" s="20">
        <f t="shared" si="1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  <c r="U16" s="20">
        <f t="shared" si="1"/>
        <v>0</v>
      </c>
      <c r="V16" s="20">
        <f t="shared" si="1"/>
        <v>0</v>
      </c>
      <c r="W16" s="20">
        <f t="shared" si="1"/>
        <v>0</v>
      </c>
      <c r="X16" s="20">
        <f t="shared" si="1"/>
        <v>0</v>
      </c>
      <c r="Y16" s="20">
        <f t="shared" si="1"/>
        <v>0</v>
      </c>
      <c r="Z16" s="20">
        <f t="shared" si="1"/>
        <v>0</v>
      </c>
      <c r="AA16" s="20">
        <f t="shared" si="1"/>
        <v>0</v>
      </c>
      <c r="AB16" s="20">
        <f t="shared" si="1"/>
        <v>0</v>
      </c>
      <c r="AC16" s="20">
        <f t="shared" si="1"/>
        <v>0</v>
      </c>
      <c r="AD16" s="20">
        <f t="shared" si="1"/>
        <v>0</v>
      </c>
      <c r="AE16" s="20">
        <f t="shared" si="1"/>
        <v>0</v>
      </c>
      <c r="AF16" s="20"/>
      <c r="AG16" s="20"/>
    </row>
    <row r="17" spans="1:33" x14ac:dyDescent="0.35">
      <c r="A17" t="s">
        <v>533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/>
      <c r="AG17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  <sheetView workbookViewId="1"/>
  </sheetViews>
  <sheetFormatPr defaultColWidth="9.1796875" defaultRowHeight="14.5" x14ac:dyDescent="0.35"/>
  <cols>
    <col min="1" max="1" width="32.453125" customWidth="1"/>
    <col min="2" max="2" width="87.7265625" customWidth="1"/>
    <col min="13" max="13" width="11.54296875" customWidth="1"/>
  </cols>
  <sheetData>
    <row r="1" spans="1:14" x14ac:dyDescent="0.35">
      <c r="A1" t="s">
        <v>5</v>
      </c>
    </row>
    <row r="2" spans="1:14" x14ac:dyDescent="0.35">
      <c r="A2" s="1" t="s">
        <v>166</v>
      </c>
    </row>
    <row r="3" spans="1:14" x14ac:dyDescent="0.35">
      <c r="A3" t="s">
        <v>7</v>
      </c>
    </row>
    <row r="4" spans="1:14" x14ac:dyDescent="0.35">
      <c r="A4" t="s">
        <v>13</v>
      </c>
    </row>
    <row r="5" spans="1:14" x14ac:dyDescent="0.35">
      <c r="A5" t="s">
        <v>14</v>
      </c>
    </row>
    <row r="7" spans="1:14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3" t="s">
        <v>12</v>
      </c>
    </row>
    <row r="9" spans="1:14" x14ac:dyDescent="0.35">
      <c r="A9" s="6" t="s">
        <v>33</v>
      </c>
      <c r="B9" s="6" t="s">
        <v>10</v>
      </c>
      <c r="C9" s="21">
        <f>($M9-$L9-$K9)/8</f>
        <v>3.7500000000000006E-2</v>
      </c>
      <c r="D9" s="21">
        <f t="shared" ref="D9:J9" si="0">($M9-$L9-$K9)/8</f>
        <v>3.7500000000000006E-2</v>
      </c>
      <c r="E9" s="21">
        <f t="shared" si="0"/>
        <v>3.7500000000000006E-2</v>
      </c>
      <c r="F9" s="21">
        <f t="shared" si="0"/>
        <v>3.7500000000000006E-2</v>
      </c>
      <c r="G9" s="21">
        <f t="shared" si="0"/>
        <v>3.7500000000000006E-2</v>
      </c>
      <c r="H9" s="21">
        <f t="shared" si="0"/>
        <v>3.7500000000000006E-2</v>
      </c>
      <c r="I9" s="21">
        <f t="shared" si="0"/>
        <v>3.7500000000000006E-2</v>
      </c>
      <c r="J9" s="21">
        <f t="shared" si="0"/>
        <v>3.7500000000000006E-2</v>
      </c>
      <c r="K9" s="22">
        <v>0.1</v>
      </c>
      <c r="L9" s="22">
        <v>0.1</v>
      </c>
      <c r="M9" s="22">
        <v>0.5</v>
      </c>
    </row>
    <row r="10" spans="1:14" x14ac:dyDescent="0.35">
      <c r="A10" s="7" t="s">
        <v>22</v>
      </c>
      <c r="B10" s="7" t="s">
        <v>15</v>
      </c>
      <c r="C10" s="23">
        <v>0.4</v>
      </c>
      <c r="D10" s="23">
        <v>0.4</v>
      </c>
      <c r="E10" s="23">
        <v>0.4</v>
      </c>
      <c r="F10" s="23">
        <v>0.4</v>
      </c>
      <c r="G10" s="23">
        <v>0.3</v>
      </c>
      <c r="H10" s="23">
        <v>0.1</v>
      </c>
      <c r="I10" s="23">
        <v>0.1</v>
      </c>
      <c r="J10" s="23">
        <v>0.1</v>
      </c>
      <c r="K10" s="23">
        <v>0.1</v>
      </c>
      <c r="L10" s="23">
        <v>0.1</v>
      </c>
      <c r="M10" s="23">
        <v>2.9</v>
      </c>
    </row>
    <row r="11" spans="1:14" x14ac:dyDescent="0.35">
      <c r="A11" s="6" t="s">
        <v>23</v>
      </c>
      <c r="B11" s="6" t="s">
        <v>16</v>
      </c>
      <c r="C11" s="21">
        <f>$M11/10</f>
        <v>2.5000000000000001E-3</v>
      </c>
      <c r="D11" s="21">
        <f t="shared" ref="D11:L11" si="1">$M11/10</f>
        <v>2.5000000000000001E-3</v>
      </c>
      <c r="E11" s="21">
        <f t="shared" si="1"/>
        <v>2.5000000000000001E-3</v>
      </c>
      <c r="F11" s="21">
        <f t="shared" si="1"/>
        <v>2.5000000000000001E-3</v>
      </c>
      <c r="G11" s="21">
        <f t="shared" si="1"/>
        <v>2.5000000000000001E-3</v>
      </c>
      <c r="H11" s="21">
        <f t="shared" si="1"/>
        <v>2.5000000000000001E-3</v>
      </c>
      <c r="I11" s="21">
        <f t="shared" si="1"/>
        <v>2.5000000000000001E-3</v>
      </c>
      <c r="J11" s="21">
        <f t="shared" si="1"/>
        <v>2.5000000000000001E-3</v>
      </c>
      <c r="K11" s="21">
        <f t="shared" si="1"/>
        <v>2.5000000000000001E-3</v>
      </c>
      <c r="L11" s="21">
        <f t="shared" si="1"/>
        <v>2.5000000000000001E-3</v>
      </c>
      <c r="M11" s="22">
        <v>2.5000000000000001E-2</v>
      </c>
    </row>
    <row r="12" spans="1:14" x14ac:dyDescent="0.35">
      <c r="A12" s="7" t="s">
        <v>23</v>
      </c>
      <c r="B12" s="7" t="s">
        <v>17</v>
      </c>
      <c r="C12" s="23">
        <v>1.1000000000000001</v>
      </c>
      <c r="D12" s="23">
        <v>2.2999999999999998</v>
      </c>
      <c r="E12" s="23">
        <v>2.9</v>
      </c>
      <c r="F12" s="23">
        <v>3.3</v>
      </c>
      <c r="G12" s="23">
        <v>3.4</v>
      </c>
      <c r="H12" s="23">
        <v>0.1</v>
      </c>
      <c r="I12" s="23">
        <v>0.1</v>
      </c>
      <c r="J12" s="23">
        <v>0.2</v>
      </c>
      <c r="K12" s="23">
        <v>0.2</v>
      </c>
      <c r="L12" s="23">
        <v>0.2</v>
      </c>
      <c r="M12" s="23">
        <v>13.8</v>
      </c>
    </row>
    <row r="13" spans="1:14" x14ac:dyDescent="0.35">
      <c r="A13" s="7" t="s">
        <v>24</v>
      </c>
      <c r="B13" s="7" t="s">
        <v>18</v>
      </c>
      <c r="C13" s="23">
        <f>$M13/10</f>
        <v>0.01</v>
      </c>
      <c r="D13" s="23">
        <f t="shared" ref="D13:L13" si="2">$M13/10</f>
        <v>0.01</v>
      </c>
      <c r="E13" s="23">
        <f t="shared" si="2"/>
        <v>0.01</v>
      </c>
      <c r="F13" s="23">
        <f t="shared" si="2"/>
        <v>0.01</v>
      </c>
      <c r="G13" s="23">
        <f t="shared" si="2"/>
        <v>0.01</v>
      </c>
      <c r="H13" s="23">
        <f t="shared" si="2"/>
        <v>0.01</v>
      </c>
      <c r="I13" s="23">
        <f t="shared" si="2"/>
        <v>0.01</v>
      </c>
      <c r="J13" s="23">
        <f t="shared" si="2"/>
        <v>0.01</v>
      </c>
      <c r="K13" s="23">
        <f t="shared" si="2"/>
        <v>0.01</v>
      </c>
      <c r="L13" s="23">
        <f t="shared" si="2"/>
        <v>0.01</v>
      </c>
      <c r="M13" s="23">
        <v>0.1</v>
      </c>
    </row>
    <row r="14" spans="1:14" x14ac:dyDescent="0.35">
      <c r="A14" s="7" t="s">
        <v>25</v>
      </c>
      <c r="B14" s="7" t="s">
        <v>19</v>
      </c>
      <c r="C14" s="23">
        <v>0.3</v>
      </c>
      <c r="D14" s="23">
        <v>0.4</v>
      </c>
      <c r="E14" s="23">
        <v>0.4</v>
      </c>
      <c r="F14" s="23">
        <v>0.4</v>
      </c>
      <c r="G14" s="23">
        <v>0.4</v>
      </c>
      <c r="H14" s="24"/>
      <c r="I14" s="24"/>
      <c r="J14" s="24"/>
      <c r="K14" s="24"/>
      <c r="L14" s="24"/>
      <c r="M14" s="23">
        <v>1.9</v>
      </c>
    </row>
    <row r="15" spans="1:14" x14ac:dyDescent="0.35">
      <c r="A15" s="7" t="s">
        <v>26</v>
      </c>
      <c r="B15" s="7" t="s">
        <v>20</v>
      </c>
      <c r="C15" s="23">
        <v>0.2</v>
      </c>
      <c r="D15" s="23">
        <v>0.2</v>
      </c>
      <c r="E15" s="23">
        <v>0.2</v>
      </c>
      <c r="F15" s="23">
        <v>0.2</v>
      </c>
      <c r="G15" s="23">
        <v>0.2</v>
      </c>
      <c r="H15" s="23"/>
      <c r="I15" s="23"/>
      <c r="J15" s="23"/>
      <c r="K15" s="23"/>
      <c r="L15" s="23"/>
      <c r="M15" s="23">
        <v>1</v>
      </c>
    </row>
    <row r="16" spans="1:14" x14ac:dyDescent="0.35">
      <c r="A16" s="6" t="s">
        <v>26</v>
      </c>
      <c r="B16" s="6" t="s">
        <v>27</v>
      </c>
      <c r="C16" s="22">
        <f>$M16/10</f>
        <v>0.01</v>
      </c>
      <c r="D16" s="22">
        <f t="shared" ref="D16:G17" si="3">$M16/10</f>
        <v>0.01</v>
      </c>
      <c r="E16" s="22">
        <f t="shared" si="3"/>
        <v>0.01</v>
      </c>
      <c r="F16" s="22">
        <f t="shared" si="3"/>
        <v>0.01</v>
      </c>
      <c r="G16" s="22">
        <f t="shared" si="3"/>
        <v>0.01</v>
      </c>
      <c r="H16" s="22"/>
      <c r="I16" s="22"/>
      <c r="J16" s="22"/>
      <c r="K16" s="22"/>
      <c r="L16" s="22"/>
      <c r="M16" s="22">
        <v>0.1</v>
      </c>
      <c r="N16" t="s">
        <v>224</v>
      </c>
    </row>
    <row r="17" spans="1:14" x14ac:dyDescent="0.35">
      <c r="A17" s="6" t="s">
        <v>26</v>
      </c>
      <c r="B17" s="6" t="s">
        <v>28</v>
      </c>
      <c r="C17" s="22">
        <f>$M17/10</f>
        <v>0.01</v>
      </c>
      <c r="D17" s="22">
        <f t="shared" si="3"/>
        <v>0.01</v>
      </c>
      <c r="E17" s="22">
        <f t="shared" si="3"/>
        <v>0.01</v>
      </c>
      <c r="F17" s="22">
        <f t="shared" si="3"/>
        <v>0.01</v>
      </c>
      <c r="G17" s="22">
        <f t="shared" si="3"/>
        <v>0.01</v>
      </c>
      <c r="H17" s="22"/>
      <c r="I17" s="22"/>
      <c r="J17" s="22"/>
      <c r="K17" s="22"/>
      <c r="L17" s="22"/>
      <c r="M17" s="22">
        <v>0.1</v>
      </c>
      <c r="N17" t="s">
        <v>225</v>
      </c>
    </row>
    <row r="18" spans="1:14" ht="29" x14ac:dyDescent="0.35">
      <c r="A18" s="7" t="s">
        <v>42</v>
      </c>
      <c r="B18" s="7" t="s">
        <v>29</v>
      </c>
      <c r="C18" s="23">
        <v>0.9</v>
      </c>
      <c r="D18" s="23">
        <v>0.9</v>
      </c>
      <c r="E18" s="23">
        <v>0.9</v>
      </c>
      <c r="F18" s="23">
        <v>1</v>
      </c>
      <c r="G18" s="23">
        <v>1</v>
      </c>
      <c r="H18" s="23">
        <v>0.2</v>
      </c>
      <c r="I18" s="23">
        <v>0.2</v>
      </c>
      <c r="J18" s="23">
        <v>0.3</v>
      </c>
      <c r="K18" s="23">
        <v>0.3</v>
      </c>
      <c r="L18" s="23">
        <v>0.3</v>
      </c>
      <c r="M18" s="23">
        <v>6</v>
      </c>
    </row>
    <row r="19" spans="1:14" x14ac:dyDescent="0.35">
      <c r="A19" s="7" t="s">
        <v>26</v>
      </c>
      <c r="B19" s="7" t="s">
        <v>269</v>
      </c>
      <c r="C19" s="23">
        <v>0.1</v>
      </c>
      <c r="D19" s="23">
        <v>0.1</v>
      </c>
      <c r="E19" s="23">
        <v>0.1</v>
      </c>
      <c r="F19" s="23">
        <v>0.1</v>
      </c>
      <c r="G19" s="23">
        <v>0.1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0.5</v>
      </c>
      <c r="N19" t="s">
        <v>270</v>
      </c>
    </row>
    <row r="20" spans="1:14" ht="29" x14ac:dyDescent="0.35">
      <c r="A20" s="7" t="s">
        <v>42</v>
      </c>
      <c r="B20" s="7" t="s">
        <v>30</v>
      </c>
      <c r="C20" s="23">
        <v>1</v>
      </c>
      <c r="D20" s="23">
        <v>1.5</v>
      </c>
      <c r="E20" s="23">
        <v>1.6</v>
      </c>
      <c r="F20" s="23">
        <v>1.6</v>
      </c>
      <c r="G20" s="23">
        <v>1.6</v>
      </c>
      <c r="H20" s="24">
        <f>($M20-SUM($C20:$G20))/5</f>
        <v>2.0000000000000285E-2</v>
      </c>
      <c r="I20" s="24">
        <f t="shared" ref="I20:L21" si="4">($M20-SUM($C20:$G20))/5</f>
        <v>2.0000000000000285E-2</v>
      </c>
      <c r="J20" s="24">
        <f t="shared" si="4"/>
        <v>2.0000000000000285E-2</v>
      </c>
      <c r="K20" s="24">
        <f t="shared" si="4"/>
        <v>2.0000000000000285E-2</v>
      </c>
      <c r="L20" s="24">
        <f t="shared" si="4"/>
        <v>2.0000000000000285E-2</v>
      </c>
      <c r="M20" s="23">
        <v>7.4</v>
      </c>
    </row>
    <row r="21" spans="1:14" ht="29" x14ac:dyDescent="0.35">
      <c r="A21" s="7" t="s">
        <v>42</v>
      </c>
      <c r="B21" s="7" t="s">
        <v>31</v>
      </c>
      <c r="C21" s="23">
        <v>0.1</v>
      </c>
      <c r="D21" s="23">
        <v>0.1</v>
      </c>
      <c r="E21" s="23">
        <v>0.1</v>
      </c>
      <c r="F21" s="23">
        <v>0.1</v>
      </c>
      <c r="G21" s="23">
        <v>0.1</v>
      </c>
      <c r="H21" s="24">
        <f>($M21-SUM($C21:$G21))/5</f>
        <v>3.9999999999999994E-2</v>
      </c>
      <c r="I21" s="24">
        <f t="shared" si="4"/>
        <v>3.9999999999999994E-2</v>
      </c>
      <c r="J21" s="24">
        <f t="shared" si="4"/>
        <v>3.9999999999999994E-2</v>
      </c>
      <c r="K21" s="24">
        <f t="shared" si="4"/>
        <v>3.9999999999999994E-2</v>
      </c>
      <c r="L21" s="24">
        <f t="shared" si="4"/>
        <v>3.9999999999999994E-2</v>
      </c>
      <c r="M21" s="23">
        <v>0.7</v>
      </c>
    </row>
    <row r="22" spans="1:14" x14ac:dyDescent="0.35">
      <c r="A22" s="7" t="s">
        <v>26</v>
      </c>
      <c r="B22" s="8" t="s">
        <v>32</v>
      </c>
      <c r="C22" s="23">
        <v>0.4</v>
      </c>
      <c r="D22" s="23">
        <v>0.4</v>
      </c>
      <c r="E22" s="23">
        <v>0.4</v>
      </c>
      <c r="F22" s="23">
        <v>0.3</v>
      </c>
      <c r="G22" s="23">
        <v>0.3</v>
      </c>
      <c r="H22" s="23"/>
      <c r="I22" s="23"/>
      <c r="J22" s="23"/>
      <c r="K22" s="23"/>
      <c r="L22" s="23"/>
      <c r="M22" s="23">
        <v>1.8</v>
      </c>
    </row>
    <row r="23" spans="1:14" x14ac:dyDescent="0.35">
      <c r="A23" s="6" t="s">
        <v>33</v>
      </c>
      <c r="B23" s="6" t="s">
        <v>35</v>
      </c>
      <c r="C23" s="22">
        <v>0.3</v>
      </c>
      <c r="D23" s="22">
        <v>0.3</v>
      </c>
      <c r="E23" s="22">
        <v>0.3</v>
      </c>
      <c r="F23" s="22">
        <v>0.3</v>
      </c>
      <c r="G23" s="22">
        <v>0.2</v>
      </c>
      <c r="H23" s="25"/>
      <c r="I23" s="25"/>
      <c r="J23" s="25"/>
      <c r="K23" s="25"/>
      <c r="L23" s="25"/>
      <c r="M23" s="22">
        <v>1.4</v>
      </c>
      <c r="N23" t="s">
        <v>245</v>
      </c>
    </row>
    <row r="24" spans="1:14" x14ac:dyDescent="0.35">
      <c r="A24" s="6" t="s">
        <v>37</v>
      </c>
      <c r="B24" s="6" t="s">
        <v>36</v>
      </c>
      <c r="C24" s="22">
        <v>0.2</v>
      </c>
      <c r="D24" s="22">
        <v>0.2</v>
      </c>
      <c r="E24" s="22">
        <v>0.2</v>
      </c>
      <c r="F24" s="22">
        <v>0.1</v>
      </c>
      <c r="G24" s="22">
        <v>0.1</v>
      </c>
      <c r="H24" s="22"/>
      <c r="I24" s="22"/>
      <c r="J24" s="22"/>
      <c r="K24" s="22"/>
      <c r="L24" s="22"/>
      <c r="M24" s="22">
        <v>0.8</v>
      </c>
      <c r="N24" t="s">
        <v>249</v>
      </c>
    </row>
    <row r="25" spans="1:14" ht="29" x14ac:dyDescent="0.35">
      <c r="A25" s="7" t="s">
        <v>42</v>
      </c>
      <c r="B25" s="7" t="s">
        <v>38</v>
      </c>
      <c r="C25" s="23"/>
      <c r="D25" s="23"/>
      <c r="E25" s="23"/>
      <c r="F25" s="23"/>
      <c r="G25" s="23"/>
      <c r="H25" s="23">
        <v>1.1000000000000001</v>
      </c>
      <c r="I25" s="23">
        <v>1.1000000000000001</v>
      </c>
      <c r="J25" s="23">
        <v>1.2</v>
      </c>
      <c r="K25" s="23">
        <v>1.2</v>
      </c>
      <c r="L25" s="23">
        <v>1.2</v>
      </c>
      <c r="M25" s="23">
        <v>5.8</v>
      </c>
    </row>
    <row r="26" spans="1:14" x14ac:dyDescent="0.35">
      <c r="A26" s="7" t="s">
        <v>40</v>
      </c>
      <c r="B26" s="7" t="s">
        <v>39</v>
      </c>
      <c r="C26" s="23">
        <v>0.2</v>
      </c>
      <c r="D26" s="23">
        <v>0.2</v>
      </c>
      <c r="E26" s="23">
        <v>0.2</v>
      </c>
      <c r="F26" s="23">
        <v>0.3</v>
      </c>
      <c r="G26" s="23">
        <v>0.3</v>
      </c>
      <c r="H26" s="23"/>
      <c r="I26" s="23"/>
      <c r="J26" s="23"/>
      <c r="K26" s="23"/>
      <c r="L26" s="23"/>
      <c r="M26" s="23">
        <v>1.2</v>
      </c>
    </row>
    <row r="27" spans="1:14" ht="29" x14ac:dyDescent="0.35">
      <c r="A27" s="6" t="s">
        <v>42</v>
      </c>
      <c r="B27" s="6" t="s">
        <v>41</v>
      </c>
      <c r="C27" s="22"/>
      <c r="D27" s="22"/>
      <c r="E27" s="22"/>
      <c r="F27" s="22"/>
      <c r="G27" s="22"/>
      <c r="H27" s="22">
        <v>0.1</v>
      </c>
      <c r="I27" s="22">
        <v>0.1</v>
      </c>
      <c r="J27" s="22">
        <v>0.1</v>
      </c>
      <c r="K27" s="22">
        <v>0.1</v>
      </c>
      <c r="L27" s="22">
        <v>0.1</v>
      </c>
      <c r="M27" s="22">
        <v>0.5</v>
      </c>
      <c r="N27" t="s">
        <v>250</v>
      </c>
    </row>
    <row r="29" spans="1:14" x14ac:dyDescent="0.35">
      <c r="A29" s="26" t="s">
        <v>113</v>
      </c>
    </row>
    <row r="30" spans="1:14" x14ac:dyDescent="0.35">
      <c r="A30" t="s">
        <v>114</v>
      </c>
    </row>
    <row r="31" spans="1:14" x14ac:dyDescent="0.35">
      <c r="A31" t="s">
        <v>112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abSelected="1" topLeftCell="B1" workbookViewId="0">
      <selection activeCell="C8" sqref="C8"/>
    </sheetView>
    <sheetView tabSelected="1" topLeftCell="G1" workbookViewId="1"/>
  </sheetViews>
  <sheetFormatPr defaultColWidth="9.1796875" defaultRowHeight="14.5" x14ac:dyDescent="0.35"/>
  <cols>
    <col min="1" max="1" width="54" bestFit="1" customWidth="1"/>
    <col min="2" max="2" width="45.81640625" customWidth="1"/>
    <col min="3" max="3" width="89.1796875" customWidth="1"/>
    <col min="4" max="4" width="17.453125" customWidth="1"/>
    <col min="5" max="5" width="21.54296875" bestFit="1" customWidth="1"/>
    <col min="7" max="7" width="10.1796875" bestFit="1" customWidth="1"/>
    <col min="8" max="9" width="10" bestFit="1" customWidth="1"/>
    <col min="10" max="10" width="10.1796875" bestFit="1" customWidth="1"/>
    <col min="11" max="11" width="10" bestFit="1" customWidth="1"/>
    <col min="15" max="15" width="11" bestFit="1" customWidth="1"/>
  </cols>
  <sheetData>
    <row r="1" spans="1:24" s="1" customFormat="1" x14ac:dyDescent="0.35">
      <c r="A1" s="1" t="s">
        <v>21</v>
      </c>
      <c r="B1" s="1" t="s">
        <v>237</v>
      </c>
      <c r="C1" s="1" t="s">
        <v>236</v>
      </c>
      <c r="D1" s="1" t="s">
        <v>243</v>
      </c>
      <c r="E1" s="1" t="s">
        <v>116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18">
        <v>2018</v>
      </c>
      <c r="L1" s="1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</row>
    <row r="2" spans="1:24" x14ac:dyDescent="0.35">
      <c r="A2" t="s">
        <v>25</v>
      </c>
      <c r="B2" t="s">
        <v>232</v>
      </c>
      <c r="C2" t="s">
        <v>231</v>
      </c>
      <c r="D2" t="s">
        <v>244</v>
      </c>
      <c r="E2" t="s">
        <v>313</v>
      </c>
      <c r="F2" s="29">
        <v>1.0999999999999999E-2</v>
      </c>
      <c r="G2" s="29">
        <v>1.2E-2</v>
      </c>
      <c r="H2" s="29">
        <v>1.2E-2</v>
      </c>
      <c r="I2" s="29">
        <v>1.2E-2</v>
      </c>
      <c r="J2" s="29">
        <v>0</v>
      </c>
      <c r="K2" s="2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t="s">
        <v>306</v>
      </c>
    </row>
    <row r="3" spans="1:24" x14ac:dyDescent="0.35">
      <c r="A3" t="s">
        <v>26</v>
      </c>
      <c r="B3" t="s">
        <v>229</v>
      </c>
      <c r="C3" t="s">
        <v>228</v>
      </c>
      <c r="D3" t="s">
        <v>244</v>
      </c>
      <c r="E3" t="s">
        <v>227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t="s">
        <v>226</v>
      </c>
    </row>
    <row r="4" spans="1:24" x14ac:dyDescent="0.35">
      <c r="A4" s="16" t="s">
        <v>26</v>
      </c>
      <c r="B4" t="s">
        <v>32</v>
      </c>
      <c r="C4" t="s">
        <v>3</v>
      </c>
      <c r="D4" t="s">
        <v>244</v>
      </c>
      <c r="E4" t="s">
        <v>278</v>
      </c>
      <c r="F4" s="29" t="s">
        <v>242</v>
      </c>
      <c r="G4" s="29">
        <v>0.4</v>
      </c>
      <c r="H4" s="29">
        <v>0.4</v>
      </c>
      <c r="I4" s="29">
        <v>0.4</v>
      </c>
      <c r="J4" s="29">
        <v>0.3</v>
      </c>
      <c r="K4" s="29">
        <v>0.3</v>
      </c>
      <c r="L4" s="2" t="s">
        <v>242</v>
      </c>
      <c r="M4" s="2" t="s">
        <v>242</v>
      </c>
      <c r="N4" s="2" t="s">
        <v>242</v>
      </c>
      <c r="O4" s="2" t="s">
        <v>242</v>
      </c>
      <c r="P4" s="2" t="s">
        <v>242</v>
      </c>
      <c r="Q4" s="2" t="s">
        <v>242</v>
      </c>
      <c r="R4" s="2" t="s">
        <v>242</v>
      </c>
      <c r="S4" s="2" t="s">
        <v>242</v>
      </c>
      <c r="T4" s="2" t="s">
        <v>242</v>
      </c>
      <c r="U4" s="2" t="s">
        <v>242</v>
      </c>
      <c r="V4" s="2" t="s">
        <v>242</v>
      </c>
      <c r="W4" s="2" t="s">
        <v>242</v>
      </c>
      <c r="X4" t="s">
        <v>240</v>
      </c>
    </row>
    <row r="5" spans="1:24" x14ac:dyDescent="0.35">
      <c r="A5" t="s">
        <v>24</v>
      </c>
      <c r="B5" t="s">
        <v>232</v>
      </c>
      <c r="C5" s="17" t="s">
        <v>231</v>
      </c>
      <c r="D5" t="s">
        <v>244</v>
      </c>
      <c r="E5" t="s">
        <v>313</v>
      </c>
      <c r="F5" s="29">
        <v>1.0999999999999999E-2</v>
      </c>
      <c r="G5" s="29">
        <v>1.2E-2</v>
      </c>
      <c r="H5" s="29">
        <v>1.2E-2</v>
      </c>
      <c r="I5" s="29">
        <v>1.2E-2</v>
      </c>
      <c r="J5" s="29">
        <v>0</v>
      </c>
      <c r="K5" s="29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t="s">
        <v>306</v>
      </c>
    </row>
    <row r="6" spans="1:24" x14ac:dyDescent="0.35">
      <c r="A6" t="s">
        <v>40</v>
      </c>
      <c r="B6" t="s">
        <v>248</v>
      </c>
      <c r="C6" t="s">
        <v>3</v>
      </c>
      <c r="D6" t="s">
        <v>244</v>
      </c>
      <c r="E6" t="s">
        <v>278</v>
      </c>
      <c r="F6" s="29">
        <v>0</v>
      </c>
      <c r="G6" s="30">
        <v>0.2</v>
      </c>
      <c r="H6" s="30">
        <v>0.2</v>
      </c>
      <c r="I6" s="30">
        <v>0.2</v>
      </c>
      <c r="J6" s="30">
        <v>0.3</v>
      </c>
      <c r="K6" s="30">
        <v>0.3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t="s">
        <v>240</v>
      </c>
    </row>
    <row r="7" spans="1:24" x14ac:dyDescent="0.35">
      <c r="A7" t="s">
        <v>40</v>
      </c>
      <c r="B7" t="s">
        <v>635</v>
      </c>
      <c r="C7" t="s">
        <v>636</v>
      </c>
      <c r="D7" t="s">
        <v>244</v>
      </c>
      <c r="E7" t="s">
        <v>278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">
        <f>6/5</f>
        <v>1.2</v>
      </c>
      <c r="P7" s="2">
        <f t="shared" ref="P7:S7" si="0">6/5</f>
        <v>1.2</v>
      </c>
      <c r="Q7" s="2">
        <f t="shared" si="0"/>
        <v>1.2</v>
      </c>
      <c r="R7" s="2">
        <f t="shared" si="0"/>
        <v>1.2</v>
      </c>
      <c r="S7" s="2">
        <f t="shared" si="0"/>
        <v>1.2</v>
      </c>
      <c r="T7" s="29">
        <v>0</v>
      </c>
      <c r="U7" s="29">
        <v>0</v>
      </c>
      <c r="V7" s="29">
        <v>0</v>
      </c>
      <c r="W7" s="29">
        <v>0</v>
      </c>
      <c r="X7" t="s">
        <v>637</v>
      </c>
    </row>
    <row r="8" spans="1:24" x14ac:dyDescent="0.35">
      <c r="A8" t="s">
        <v>277</v>
      </c>
      <c r="B8" t="s">
        <v>235</v>
      </c>
      <c r="C8" s="17" t="s">
        <v>547</v>
      </c>
      <c r="D8" t="s">
        <v>244</v>
      </c>
      <c r="E8" t="s">
        <v>233</v>
      </c>
      <c r="F8" s="29">
        <v>0.3</v>
      </c>
      <c r="G8" s="29">
        <v>0.3</v>
      </c>
      <c r="H8" s="29">
        <v>0.3</v>
      </c>
      <c r="I8" s="29">
        <v>0.3</v>
      </c>
      <c r="J8" s="29">
        <v>0.3</v>
      </c>
      <c r="K8" s="29">
        <v>0.3</v>
      </c>
      <c r="L8" s="2">
        <v>0.3</v>
      </c>
      <c r="M8" s="2">
        <v>0.26</v>
      </c>
      <c r="N8" s="2">
        <v>0.26</v>
      </c>
      <c r="O8" s="2">
        <v>0.26</v>
      </c>
      <c r="P8" s="2">
        <v>0.22</v>
      </c>
      <c r="Q8" s="2">
        <v>0.1</v>
      </c>
      <c r="R8" s="2">
        <v>0.1</v>
      </c>
      <c r="S8" s="2">
        <v>0.1</v>
      </c>
      <c r="T8" s="2">
        <v>0.1</v>
      </c>
      <c r="U8" s="2">
        <v>0.1</v>
      </c>
      <c r="V8" s="2">
        <v>0.1</v>
      </c>
      <c r="W8" s="2">
        <v>0.1</v>
      </c>
      <c r="X8" t="s">
        <v>307</v>
      </c>
    </row>
    <row r="9" spans="1:24" x14ac:dyDescent="0.35">
      <c r="A9" t="s">
        <v>539</v>
      </c>
      <c r="B9" t="s">
        <v>235</v>
      </c>
      <c r="C9" s="17" t="s">
        <v>547</v>
      </c>
      <c r="D9" t="s">
        <v>244</v>
      </c>
      <c r="E9" t="s">
        <v>233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">
        <v>0</v>
      </c>
      <c r="M9" s="2">
        <v>0</v>
      </c>
      <c r="N9" s="2">
        <v>0.3</v>
      </c>
      <c r="O9" s="2">
        <v>0.3</v>
      </c>
      <c r="P9" s="2">
        <v>0.3</v>
      </c>
      <c r="Q9" s="2">
        <v>0.3</v>
      </c>
      <c r="R9" s="2">
        <v>0.3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t="s">
        <v>540</v>
      </c>
    </row>
    <row r="10" spans="1:24" x14ac:dyDescent="0.35">
      <c r="A10" t="s">
        <v>538</v>
      </c>
      <c r="B10" t="s">
        <v>232</v>
      </c>
      <c r="C10" t="s">
        <v>548</v>
      </c>
      <c r="D10" t="s">
        <v>244</v>
      </c>
      <c r="E10" t="s">
        <v>537</v>
      </c>
      <c r="F10" s="29">
        <v>2.3E-2</v>
      </c>
      <c r="G10" s="29">
        <v>2.3E-2</v>
      </c>
      <c r="H10" s="29">
        <v>2.3E-2</v>
      </c>
      <c r="I10" s="29">
        <v>2.3E-2</v>
      </c>
      <c r="J10" s="29">
        <f>I10*0.8</f>
        <v>1.84E-2</v>
      </c>
      <c r="K10" s="29">
        <f>I10*0.6</f>
        <v>1.38E-2</v>
      </c>
      <c r="L10" s="2">
        <f>0.025*0.4</f>
        <v>1.0000000000000002E-2</v>
      </c>
      <c r="M10" s="2">
        <f>0.025*0.6</f>
        <v>1.4999999999999999E-2</v>
      </c>
      <c r="N10" s="2">
        <f>0.025*0.6</f>
        <v>1.4999999999999999E-2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t="s">
        <v>541</v>
      </c>
    </row>
    <row r="11" spans="1:24" x14ac:dyDescent="0.35">
      <c r="A11" t="s">
        <v>539</v>
      </c>
      <c r="B11" t="s">
        <v>232</v>
      </c>
      <c r="C11" t="s">
        <v>548</v>
      </c>
      <c r="D11" t="s">
        <v>244</v>
      </c>
      <c r="E11" t="s">
        <v>537</v>
      </c>
      <c r="F11" s="29">
        <f>F10</f>
        <v>2.3E-2</v>
      </c>
      <c r="G11" s="29">
        <f t="shared" ref="G11:M11" si="1">G10</f>
        <v>2.3E-2</v>
      </c>
      <c r="H11" s="29">
        <f t="shared" si="1"/>
        <v>2.3E-2</v>
      </c>
      <c r="I11" s="29">
        <f t="shared" si="1"/>
        <v>2.3E-2</v>
      </c>
      <c r="J11" s="29">
        <f t="shared" si="1"/>
        <v>1.84E-2</v>
      </c>
      <c r="K11" s="29">
        <f t="shared" si="1"/>
        <v>1.38E-2</v>
      </c>
      <c r="L11" s="2">
        <f t="shared" si="1"/>
        <v>1.0000000000000002E-2</v>
      </c>
      <c r="M11" s="2">
        <f t="shared" si="1"/>
        <v>1.4999999999999999E-2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t="s">
        <v>542</v>
      </c>
    </row>
    <row r="12" spans="1:24" s="33" customFormat="1" x14ac:dyDescent="0.35">
      <c r="A12" s="33" t="s">
        <v>305</v>
      </c>
      <c r="B12" s="33" t="s">
        <v>232</v>
      </c>
      <c r="C12" s="33" t="s">
        <v>231</v>
      </c>
      <c r="D12" s="33" t="s">
        <v>244</v>
      </c>
      <c r="E12" s="33" t="s">
        <v>537</v>
      </c>
      <c r="F12" s="30">
        <f>0.023</f>
        <v>2.3E-2</v>
      </c>
      <c r="G12" s="30">
        <f>0.023</f>
        <v>2.3E-2</v>
      </c>
      <c r="H12" s="30">
        <f>0.023</f>
        <v>2.3E-2</v>
      </c>
      <c r="I12" s="30">
        <f>0.023</f>
        <v>2.3E-2</v>
      </c>
      <c r="J12" s="30">
        <v>0</v>
      </c>
      <c r="K12" s="30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3" t="s">
        <v>306</v>
      </c>
    </row>
    <row r="13" spans="1:24" x14ac:dyDescent="0.35">
      <c r="A13" t="s">
        <v>305</v>
      </c>
      <c r="B13" t="s">
        <v>235</v>
      </c>
      <c r="C13" s="17" t="s">
        <v>234</v>
      </c>
      <c r="D13" t="s">
        <v>244</v>
      </c>
      <c r="E13" t="s">
        <v>233</v>
      </c>
      <c r="F13" s="29">
        <v>0.1</v>
      </c>
      <c r="G13" s="29">
        <v>0.1</v>
      </c>
      <c r="H13" s="29">
        <v>0.1</v>
      </c>
      <c r="I13" s="29">
        <v>0.1</v>
      </c>
      <c r="J13" s="29">
        <v>0.1</v>
      </c>
      <c r="K13" s="29">
        <v>0.1</v>
      </c>
      <c r="L13" s="2">
        <v>0.1</v>
      </c>
      <c r="M13" s="2">
        <v>0.1</v>
      </c>
      <c r="N13" s="2">
        <v>0.1</v>
      </c>
      <c r="O13" s="2">
        <v>0.1</v>
      </c>
      <c r="P13" s="2">
        <v>0.1</v>
      </c>
      <c r="Q13" s="2">
        <v>0.1</v>
      </c>
      <c r="R13" s="2">
        <v>0.1</v>
      </c>
      <c r="S13" s="2">
        <v>0.1</v>
      </c>
      <c r="T13" s="2">
        <v>0.1</v>
      </c>
      <c r="U13" s="2">
        <v>0.1</v>
      </c>
      <c r="V13" s="2">
        <v>0.1</v>
      </c>
      <c r="W13" s="2">
        <v>0.1</v>
      </c>
      <c r="X13" t="s">
        <v>546</v>
      </c>
    </row>
    <row r="14" spans="1:24" x14ac:dyDescent="0.35">
      <c r="A14" t="s">
        <v>26</v>
      </c>
      <c r="B14" t="s">
        <v>251</v>
      </c>
      <c r="C14" s="17" t="s">
        <v>239</v>
      </c>
      <c r="D14" t="s">
        <v>246</v>
      </c>
      <c r="E14" t="s">
        <v>241</v>
      </c>
      <c r="F14" s="29" t="s">
        <v>242</v>
      </c>
      <c r="G14" s="29" t="s">
        <v>242</v>
      </c>
      <c r="H14" s="31">
        <v>53000000</v>
      </c>
      <c r="I14" s="29" t="s">
        <v>242</v>
      </c>
      <c r="J14" s="29" t="s">
        <v>242</v>
      </c>
      <c r="K14" s="29" t="s">
        <v>242</v>
      </c>
      <c r="L14" s="2" t="s">
        <v>242</v>
      </c>
      <c r="M14" s="2" t="s">
        <v>242</v>
      </c>
      <c r="N14" s="2" t="s">
        <v>242</v>
      </c>
      <c r="O14" s="2" t="s">
        <v>242</v>
      </c>
      <c r="P14" s="2" t="s">
        <v>242</v>
      </c>
      <c r="Q14" s="2" t="s">
        <v>242</v>
      </c>
      <c r="R14" s="2" t="s">
        <v>242</v>
      </c>
      <c r="S14" s="2" t="s">
        <v>242</v>
      </c>
      <c r="T14" s="2" t="s">
        <v>242</v>
      </c>
      <c r="U14" s="2" t="s">
        <v>242</v>
      </c>
      <c r="V14" s="2" t="s">
        <v>242</v>
      </c>
      <c r="W14" s="2" t="s">
        <v>242</v>
      </c>
      <c r="X14" t="s">
        <v>252</v>
      </c>
    </row>
    <row r="15" spans="1:24" x14ac:dyDescent="0.35">
      <c r="A15" t="s">
        <v>26</v>
      </c>
      <c r="B15" t="s">
        <v>238</v>
      </c>
      <c r="C15" t="s">
        <v>279</v>
      </c>
      <c r="D15" t="s">
        <v>246</v>
      </c>
      <c r="E15" t="s">
        <v>278</v>
      </c>
      <c r="F15" s="29" t="s">
        <v>242</v>
      </c>
      <c r="G15" s="29">
        <v>0.1</v>
      </c>
      <c r="H15" s="29">
        <v>0.1</v>
      </c>
      <c r="I15" s="29">
        <v>0.1</v>
      </c>
      <c r="J15" s="29">
        <v>0.1</v>
      </c>
      <c r="K15" s="29">
        <v>0.1</v>
      </c>
      <c r="L15" s="2" t="s">
        <v>242</v>
      </c>
      <c r="M15" s="2" t="s">
        <v>242</v>
      </c>
      <c r="N15" s="2" t="s">
        <v>242</v>
      </c>
      <c r="O15" s="2" t="s">
        <v>242</v>
      </c>
      <c r="P15" s="2" t="s">
        <v>242</v>
      </c>
      <c r="Q15" s="2" t="s">
        <v>242</v>
      </c>
      <c r="R15" s="2" t="s">
        <v>242</v>
      </c>
      <c r="S15" s="2" t="s">
        <v>242</v>
      </c>
      <c r="T15" s="2" t="s">
        <v>242</v>
      </c>
      <c r="U15" s="2" t="s">
        <v>242</v>
      </c>
      <c r="V15" s="2" t="s">
        <v>242</v>
      </c>
      <c r="W15" s="2" t="s">
        <v>242</v>
      </c>
    </row>
    <row r="16" spans="1:24" x14ac:dyDescent="0.35">
      <c r="A16" t="s">
        <v>253</v>
      </c>
      <c r="B16" t="s">
        <v>238</v>
      </c>
      <c r="C16" t="s">
        <v>279</v>
      </c>
      <c r="D16" t="s">
        <v>246</v>
      </c>
      <c r="E16" t="s">
        <v>278</v>
      </c>
      <c r="F16" s="29" t="s">
        <v>242</v>
      </c>
      <c r="G16" s="29">
        <v>1.1000000000000001</v>
      </c>
      <c r="H16" s="29">
        <v>1.1000000000000001</v>
      </c>
      <c r="I16" s="29">
        <v>1.2</v>
      </c>
      <c r="J16" s="29">
        <v>1.3</v>
      </c>
      <c r="K16" s="29">
        <v>1.3</v>
      </c>
      <c r="L16" s="2" t="s">
        <v>242</v>
      </c>
      <c r="M16" s="2" t="s">
        <v>242</v>
      </c>
      <c r="N16" s="2" t="s">
        <v>242</v>
      </c>
      <c r="O16" s="2" t="s">
        <v>242</v>
      </c>
      <c r="P16" s="2" t="s">
        <v>242</v>
      </c>
      <c r="Q16" s="2" t="s">
        <v>242</v>
      </c>
      <c r="R16" s="2" t="s">
        <v>242</v>
      </c>
      <c r="S16" s="2" t="s">
        <v>242</v>
      </c>
      <c r="T16" s="2" t="s">
        <v>242</v>
      </c>
      <c r="U16" s="2" t="s">
        <v>242</v>
      </c>
      <c r="V16" s="2" t="s">
        <v>242</v>
      </c>
      <c r="W16" s="2" t="s">
        <v>242</v>
      </c>
      <c r="X16" t="s">
        <v>240</v>
      </c>
    </row>
    <row r="17" spans="1:24" x14ac:dyDescent="0.35">
      <c r="A17" t="s">
        <v>42</v>
      </c>
      <c r="B17" t="s">
        <v>30</v>
      </c>
      <c r="C17" t="s">
        <v>239</v>
      </c>
      <c r="D17" t="s">
        <v>246</v>
      </c>
      <c r="E17" t="s">
        <v>278</v>
      </c>
      <c r="F17" s="29" t="s">
        <v>242</v>
      </c>
      <c r="G17" s="32">
        <v>1.0200000000000002</v>
      </c>
      <c r="H17" s="32">
        <v>1.5200000000000002</v>
      </c>
      <c r="I17" s="32">
        <v>1.6200000000000003</v>
      </c>
      <c r="J17" s="32">
        <v>1.6200000000000003</v>
      </c>
      <c r="K17" s="32">
        <v>1.6200000000000003</v>
      </c>
      <c r="L17" s="2" t="s">
        <v>242</v>
      </c>
      <c r="M17" s="2" t="s">
        <v>242</v>
      </c>
      <c r="N17" s="2" t="s">
        <v>242</v>
      </c>
      <c r="O17" s="2" t="s">
        <v>242</v>
      </c>
      <c r="P17" s="2" t="s">
        <v>242</v>
      </c>
      <c r="Q17" s="2" t="s">
        <v>242</v>
      </c>
      <c r="R17" s="2" t="s">
        <v>242</v>
      </c>
      <c r="S17" s="2" t="s">
        <v>242</v>
      </c>
      <c r="T17" s="2" t="s">
        <v>242</v>
      </c>
      <c r="U17" s="2" t="s">
        <v>242</v>
      </c>
      <c r="V17" s="2" t="s">
        <v>242</v>
      </c>
      <c r="W17" s="2" t="s">
        <v>242</v>
      </c>
      <c r="X17" t="s">
        <v>240</v>
      </c>
    </row>
    <row r="18" spans="1:24" x14ac:dyDescent="0.35">
      <c r="A18" t="s">
        <v>42</v>
      </c>
      <c r="B18" t="s">
        <v>31</v>
      </c>
      <c r="C18" t="s">
        <v>239</v>
      </c>
      <c r="D18" t="s">
        <v>246</v>
      </c>
      <c r="E18" t="s">
        <v>278</v>
      </c>
      <c r="F18" s="29" t="s">
        <v>242</v>
      </c>
      <c r="G18" s="32">
        <v>0.14000000000000001</v>
      </c>
      <c r="H18" s="32">
        <v>0.14000000000000001</v>
      </c>
      <c r="I18" s="32">
        <v>0.14000000000000001</v>
      </c>
      <c r="J18" s="32">
        <v>0.14000000000000001</v>
      </c>
      <c r="K18" s="32">
        <v>0.14000000000000001</v>
      </c>
      <c r="L18" s="2" t="s">
        <v>242</v>
      </c>
      <c r="M18" s="2" t="s">
        <v>242</v>
      </c>
      <c r="N18" s="2" t="s">
        <v>242</v>
      </c>
      <c r="O18" s="2" t="s">
        <v>242</v>
      </c>
      <c r="P18" s="2" t="s">
        <v>242</v>
      </c>
      <c r="Q18" s="2" t="s">
        <v>242</v>
      </c>
      <c r="R18" s="2" t="s">
        <v>242</v>
      </c>
      <c r="S18" s="2" t="s">
        <v>242</v>
      </c>
      <c r="T18" s="2" t="s">
        <v>242</v>
      </c>
      <c r="U18" s="2" t="s">
        <v>242</v>
      </c>
      <c r="V18" s="2" t="s">
        <v>242</v>
      </c>
      <c r="W18" s="2" t="s">
        <v>242</v>
      </c>
      <c r="X18" t="s">
        <v>240</v>
      </c>
    </row>
    <row r="19" spans="1:24" x14ac:dyDescent="0.35">
      <c r="A19" t="s">
        <v>42</v>
      </c>
      <c r="B19" t="s">
        <v>38</v>
      </c>
      <c r="C19" t="s">
        <v>247</v>
      </c>
      <c r="D19" t="s">
        <v>246</v>
      </c>
      <c r="E19" t="s">
        <v>278</v>
      </c>
      <c r="F19" s="29" t="s">
        <v>242</v>
      </c>
      <c r="G19" s="29">
        <v>1.1000000000000001</v>
      </c>
      <c r="H19" s="29">
        <v>1.1000000000000001</v>
      </c>
      <c r="I19" s="29">
        <v>1.2</v>
      </c>
      <c r="J19" s="29">
        <v>1.2</v>
      </c>
      <c r="K19" s="29">
        <v>1.2</v>
      </c>
      <c r="L19" s="2" t="s">
        <v>242</v>
      </c>
      <c r="M19" s="2" t="s">
        <v>242</v>
      </c>
      <c r="N19" s="2" t="s">
        <v>242</v>
      </c>
      <c r="O19" s="2" t="s">
        <v>242</v>
      </c>
      <c r="P19" s="2" t="s">
        <v>242</v>
      </c>
      <c r="Q19" s="2" t="s">
        <v>242</v>
      </c>
      <c r="R19" s="2" t="s">
        <v>242</v>
      </c>
      <c r="S19" s="2" t="s">
        <v>242</v>
      </c>
      <c r="T19" s="2" t="s">
        <v>242</v>
      </c>
      <c r="U19" s="2" t="s">
        <v>242</v>
      </c>
      <c r="V19" s="2" t="s">
        <v>242</v>
      </c>
      <c r="W19" s="2" t="s">
        <v>242</v>
      </c>
      <c r="X19" t="s">
        <v>240</v>
      </c>
    </row>
    <row r="20" spans="1:24" x14ac:dyDescent="0.35">
      <c r="A20" t="s">
        <v>253</v>
      </c>
      <c r="B20" t="s">
        <v>254</v>
      </c>
      <c r="C20" t="s">
        <v>239</v>
      </c>
      <c r="D20" t="s">
        <v>246</v>
      </c>
      <c r="E20" t="s">
        <v>241</v>
      </c>
      <c r="F20" s="29" t="s">
        <v>242</v>
      </c>
      <c r="G20" s="29" t="s">
        <v>242</v>
      </c>
      <c r="H20" s="29">
        <v>10000000</v>
      </c>
      <c r="I20" s="29" t="s">
        <v>242</v>
      </c>
      <c r="J20" s="29" t="s">
        <v>242</v>
      </c>
      <c r="K20" s="29" t="s">
        <v>242</v>
      </c>
      <c r="L20" s="2" t="s">
        <v>242</v>
      </c>
      <c r="M20" s="2" t="s">
        <v>242</v>
      </c>
      <c r="N20" s="2" t="s">
        <v>242</v>
      </c>
      <c r="O20" s="2" t="s">
        <v>242</v>
      </c>
      <c r="P20" s="2" t="s">
        <v>242</v>
      </c>
      <c r="Q20" s="2" t="s">
        <v>242</v>
      </c>
      <c r="R20" s="2" t="s">
        <v>242</v>
      </c>
      <c r="S20" s="2" t="s">
        <v>242</v>
      </c>
      <c r="T20" s="2" t="s">
        <v>242</v>
      </c>
      <c r="U20" s="2" t="s">
        <v>242</v>
      </c>
      <c r="V20" s="2" t="s">
        <v>242</v>
      </c>
      <c r="W20" s="2" t="s">
        <v>242</v>
      </c>
      <c r="X20" t="s">
        <v>252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41"/>
  <sheetViews>
    <sheetView workbookViewId="0">
      <selection activeCell="M43" sqref="M43"/>
    </sheetView>
    <sheetView workbookViewId="1"/>
  </sheetViews>
  <sheetFormatPr defaultColWidth="8.7265625" defaultRowHeight="12" x14ac:dyDescent="0.3"/>
  <cols>
    <col min="1" max="1" width="21.269531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655</v>
      </c>
      <c r="C1" s="50">
        <v>2021</v>
      </c>
      <c r="D1" s="50">
        <v>2022</v>
      </c>
      <c r="E1" s="50">
        <v>2023</v>
      </c>
      <c r="F1" s="50">
        <v>2024</v>
      </c>
      <c r="G1" s="50">
        <v>2025</v>
      </c>
      <c r="H1" s="50">
        <v>2026</v>
      </c>
      <c r="I1" s="50">
        <v>2027</v>
      </c>
      <c r="J1" s="50">
        <v>2028</v>
      </c>
      <c r="K1" s="50">
        <v>2029</v>
      </c>
      <c r="L1" s="50">
        <v>2030</v>
      </c>
      <c r="M1" s="50">
        <v>2031</v>
      </c>
      <c r="N1" s="50">
        <v>2032</v>
      </c>
      <c r="O1" s="50">
        <v>2033</v>
      </c>
      <c r="P1" s="50">
        <v>2034</v>
      </c>
      <c r="Q1" s="50">
        <v>2035</v>
      </c>
      <c r="R1" s="50">
        <v>2036</v>
      </c>
      <c r="S1" s="50">
        <v>2037</v>
      </c>
      <c r="T1" s="50">
        <v>2038</v>
      </c>
      <c r="U1" s="50">
        <v>2039</v>
      </c>
      <c r="V1" s="50">
        <v>2040</v>
      </c>
      <c r="W1" s="50">
        <v>2041</v>
      </c>
      <c r="X1" s="50">
        <v>2042</v>
      </c>
      <c r="Y1" s="50">
        <v>2043</v>
      </c>
      <c r="Z1" s="50">
        <v>2044</v>
      </c>
      <c r="AA1" s="50">
        <v>2045</v>
      </c>
      <c r="AB1" s="50">
        <v>2046</v>
      </c>
      <c r="AC1" s="50">
        <v>2047</v>
      </c>
      <c r="AD1" s="50">
        <v>2048</v>
      </c>
      <c r="AE1" s="50">
        <v>2049</v>
      </c>
      <c r="AF1" s="50">
        <v>2050</v>
      </c>
    </row>
    <row r="2" spans="1:33" ht="15" customHeight="1" thickTop="1" x14ac:dyDescent="0.3"/>
    <row r="3" spans="1:33" ht="15" customHeight="1" x14ac:dyDescent="0.3">
      <c r="C3" s="55" t="s">
        <v>520</v>
      </c>
      <c r="D3" s="55" t="s">
        <v>654</v>
      </c>
      <c r="E3" s="55"/>
      <c r="F3" s="55"/>
      <c r="G3" s="55"/>
    </row>
    <row r="4" spans="1:33" ht="15" customHeight="1" x14ac:dyDescent="0.3">
      <c r="C4" s="55" t="s">
        <v>521</v>
      </c>
      <c r="D4" s="55" t="s">
        <v>653</v>
      </c>
      <c r="E4" s="55"/>
      <c r="F4" s="55"/>
      <c r="G4" s="55" t="s">
        <v>652</v>
      </c>
    </row>
    <row r="5" spans="1:33" ht="15" customHeight="1" x14ac:dyDescent="0.3">
      <c r="C5" s="55" t="s">
        <v>522</v>
      </c>
      <c r="D5" s="55" t="s">
        <v>651</v>
      </c>
      <c r="E5" s="55"/>
      <c r="F5" s="55"/>
      <c r="G5" s="55"/>
    </row>
    <row r="6" spans="1:33" ht="15" customHeight="1" x14ac:dyDescent="0.3">
      <c r="C6" s="55" t="s">
        <v>523</v>
      </c>
      <c r="D6" s="55"/>
      <c r="E6" s="55" t="s">
        <v>650</v>
      </c>
      <c r="F6" s="55"/>
      <c r="G6" s="55"/>
    </row>
    <row r="10" spans="1:33" ht="15" customHeight="1" x14ac:dyDescent="0.35">
      <c r="A10" s="43" t="s">
        <v>344</v>
      </c>
      <c r="B10" s="54" t="s">
        <v>43</v>
      </c>
      <c r="AG10" s="51" t="s">
        <v>649</v>
      </c>
    </row>
    <row r="11" spans="1:33" ht="15" customHeight="1" x14ac:dyDescent="0.3">
      <c r="B11" s="53" t="s">
        <v>44</v>
      </c>
      <c r="AG11" s="51" t="s">
        <v>648</v>
      </c>
    </row>
    <row r="12" spans="1:33" ht="15" customHeight="1" x14ac:dyDescent="0.3"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1" t="s">
        <v>647</v>
      </c>
    </row>
    <row r="13" spans="1:33" ht="15" customHeight="1" thickBot="1" x14ac:dyDescent="0.35">
      <c r="B13" s="50" t="s">
        <v>45</v>
      </c>
      <c r="C13" s="50">
        <v>2021</v>
      </c>
      <c r="D13" s="50">
        <v>2022</v>
      </c>
      <c r="E13" s="50">
        <v>2023</v>
      </c>
      <c r="F13" s="50">
        <v>2024</v>
      </c>
      <c r="G13" s="50">
        <v>2025</v>
      </c>
      <c r="H13" s="50">
        <v>2026</v>
      </c>
      <c r="I13" s="50">
        <v>2027</v>
      </c>
      <c r="J13" s="50">
        <v>2028</v>
      </c>
      <c r="K13" s="50">
        <v>2029</v>
      </c>
      <c r="L13" s="50">
        <v>2030</v>
      </c>
      <c r="M13" s="50">
        <v>2031</v>
      </c>
      <c r="N13" s="50">
        <v>2032</v>
      </c>
      <c r="O13" s="50">
        <v>2033</v>
      </c>
      <c r="P13" s="50">
        <v>2034</v>
      </c>
      <c r="Q13" s="50">
        <v>2035</v>
      </c>
      <c r="R13" s="50">
        <v>2036</v>
      </c>
      <c r="S13" s="50">
        <v>2037</v>
      </c>
      <c r="T13" s="50">
        <v>2038</v>
      </c>
      <c r="U13" s="50">
        <v>2039</v>
      </c>
      <c r="V13" s="50">
        <v>2040</v>
      </c>
      <c r="W13" s="50">
        <v>2041</v>
      </c>
      <c r="X13" s="50">
        <v>2042</v>
      </c>
      <c r="Y13" s="50">
        <v>2043</v>
      </c>
      <c r="Z13" s="50">
        <v>2044</v>
      </c>
      <c r="AA13" s="50">
        <v>2045</v>
      </c>
      <c r="AB13" s="50">
        <v>2046</v>
      </c>
      <c r="AC13" s="50">
        <v>2047</v>
      </c>
      <c r="AD13" s="50">
        <v>2048</v>
      </c>
      <c r="AE13" s="50">
        <v>2049</v>
      </c>
      <c r="AF13" s="50">
        <v>2050</v>
      </c>
      <c r="AG13" s="49" t="s">
        <v>646</v>
      </c>
    </row>
    <row r="14" spans="1:33" ht="15" customHeight="1" thickTop="1" x14ac:dyDescent="0.3"/>
    <row r="15" spans="1:33" ht="15" customHeight="1" x14ac:dyDescent="0.35">
      <c r="B15" s="46" t="s">
        <v>46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35">
      <c r="A16" s="43" t="s">
        <v>345</v>
      </c>
      <c r="B16" s="42" t="s">
        <v>47</v>
      </c>
      <c r="C16" s="44">
        <v>23.173487000000002</v>
      </c>
      <c r="D16" s="44">
        <v>24.717472000000001</v>
      </c>
      <c r="E16" s="44">
        <v>25.494104</v>
      </c>
      <c r="F16" s="44">
        <v>26.154641999999999</v>
      </c>
      <c r="G16" s="44">
        <v>27.054276999999999</v>
      </c>
      <c r="H16" s="44">
        <v>27.435596</v>
      </c>
      <c r="I16" s="44">
        <v>27.342155000000002</v>
      </c>
      <c r="J16" s="44">
        <v>27.686851999999998</v>
      </c>
      <c r="K16" s="44">
        <v>27.633852000000001</v>
      </c>
      <c r="L16" s="44">
        <v>27.555264999999999</v>
      </c>
      <c r="M16" s="44">
        <v>27.280258</v>
      </c>
      <c r="N16" s="44">
        <v>27.009712</v>
      </c>
      <c r="O16" s="44">
        <v>27.003247999999999</v>
      </c>
      <c r="P16" s="44">
        <v>26.646474999999999</v>
      </c>
      <c r="Q16" s="44">
        <v>26.477429999999998</v>
      </c>
      <c r="R16" s="44">
        <v>26.305444999999999</v>
      </c>
      <c r="S16" s="44">
        <v>26.016472</v>
      </c>
      <c r="T16" s="44">
        <v>25.819599</v>
      </c>
      <c r="U16" s="44">
        <v>25.821352000000001</v>
      </c>
      <c r="V16" s="44">
        <v>25.902487000000001</v>
      </c>
      <c r="W16" s="44">
        <v>25.722721</v>
      </c>
      <c r="X16" s="44">
        <v>25.635947999999999</v>
      </c>
      <c r="Y16" s="44">
        <v>25.636410000000001</v>
      </c>
      <c r="Z16" s="44">
        <v>25.47831</v>
      </c>
      <c r="AA16" s="44">
        <v>25.779816</v>
      </c>
      <c r="AB16" s="44">
        <v>25.951447999999999</v>
      </c>
      <c r="AC16" s="44">
        <v>25.981897</v>
      </c>
      <c r="AD16" s="44">
        <v>25.859144000000001</v>
      </c>
      <c r="AE16" s="44">
        <v>25.553583</v>
      </c>
      <c r="AF16" s="44">
        <v>26.234584999999999</v>
      </c>
      <c r="AG16" s="40">
        <v>4.287E-3</v>
      </c>
    </row>
    <row r="17" spans="1:33" ht="15" customHeight="1" x14ac:dyDescent="0.35">
      <c r="A17" s="43" t="s">
        <v>346</v>
      </c>
      <c r="B17" s="42" t="s">
        <v>48</v>
      </c>
      <c r="C17" s="44">
        <v>7.0062150000000001</v>
      </c>
      <c r="D17" s="44">
        <v>7.5528149999999998</v>
      </c>
      <c r="E17" s="44">
        <v>7.8837830000000002</v>
      </c>
      <c r="F17" s="44">
        <v>8.023396</v>
      </c>
      <c r="G17" s="44">
        <v>8.1639909999999993</v>
      </c>
      <c r="H17" s="44">
        <v>8.1082020000000004</v>
      </c>
      <c r="I17" s="44">
        <v>8.0414820000000002</v>
      </c>
      <c r="J17" s="44">
        <v>8.0296179999999993</v>
      </c>
      <c r="K17" s="44">
        <v>8.0821810000000003</v>
      </c>
      <c r="L17" s="44">
        <v>8.1559480000000004</v>
      </c>
      <c r="M17" s="44">
        <v>8.1848320000000001</v>
      </c>
      <c r="N17" s="44">
        <v>8.2599870000000006</v>
      </c>
      <c r="O17" s="44">
        <v>8.235239</v>
      </c>
      <c r="P17" s="44">
        <v>8.2500719999999994</v>
      </c>
      <c r="Q17" s="44">
        <v>8.2784399999999998</v>
      </c>
      <c r="R17" s="44">
        <v>8.2101170000000003</v>
      </c>
      <c r="S17" s="44">
        <v>8.1747200000000007</v>
      </c>
      <c r="T17" s="44">
        <v>8.1722750000000008</v>
      </c>
      <c r="U17" s="44">
        <v>8.2225110000000008</v>
      </c>
      <c r="V17" s="44">
        <v>8.2677019999999999</v>
      </c>
      <c r="W17" s="44">
        <v>8.2817030000000003</v>
      </c>
      <c r="X17" s="44">
        <v>8.384741</v>
      </c>
      <c r="Y17" s="44">
        <v>8.4902529999999992</v>
      </c>
      <c r="Z17" s="44">
        <v>8.4762629999999994</v>
      </c>
      <c r="AA17" s="44">
        <v>8.5796620000000008</v>
      </c>
      <c r="AB17" s="44">
        <v>8.6128929999999997</v>
      </c>
      <c r="AC17" s="44">
        <v>8.6344580000000004</v>
      </c>
      <c r="AD17" s="44">
        <v>8.6448269999999994</v>
      </c>
      <c r="AE17" s="44">
        <v>8.6502510000000008</v>
      </c>
      <c r="AF17" s="44">
        <v>8.7012350000000005</v>
      </c>
      <c r="AG17" s="40">
        <v>7.4989999999999996E-3</v>
      </c>
    </row>
    <row r="18" spans="1:33" ht="15" customHeight="1" x14ac:dyDescent="0.35">
      <c r="A18" s="43" t="s">
        <v>347</v>
      </c>
      <c r="B18" s="42" t="s">
        <v>49</v>
      </c>
      <c r="C18" s="44">
        <v>35.682777000000002</v>
      </c>
      <c r="D18" s="44">
        <v>36.629646000000001</v>
      </c>
      <c r="E18" s="44">
        <v>36.922058</v>
      </c>
      <c r="F18" s="44">
        <v>37.131554000000001</v>
      </c>
      <c r="G18" s="44">
        <v>37.233967</v>
      </c>
      <c r="H18" s="44">
        <v>37.210548000000003</v>
      </c>
      <c r="I18" s="44">
        <v>37.134987000000002</v>
      </c>
      <c r="J18" s="44">
        <v>37.74691</v>
      </c>
      <c r="K18" s="44">
        <v>38.012238000000004</v>
      </c>
      <c r="L18" s="44">
        <v>38.079895</v>
      </c>
      <c r="M18" s="44">
        <v>38.334229000000001</v>
      </c>
      <c r="N18" s="44">
        <v>38.609394000000002</v>
      </c>
      <c r="O18" s="44">
        <v>38.861305000000002</v>
      </c>
      <c r="P18" s="44">
        <v>38.688675000000003</v>
      </c>
      <c r="Q18" s="44">
        <v>38.547446999999998</v>
      </c>
      <c r="R18" s="44">
        <v>38.495739</v>
      </c>
      <c r="S18" s="44">
        <v>38.611136999999999</v>
      </c>
      <c r="T18" s="44">
        <v>38.832619000000001</v>
      </c>
      <c r="U18" s="44">
        <v>39.095233999999998</v>
      </c>
      <c r="V18" s="44">
        <v>39.377578999999997</v>
      </c>
      <c r="W18" s="44">
        <v>39.502231999999999</v>
      </c>
      <c r="X18" s="44">
        <v>39.694870000000002</v>
      </c>
      <c r="Y18" s="44">
        <v>40.037334000000001</v>
      </c>
      <c r="Z18" s="44">
        <v>40.361305000000002</v>
      </c>
      <c r="AA18" s="44">
        <v>40.596077000000001</v>
      </c>
      <c r="AB18" s="44">
        <v>40.848937999999997</v>
      </c>
      <c r="AC18" s="44">
        <v>41.134644000000002</v>
      </c>
      <c r="AD18" s="44">
        <v>41.335979000000002</v>
      </c>
      <c r="AE18" s="44">
        <v>41.513866</v>
      </c>
      <c r="AF18" s="44">
        <v>41.894924000000003</v>
      </c>
      <c r="AG18" s="40">
        <v>5.5500000000000002E-3</v>
      </c>
    </row>
    <row r="19" spans="1:33" ht="15" customHeight="1" x14ac:dyDescent="0.35">
      <c r="A19" s="43" t="s">
        <v>348</v>
      </c>
      <c r="B19" s="42" t="s">
        <v>50</v>
      </c>
      <c r="C19" s="44">
        <v>13.089978</v>
      </c>
      <c r="D19" s="44">
        <v>12.741251999999999</v>
      </c>
      <c r="E19" s="44">
        <v>12.812080999999999</v>
      </c>
      <c r="F19" s="44">
        <v>11.346849000000001</v>
      </c>
      <c r="G19" s="44">
        <v>10.919338</v>
      </c>
      <c r="H19" s="44">
        <v>10.890395</v>
      </c>
      <c r="I19" s="44">
        <v>10.594276000000001</v>
      </c>
      <c r="J19" s="44">
        <v>10.517385000000001</v>
      </c>
      <c r="K19" s="44">
        <v>10.477952</v>
      </c>
      <c r="L19" s="44">
        <v>10.320335</v>
      </c>
      <c r="M19" s="44">
        <v>10.278053999999999</v>
      </c>
      <c r="N19" s="44">
        <v>10.186623000000001</v>
      </c>
      <c r="O19" s="44">
        <v>10.161192</v>
      </c>
      <c r="P19" s="44">
        <v>9.8407079999999993</v>
      </c>
      <c r="Q19" s="44">
        <v>9.5687519999999999</v>
      </c>
      <c r="R19" s="44">
        <v>9.414873</v>
      </c>
      <c r="S19" s="44">
        <v>9.2873289999999997</v>
      </c>
      <c r="T19" s="44">
        <v>9.3013359999999992</v>
      </c>
      <c r="U19" s="44">
        <v>9.2276330000000009</v>
      </c>
      <c r="V19" s="44">
        <v>9.1459650000000003</v>
      </c>
      <c r="W19" s="44">
        <v>9.1226819999999993</v>
      </c>
      <c r="X19" s="44">
        <v>9.0860120000000002</v>
      </c>
      <c r="Y19" s="44">
        <v>8.961373</v>
      </c>
      <c r="Z19" s="44">
        <v>8.89466</v>
      </c>
      <c r="AA19" s="44">
        <v>8.785145</v>
      </c>
      <c r="AB19" s="44">
        <v>8.7206039999999998</v>
      </c>
      <c r="AC19" s="44">
        <v>8.6230239999999991</v>
      </c>
      <c r="AD19" s="44">
        <v>8.5444119999999995</v>
      </c>
      <c r="AE19" s="44">
        <v>8.5071809999999992</v>
      </c>
      <c r="AF19" s="44">
        <v>8.5720969999999994</v>
      </c>
      <c r="AG19" s="40">
        <v>-1.4492E-2</v>
      </c>
    </row>
    <row r="20" spans="1:33" ht="15" customHeight="1" x14ac:dyDescent="0.35">
      <c r="A20" s="43" t="s">
        <v>349</v>
      </c>
      <c r="B20" s="42" t="s">
        <v>51</v>
      </c>
      <c r="C20" s="44">
        <v>8.1211500000000001</v>
      </c>
      <c r="D20" s="44">
        <v>8.1831110000000002</v>
      </c>
      <c r="E20" s="44">
        <v>8.2025790000000001</v>
      </c>
      <c r="F20" s="44">
        <v>8.239058</v>
      </c>
      <c r="G20" s="44">
        <v>8.1638990000000007</v>
      </c>
      <c r="H20" s="44">
        <v>8.0757549999999991</v>
      </c>
      <c r="I20" s="44">
        <v>7.9302669999999997</v>
      </c>
      <c r="J20" s="44">
        <v>7.3689460000000002</v>
      </c>
      <c r="K20" s="44">
        <v>7.2995039999999998</v>
      </c>
      <c r="L20" s="44">
        <v>7.3070060000000003</v>
      </c>
      <c r="M20" s="44">
        <v>7.3184230000000001</v>
      </c>
      <c r="N20" s="44">
        <v>7.3263429999999996</v>
      </c>
      <c r="O20" s="44">
        <v>6.8084160000000002</v>
      </c>
      <c r="P20" s="44">
        <v>6.8156670000000004</v>
      </c>
      <c r="Q20" s="44">
        <v>6.7474470000000002</v>
      </c>
      <c r="R20" s="44">
        <v>6.7583539999999998</v>
      </c>
      <c r="S20" s="44">
        <v>6.760554</v>
      </c>
      <c r="T20" s="44">
        <v>6.7626590000000002</v>
      </c>
      <c r="U20" s="44">
        <v>6.762759</v>
      </c>
      <c r="V20" s="44">
        <v>6.766273</v>
      </c>
      <c r="W20" s="44">
        <v>6.7793599999999996</v>
      </c>
      <c r="X20" s="44">
        <v>6.788805</v>
      </c>
      <c r="Y20" s="44">
        <v>6.797936</v>
      </c>
      <c r="Z20" s="44">
        <v>6.8059019999999997</v>
      </c>
      <c r="AA20" s="44">
        <v>6.8144450000000001</v>
      </c>
      <c r="AB20" s="44">
        <v>6.8189029999999997</v>
      </c>
      <c r="AC20" s="44">
        <v>6.8233490000000003</v>
      </c>
      <c r="AD20" s="44">
        <v>6.8261190000000003</v>
      </c>
      <c r="AE20" s="44">
        <v>6.829472</v>
      </c>
      <c r="AF20" s="44">
        <v>6.8343129999999999</v>
      </c>
      <c r="AG20" s="40">
        <v>-5.9309999999999996E-3</v>
      </c>
    </row>
    <row r="21" spans="1:33" ht="15" customHeight="1" x14ac:dyDescent="0.35">
      <c r="A21" s="43" t="s">
        <v>350</v>
      </c>
      <c r="B21" s="42" t="s">
        <v>195</v>
      </c>
      <c r="C21" s="44">
        <v>2.288529</v>
      </c>
      <c r="D21" s="44">
        <v>2.3965299999999998</v>
      </c>
      <c r="E21" s="44">
        <v>2.5203760000000002</v>
      </c>
      <c r="F21" s="44">
        <v>2.6075819999999998</v>
      </c>
      <c r="G21" s="44">
        <v>2.562303</v>
      </c>
      <c r="H21" s="44">
        <v>2.533515</v>
      </c>
      <c r="I21" s="44">
        <v>2.5148000000000001</v>
      </c>
      <c r="J21" s="44">
        <v>2.4944809999999999</v>
      </c>
      <c r="K21" s="44">
        <v>2.4826299999999999</v>
      </c>
      <c r="L21" s="44">
        <v>2.4713959999999999</v>
      </c>
      <c r="M21" s="44">
        <v>2.4567709999999998</v>
      </c>
      <c r="N21" s="44">
        <v>2.4500829999999998</v>
      </c>
      <c r="O21" s="44">
        <v>2.436512</v>
      </c>
      <c r="P21" s="44">
        <v>2.4270999999999998</v>
      </c>
      <c r="Q21" s="44">
        <v>2.4106049999999999</v>
      </c>
      <c r="R21" s="44">
        <v>2.3970229999999999</v>
      </c>
      <c r="S21" s="44">
        <v>2.3926630000000002</v>
      </c>
      <c r="T21" s="44">
        <v>2.3816570000000001</v>
      </c>
      <c r="U21" s="44">
        <v>2.3768020000000001</v>
      </c>
      <c r="V21" s="44">
        <v>2.3701400000000001</v>
      </c>
      <c r="W21" s="44">
        <v>2.3620960000000002</v>
      </c>
      <c r="X21" s="44">
        <v>2.3541889999999999</v>
      </c>
      <c r="Y21" s="44">
        <v>2.3426999999999998</v>
      </c>
      <c r="Z21" s="44">
        <v>2.3369900000000001</v>
      </c>
      <c r="AA21" s="44">
        <v>2.3251300000000001</v>
      </c>
      <c r="AB21" s="44">
        <v>2.3184429999999998</v>
      </c>
      <c r="AC21" s="44">
        <v>2.3090259999999998</v>
      </c>
      <c r="AD21" s="44">
        <v>2.304834</v>
      </c>
      <c r="AE21" s="44">
        <v>2.2952330000000001</v>
      </c>
      <c r="AF21" s="44">
        <v>2.2746879999999998</v>
      </c>
      <c r="AG21" s="40">
        <v>-2.0900000000000001E-4</v>
      </c>
    </row>
    <row r="22" spans="1:33" ht="15" customHeight="1" x14ac:dyDescent="0.35">
      <c r="A22" s="43" t="s">
        <v>351</v>
      </c>
      <c r="B22" s="42" t="s">
        <v>52</v>
      </c>
      <c r="C22" s="44">
        <v>4.7011900000000004</v>
      </c>
      <c r="D22" s="44">
        <v>4.8336649999999999</v>
      </c>
      <c r="E22" s="44">
        <v>4.7369510000000004</v>
      </c>
      <c r="F22" s="44">
        <v>4.7318429999999996</v>
      </c>
      <c r="G22" s="44">
        <v>4.7514820000000002</v>
      </c>
      <c r="H22" s="44">
        <v>4.7400380000000002</v>
      </c>
      <c r="I22" s="44">
        <v>4.7281459999999997</v>
      </c>
      <c r="J22" s="44">
        <v>4.7067750000000004</v>
      </c>
      <c r="K22" s="44">
        <v>4.7082629999999996</v>
      </c>
      <c r="L22" s="44">
        <v>4.6997</v>
      </c>
      <c r="M22" s="44">
        <v>4.6885269999999997</v>
      </c>
      <c r="N22" s="44">
        <v>4.6818270000000002</v>
      </c>
      <c r="O22" s="44">
        <v>4.6667490000000003</v>
      </c>
      <c r="P22" s="44">
        <v>4.6540860000000004</v>
      </c>
      <c r="Q22" s="44">
        <v>4.6489719999999997</v>
      </c>
      <c r="R22" s="44">
        <v>4.641438</v>
      </c>
      <c r="S22" s="44">
        <v>4.6341799999999997</v>
      </c>
      <c r="T22" s="44">
        <v>4.6383159999999997</v>
      </c>
      <c r="U22" s="44">
        <v>4.6474570000000002</v>
      </c>
      <c r="V22" s="44">
        <v>4.6834860000000003</v>
      </c>
      <c r="W22" s="44">
        <v>4.7054450000000001</v>
      </c>
      <c r="X22" s="44">
        <v>4.7221570000000002</v>
      </c>
      <c r="Y22" s="44">
        <v>4.7483430000000002</v>
      </c>
      <c r="Z22" s="44">
        <v>4.7919939999999999</v>
      </c>
      <c r="AA22" s="44">
        <v>4.8140039999999997</v>
      </c>
      <c r="AB22" s="44">
        <v>4.8435649999999999</v>
      </c>
      <c r="AC22" s="44">
        <v>4.8766879999999997</v>
      </c>
      <c r="AD22" s="44">
        <v>4.909999</v>
      </c>
      <c r="AE22" s="44">
        <v>4.942437</v>
      </c>
      <c r="AF22" s="44">
        <v>4.9846370000000002</v>
      </c>
      <c r="AG22" s="40">
        <v>2.0209999999999998E-3</v>
      </c>
    </row>
    <row r="23" spans="1:33" ht="15" customHeight="1" x14ac:dyDescent="0.35">
      <c r="A23" s="43" t="s">
        <v>352</v>
      </c>
      <c r="B23" s="42" t="s">
        <v>53</v>
      </c>
      <c r="C23" s="44">
        <v>4.8390050000000002</v>
      </c>
      <c r="D23" s="44">
        <v>5.5444839999999997</v>
      </c>
      <c r="E23" s="44">
        <v>6.0855569999999997</v>
      </c>
      <c r="F23" s="44">
        <v>6.9892269999999996</v>
      </c>
      <c r="G23" s="44">
        <v>7.5613590000000004</v>
      </c>
      <c r="H23" s="44">
        <v>7.8463159999999998</v>
      </c>
      <c r="I23" s="44">
        <v>8.3474660000000007</v>
      </c>
      <c r="J23" s="44">
        <v>8.5777000000000001</v>
      </c>
      <c r="K23" s="44">
        <v>8.7871590000000008</v>
      </c>
      <c r="L23" s="44">
        <v>9.1559860000000004</v>
      </c>
      <c r="M23" s="44">
        <v>9.4117800000000003</v>
      </c>
      <c r="N23" s="44">
        <v>9.6492149999999999</v>
      </c>
      <c r="O23" s="44">
        <v>9.9103840000000005</v>
      </c>
      <c r="P23" s="44">
        <v>10.464489</v>
      </c>
      <c r="Q23" s="44">
        <v>11.179779999999999</v>
      </c>
      <c r="R23" s="44">
        <v>11.560812</v>
      </c>
      <c r="S23" s="44">
        <v>11.709242</v>
      </c>
      <c r="T23" s="44">
        <v>11.735645</v>
      </c>
      <c r="U23" s="44">
        <v>11.787336</v>
      </c>
      <c r="V23" s="44">
        <v>11.864063</v>
      </c>
      <c r="W23" s="44">
        <v>11.965892999999999</v>
      </c>
      <c r="X23" s="44">
        <v>12.084974000000001</v>
      </c>
      <c r="Y23" s="44">
        <v>12.202391</v>
      </c>
      <c r="Z23" s="44">
        <v>12.369851000000001</v>
      </c>
      <c r="AA23" s="44">
        <v>12.586577</v>
      </c>
      <c r="AB23" s="44">
        <v>12.70438</v>
      </c>
      <c r="AC23" s="44">
        <v>12.871214</v>
      </c>
      <c r="AD23" s="44">
        <v>13.03612</v>
      </c>
      <c r="AE23" s="44">
        <v>13.182046</v>
      </c>
      <c r="AF23" s="44">
        <v>13.273847</v>
      </c>
      <c r="AG23" s="40">
        <v>3.5408000000000002E-2</v>
      </c>
    </row>
    <row r="24" spans="1:33" ht="15" customHeight="1" x14ac:dyDescent="0.35">
      <c r="A24" s="43" t="s">
        <v>353</v>
      </c>
      <c r="B24" s="42" t="s">
        <v>54</v>
      </c>
      <c r="C24" s="44">
        <v>2.1335760000000001</v>
      </c>
      <c r="D24" s="44">
        <v>1.0129729999999999</v>
      </c>
      <c r="E24" s="44">
        <v>0.87985500000000005</v>
      </c>
      <c r="F24" s="44">
        <v>0.89494600000000002</v>
      </c>
      <c r="G24" s="44">
        <v>0.77427100000000004</v>
      </c>
      <c r="H24" s="44">
        <v>0.88321000000000005</v>
      </c>
      <c r="I24" s="44">
        <v>0.86990000000000001</v>
      </c>
      <c r="J24" s="44">
        <v>0.79612899999999998</v>
      </c>
      <c r="K24" s="44">
        <v>0.77055099999999999</v>
      </c>
      <c r="L24" s="44">
        <v>0.770231</v>
      </c>
      <c r="M24" s="44">
        <v>0.76856500000000005</v>
      </c>
      <c r="N24" s="44">
        <v>0.63267300000000004</v>
      </c>
      <c r="O24" s="44">
        <v>0.63193500000000002</v>
      </c>
      <c r="P24" s="44">
        <v>0.64056500000000005</v>
      </c>
      <c r="Q24" s="44">
        <v>0.63755099999999998</v>
      </c>
      <c r="R24" s="44">
        <v>0.64736700000000003</v>
      </c>
      <c r="S24" s="44">
        <v>0.651814</v>
      </c>
      <c r="T24" s="44">
        <v>0.65363300000000002</v>
      </c>
      <c r="U24" s="44">
        <v>0.65149100000000004</v>
      </c>
      <c r="V24" s="44">
        <v>0.64203699999999997</v>
      </c>
      <c r="W24" s="44">
        <v>0.639621</v>
      </c>
      <c r="X24" s="44">
        <v>0.63405599999999995</v>
      </c>
      <c r="Y24" s="44">
        <v>0.62779700000000005</v>
      </c>
      <c r="Z24" s="44">
        <v>0.63269799999999998</v>
      </c>
      <c r="AA24" s="44">
        <v>0.62671699999999997</v>
      </c>
      <c r="AB24" s="44">
        <v>0.61856599999999995</v>
      </c>
      <c r="AC24" s="44">
        <v>0.61455000000000004</v>
      </c>
      <c r="AD24" s="44">
        <v>0.62107800000000002</v>
      </c>
      <c r="AE24" s="44">
        <v>0.62837600000000005</v>
      </c>
      <c r="AF24" s="44">
        <v>0.62333499999999997</v>
      </c>
      <c r="AG24" s="40">
        <v>-4.1542000000000003E-2</v>
      </c>
    </row>
    <row r="25" spans="1:33" ht="15" customHeight="1" x14ac:dyDescent="0.3">
      <c r="A25" s="43" t="s">
        <v>354</v>
      </c>
      <c r="B25" s="46" t="s">
        <v>55</v>
      </c>
      <c r="C25" s="48">
        <v>101.035904</v>
      </c>
      <c r="D25" s="48">
        <v>103.611946</v>
      </c>
      <c r="E25" s="48">
        <v>105.53733099999999</v>
      </c>
      <c r="F25" s="48">
        <v>106.119095</v>
      </c>
      <c r="G25" s="48">
        <v>107.18489099999999</v>
      </c>
      <c r="H25" s="48">
        <v>107.723572</v>
      </c>
      <c r="I25" s="48">
        <v>107.503479</v>
      </c>
      <c r="J25" s="48">
        <v>107.924797</v>
      </c>
      <c r="K25" s="48">
        <v>108.254341</v>
      </c>
      <c r="L25" s="48">
        <v>108.515762</v>
      </c>
      <c r="M25" s="48">
        <v>108.721436</v>
      </c>
      <c r="N25" s="48">
        <v>108.80585499999999</v>
      </c>
      <c r="O25" s="48">
        <v>108.714989</v>
      </c>
      <c r="P25" s="48">
        <v>108.427834</v>
      </c>
      <c r="Q25" s="48">
        <v>108.496422</v>
      </c>
      <c r="R25" s="48">
        <v>108.431175</v>
      </c>
      <c r="S25" s="48">
        <v>108.238113</v>
      </c>
      <c r="T25" s="48">
        <v>108.297737</v>
      </c>
      <c r="U25" s="48">
        <v>108.592575</v>
      </c>
      <c r="V25" s="48">
        <v>109.01973</v>
      </c>
      <c r="W25" s="48">
        <v>109.081749</v>
      </c>
      <c r="X25" s="48">
        <v>109.385757</v>
      </c>
      <c r="Y25" s="48">
        <v>109.844543</v>
      </c>
      <c r="Z25" s="48">
        <v>110.147972</v>
      </c>
      <c r="AA25" s="48">
        <v>110.90757000000001</v>
      </c>
      <c r="AB25" s="48">
        <v>111.437744</v>
      </c>
      <c r="AC25" s="48">
        <v>111.86885100000001</v>
      </c>
      <c r="AD25" s="48">
        <v>112.08251199999999</v>
      </c>
      <c r="AE25" s="48">
        <v>112.10244</v>
      </c>
      <c r="AF25" s="48">
        <v>113.393669</v>
      </c>
      <c r="AG25" s="47">
        <v>3.9870000000000001E-3</v>
      </c>
    </row>
    <row r="26" spans="1:33" ht="15" customHeigh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5" customHeight="1" x14ac:dyDescent="0.35">
      <c r="B27" s="46" t="s">
        <v>56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35">
      <c r="A28" s="43" t="s">
        <v>355</v>
      </c>
      <c r="B28" s="42" t="s">
        <v>57</v>
      </c>
      <c r="C28" s="44">
        <v>13.849983</v>
      </c>
      <c r="D28" s="44">
        <v>16.370850000000001</v>
      </c>
      <c r="E28" s="44">
        <v>16.629141000000001</v>
      </c>
      <c r="F28" s="44">
        <v>15.971055</v>
      </c>
      <c r="G28" s="44">
        <v>15.230758</v>
      </c>
      <c r="H28" s="44">
        <v>14.679036</v>
      </c>
      <c r="I28" s="44">
        <v>14.643375000000001</v>
      </c>
      <c r="J28" s="44">
        <v>14.357627000000001</v>
      </c>
      <c r="K28" s="44">
        <v>14.264915999999999</v>
      </c>
      <c r="L28" s="44">
        <v>14.200820999999999</v>
      </c>
      <c r="M28" s="44">
        <v>14.399286</v>
      </c>
      <c r="N28" s="44">
        <v>14.778255</v>
      </c>
      <c r="O28" s="44">
        <v>14.611300999999999</v>
      </c>
      <c r="P28" s="44">
        <v>14.955673000000001</v>
      </c>
      <c r="Q28" s="44">
        <v>15.036996</v>
      </c>
      <c r="R28" s="44">
        <v>15.363056</v>
      </c>
      <c r="S28" s="44">
        <v>15.527345</v>
      </c>
      <c r="T28" s="44">
        <v>15.740888</v>
      </c>
      <c r="U28" s="44">
        <v>15.813135000000001</v>
      </c>
      <c r="V28" s="44">
        <v>15.458242</v>
      </c>
      <c r="W28" s="44">
        <v>15.443821</v>
      </c>
      <c r="X28" s="44">
        <v>15.243117</v>
      </c>
      <c r="Y28" s="44">
        <v>14.882616000000001</v>
      </c>
      <c r="Z28" s="44">
        <v>15.204732</v>
      </c>
      <c r="AA28" s="44">
        <v>14.507173999999999</v>
      </c>
      <c r="AB28" s="44">
        <v>14.091373000000001</v>
      </c>
      <c r="AC28" s="44">
        <v>13.903983999999999</v>
      </c>
      <c r="AD28" s="44">
        <v>14.131474000000001</v>
      </c>
      <c r="AE28" s="44">
        <v>14.485480000000001</v>
      </c>
      <c r="AF28" s="44">
        <v>13.759513</v>
      </c>
      <c r="AG28" s="40">
        <v>-2.2599999999999999E-4</v>
      </c>
    </row>
    <row r="29" spans="1:33" ht="15" customHeight="1" x14ac:dyDescent="0.35">
      <c r="A29" s="43" t="s">
        <v>356</v>
      </c>
      <c r="B29" s="42" t="s">
        <v>58</v>
      </c>
      <c r="C29" s="44">
        <v>4.7159639999999996</v>
      </c>
      <c r="D29" s="44">
        <v>4.4709909999999997</v>
      </c>
      <c r="E29" s="44">
        <v>3.845002</v>
      </c>
      <c r="F29" s="44">
        <v>3.9238819999999999</v>
      </c>
      <c r="G29" s="44">
        <v>4.01288</v>
      </c>
      <c r="H29" s="44">
        <v>3.9654750000000001</v>
      </c>
      <c r="I29" s="44">
        <v>3.9148239999999999</v>
      </c>
      <c r="J29" s="44">
        <v>3.8320599999999998</v>
      </c>
      <c r="K29" s="44">
        <v>3.7203219999999999</v>
      </c>
      <c r="L29" s="44">
        <v>3.6937340000000001</v>
      </c>
      <c r="M29" s="44">
        <v>3.6342319999999999</v>
      </c>
      <c r="N29" s="44">
        <v>3.635437</v>
      </c>
      <c r="O29" s="44">
        <v>3.5949499999999999</v>
      </c>
      <c r="P29" s="44">
        <v>3.5628989999999998</v>
      </c>
      <c r="Q29" s="44">
        <v>3.5439729999999998</v>
      </c>
      <c r="R29" s="44">
        <v>3.4976250000000002</v>
      </c>
      <c r="S29" s="44">
        <v>3.494834</v>
      </c>
      <c r="T29" s="44">
        <v>3.5053169999999998</v>
      </c>
      <c r="U29" s="44">
        <v>3.5012050000000001</v>
      </c>
      <c r="V29" s="44">
        <v>3.4830779999999999</v>
      </c>
      <c r="W29" s="44">
        <v>3.5034010000000002</v>
      </c>
      <c r="X29" s="44">
        <v>3.5066989999999998</v>
      </c>
      <c r="Y29" s="44">
        <v>3.5148820000000001</v>
      </c>
      <c r="Z29" s="44">
        <v>3.5296599999999998</v>
      </c>
      <c r="AA29" s="44">
        <v>3.55301</v>
      </c>
      <c r="AB29" s="44">
        <v>3.5662569999999998</v>
      </c>
      <c r="AC29" s="44">
        <v>3.5994120000000001</v>
      </c>
      <c r="AD29" s="44">
        <v>3.6864880000000002</v>
      </c>
      <c r="AE29" s="44">
        <v>3.6776529999999998</v>
      </c>
      <c r="AF29" s="44">
        <v>3.6424300000000001</v>
      </c>
      <c r="AG29" s="40">
        <v>-8.8669999999999999E-3</v>
      </c>
    </row>
    <row r="30" spans="1:33" ht="15" customHeight="1" x14ac:dyDescent="0.35">
      <c r="A30" s="43" t="s">
        <v>357</v>
      </c>
      <c r="B30" s="42" t="s">
        <v>62</v>
      </c>
      <c r="C30" s="44">
        <v>2.798295</v>
      </c>
      <c r="D30" s="44">
        <v>2.540921</v>
      </c>
      <c r="E30" s="44">
        <v>2.4598689999999999</v>
      </c>
      <c r="F30" s="44">
        <v>2.3568530000000001</v>
      </c>
      <c r="G30" s="44">
        <v>2.2828909999999998</v>
      </c>
      <c r="H30" s="44">
        <v>2.2567409999999999</v>
      </c>
      <c r="I30" s="44">
        <v>2.221225</v>
      </c>
      <c r="J30" s="44">
        <v>2.1706270000000001</v>
      </c>
      <c r="K30" s="44">
        <v>2.0368050000000002</v>
      </c>
      <c r="L30" s="44">
        <v>1.983411</v>
      </c>
      <c r="M30" s="44">
        <v>1.890747</v>
      </c>
      <c r="N30" s="44">
        <v>1.8788009999999999</v>
      </c>
      <c r="O30" s="44">
        <v>1.924771</v>
      </c>
      <c r="P30" s="44">
        <v>1.886512</v>
      </c>
      <c r="Q30" s="44">
        <v>1.844462</v>
      </c>
      <c r="R30" s="44">
        <v>1.8390280000000001</v>
      </c>
      <c r="S30" s="44">
        <v>1.8733390000000001</v>
      </c>
      <c r="T30" s="44">
        <v>1.870136</v>
      </c>
      <c r="U30" s="44">
        <v>1.8399859999999999</v>
      </c>
      <c r="V30" s="44">
        <v>1.805083</v>
      </c>
      <c r="W30" s="44">
        <v>1.780095</v>
      </c>
      <c r="X30" s="44">
        <v>1.7721610000000001</v>
      </c>
      <c r="Y30" s="44">
        <v>1.7107829999999999</v>
      </c>
      <c r="Z30" s="44">
        <v>1.5873250000000001</v>
      </c>
      <c r="AA30" s="44">
        <v>1.509457</v>
      </c>
      <c r="AB30" s="44">
        <v>1.489166</v>
      </c>
      <c r="AC30" s="44">
        <v>1.4608019999999999</v>
      </c>
      <c r="AD30" s="44">
        <v>1.464388</v>
      </c>
      <c r="AE30" s="44">
        <v>1.431648</v>
      </c>
      <c r="AF30" s="44">
        <v>1.387205</v>
      </c>
      <c r="AG30" s="40">
        <v>-2.3907000000000001E-2</v>
      </c>
    </row>
    <row r="31" spans="1:33" ht="14.5" x14ac:dyDescent="0.35">
      <c r="A31" s="43" t="s">
        <v>358</v>
      </c>
      <c r="B31" s="42" t="s">
        <v>359</v>
      </c>
      <c r="C31" s="44">
        <v>0.29038799999999998</v>
      </c>
      <c r="D31" s="44">
        <v>0.22012000000000001</v>
      </c>
      <c r="E31" s="44">
        <v>0.11650000000000001</v>
      </c>
      <c r="F31" s="44">
        <v>0.120814</v>
      </c>
      <c r="G31" s="44">
        <v>0.110212</v>
      </c>
      <c r="H31" s="44">
        <v>0.115351</v>
      </c>
      <c r="I31" s="44">
        <v>0.128298</v>
      </c>
      <c r="J31" s="44">
        <v>0.136961</v>
      </c>
      <c r="K31" s="44">
        <v>0.13830899999999999</v>
      </c>
      <c r="L31" s="44">
        <v>0.145788</v>
      </c>
      <c r="M31" s="44">
        <v>0.13736599999999999</v>
      </c>
      <c r="N31" s="44">
        <v>0.14191400000000001</v>
      </c>
      <c r="O31" s="44">
        <v>0.134995</v>
      </c>
      <c r="P31" s="44">
        <v>0.140072</v>
      </c>
      <c r="Q31" s="44">
        <v>0.137182</v>
      </c>
      <c r="R31" s="44">
        <v>0.13678799999999999</v>
      </c>
      <c r="S31" s="44">
        <v>0.13159199999999999</v>
      </c>
      <c r="T31" s="44">
        <v>0.13375000000000001</v>
      </c>
      <c r="U31" s="44">
        <v>0.13447799999999999</v>
      </c>
      <c r="V31" s="44">
        <v>0.13620399999999999</v>
      </c>
      <c r="W31" s="44">
        <v>0.131303</v>
      </c>
      <c r="X31" s="44">
        <v>0.131657</v>
      </c>
      <c r="Y31" s="44">
        <v>0.13910800000000001</v>
      </c>
      <c r="Z31" s="44">
        <v>0.13867099999999999</v>
      </c>
      <c r="AA31" s="44">
        <v>0.13456899999999999</v>
      </c>
      <c r="AB31" s="44">
        <v>0.13466600000000001</v>
      </c>
      <c r="AC31" s="44">
        <v>0.13440299999999999</v>
      </c>
      <c r="AD31" s="44">
        <v>0.13461000000000001</v>
      </c>
      <c r="AE31" s="44">
        <v>0.13483000000000001</v>
      </c>
      <c r="AF31" s="44">
        <v>0.13547200000000001</v>
      </c>
      <c r="AG31" s="40">
        <v>-2.5949E-2</v>
      </c>
    </row>
    <row r="32" spans="1:33" x14ac:dyDescent="0.3">
      <c r="A32" s="43" t="s">
        <v>360</v>
      </c>
      <c r="B32" s="46" t="s">
        <v>55</v>
      </c>
      <c r="C32" s="48">
        <v>21.654629</v>
      </c>
      <c r="D32" s="48">
        <v>23.602882000000001</v>
      </c>
      <c r="E32" s="48">
        <v>23.050509999999999</v>
      </c>
      <c r="F32" s="48">
        <v>22.372603999999999</v>
      </c>
      <c r="G32" s="48">
        <v>21.63674</v>
      </c>
      <c r="H32" s="48">
        <v>21.016601999999999</v>
      </c>
      <c r="I32" s="48">
        <v>20.907722</v>
      </c>
      <c r="J32" s="48">
        <v>20.497274000000001</v>
      </c>
      <c r="K32" s="48">
        <v>20.160353000000001</v>
      </c>
      <c r="L32" s="48">
        <v>20.023755999999999</v>
      </c>
      <c r="M32" s="48">
        <v>20.061630000000001</v>
      </c>
      <c r="N32" s="48">
        <v>20.434408000000001</v>
      </c>
      <c r="O32" s="48">
        <v>20.266016</v>
      </c>
      <c r="P32" s="48">
        <v>20.545155999999999</v>
      </c>
      <c r="Q32" s="48">
        <v>20.562612999999999</v>
      </c>
      <c r="R32" s="48">
        <v>20.836497999999999</v>
      </c>
      <c r="S32" s="48">
        <v>21.027108999999999</v>
      </c>
      <c r="T32" s="48">
        <v>21.250091999999999</v>
      </c>
      <c r="U32" s="48">
        <v>21.288803000000001</v>
      </c>
      <c r="V32" s="48">
        <v>20.882607</v>
      </c>
      <c r="W32" s="48">
        <v>20.858619999999998</v>
      </c>
      <c r="X32" s="48">
        <v>20.653632999999999</v>
      </c>
      <c r="Y32" s="48">
        <v>20.247391</v>
      </c>
      <c r="Z32" s="48">
        <v>20.460387999999998</v>
      </c>
      <c r="AA32" s="48">
        <v>19.70421</v>
      </c>
      <c r="AB32" s="48">
        <v>19.281464</v>
      </c>
      <c r="AC32" s="48">
        <v>19.098602</v>
      </c>
      <c r="AD32" s="48">
        <v>19.41696</v>
      </c>
      <c r="AE32" s="48">
        <v>19.729611999999999</v>
      </c>
      <c r="AF32" s="48">
        <v>18.924620000000001</v>
      </c>
      <c r="AG32" s="47">
        <v>-4.6360000000000004E-3</v>
      </c>
    </row>
    <row r="33" spans="1:33" ht="14.5" x14ac:dyDescent="0.3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ht="14.5" x14ac:dyDescent="0.35">
      <c r="B34" s="46" t="s">
        <v>59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4.5" x14ac:dyDescent="0.35">
      <c r="A35" s="43" t="s">
        <v>361</v>
      </c>
      <c r="B35" s="42" t="s">
        <v>362</v>
      </c>
      <c r="C35" s="44">
        <v>16.73385</v>
      </c>
      <c r="D35" s="44">
        <v>18.356297999999999</v>
      </c>
      <c r="E35" s="44">
        <v>19.182388</v>
      </c>
      <c r="F35" s="44">
        <v>19.602926</v>
      </c>
      <c r="G35" s="44">
        <v>19.941938</v>
      </c>
      <c r="H35" s="44">
        <v>19.903314999999999</v>
      </c>
      <c r="I35" s="44">
        <v>19.849981</v>
      </c>
      <c r="J35" s="44">
        <v>19.863662999999999</v>
      </c>
      <c r="K35" s="44">
        <v>19.811287</v>
      </c>
      <c r="L35" s="44">
        <v>19.834377</v>
      </c>
      <c r="M35" s="44">
        <v>19.808157000000001</v>
      </c>
      <c r="N35" s="44">
        <v>19.842936000000002</v>
      </c>
      <c r="O35" s="44">
        <v>19.662490999999999</v>
      </c>
      <c r="P35" s="44">
        <v>19.775711000000001</v>
      </c>
      <c r="Q35" s="44">
        <v>19.814879999999999</v>
      </c>
      <c r="R35" s="44">
        <v>19.950239</v>
      </c>
      <c r="S35" s="44">
        <v>19.816631000000001</v>
      </c>
      <c r="T35" s="44">
        <v>19.884661000000001</v>
      </c>
      <c r="U35" s="44">
        <v>19.983006</v>
      </c>
      <c r="V35" s="44">
        <v>19.831689999999998</v>
      </c>
      <c r="W35" s="44">
        <v>19.682124999999999</v>
      </c>
      <c r="X35" s="44">
        <v>19.486173999999998</v>
      </c>
      <c r="Y35" s="44">
        <v>19.221823000000001</v>
      </c>
      <c r="Z35" s="44">
        <v>19.413260999999999</v>
      </c>
      <c r="AA35" s="44">
        <v>19.138691000000001</v>
      </c>
      <c r="AB35" s="44">
        <v>18.841377000000001</v>
      </c>
      <c r="AC35" s="44">
        <v>18.655954000000001</v>
      </c>
      <c r="AD35" s="44">
        <v>18.810967999999999</v>
      </c>
      <c r="AE35" s="44">
        <v>18.771132999999999</v>
      </c>
      <c r="AF35" s="44">
        <v>18.527114999999998</v>
      </c>
      <c r="AG35" s="40">
        <v>3.5170000000000002E-3</v>
      </c>
    </row>
    <row r="36" spans="1:33" ht="14.5" x14ac:dyDescent="0.35">
      <c r="A36" s="43" t="s">
        <v>363</v>
      </c>
      <c r="B36" s="42" t="s">
        <v>62</v>
      </c>
      <c r="C36" s="44">
        <v>6.8096719999999999</v>
      </c>
      <c r="D36" s="44">
        <v>7.5794759999999997</v>
      </c>
      <c r="E36" s="44">
        <v>7.7887389999999996</v>
      </c>
      <c r="F36" s="44">
        <v>7.8755379999999997</v>
      </c>
      <c r="G36" s="44">
        <v>8.0950819999999997</v>
      </c>
      <c r="H36" s="44">
        <v>8.1097380000000001</v>
      </c>
      <c r="I36" s="44">
        <v>8.2476500000000001</v>
      </c>
      <c r="J36" s="44">
        <v>8.5402070000000005</v>
      </c>
      <c r="K36" s="44">
        <v>8.7917880000000004</v>
      </c>
      <c r="L36" s="44">
        <v>9.0232550000000007</v>
      </c>
      <c r="M36" s="44">
        <v>9.3001489999999993</v>
      </c>
      <c r="N36" s="44">
        <v>9.5525009999999995</v>
      </c>
      <c r="O36" s="44">
        <v>9.6708750000000006</v>
      </c>
      <c r="P36" s="44">
        <v>9.7149719999999995</v>
      </c>
      <c r="Q36" s="44">
        <v>9.7774830000000001</v>
      </c>
      <c r="R36" s="44">
        <v>9.7998709999999996</v>
      </c>
      <c r="S36" s="44">
        <v>9.7984690000000008</v>
      </c>
      <c r="T36" s="44">
        <v>9.8207819999999995</v>
      </c>
      <c r="U36" s="44">
        <v>9.8456899999999994</v>
      </c>
      <c r="V36" s="44">
        <v>9.8811859999999996</v>
      </c>
      <c r="W36" s="44">
        <v>9.8682149999999993</v>
      </c>
      <c r="X36" s="44">
        <v>9.8854209999999991</v>
      </c>
      <c r="Y36" s="44">
        <v>9.8951910000000005</v>
      </c>
      <c r="Z36" s="44">
        <v>9.9312100000000001</v>
      </c>
      <c r="AA36" s="44">
        <v>9.9280050000000006</v>
      </c>
      <c r="AB36" s="44">
        <v>9.9116309999999999</v>
      </c>
      <c r="AC36" s="44">
        <v>9.8997290000000007</v>
      </c>
      <c r="AD36" s="44">
        <v>9.9049610000000001</v>
      </c>
      <c r="AE36" s="44">
        <v>9.8765959999999993</v>
      </c>
      <c r="AF36" s="44">
        <v>9.8704999999999998</v>
      </c>
      <c r="AG36" s="40">
        <v>1.2881999999999999E-2</v>
      </c>
    </row>
    <row r="37" spans="1:33" ht="14.5" x14ac:dyDescent="0.35">
      <c r="A37" s="43" t="s">
        <v>364</v>
      </c>
      <c r="B37" s="42" t="s">
        <v>60</v>
      </c>
      <c r="C37" s="44">
        <v>2.2533989999999999</v>
      </c>
      <c r="D37" s="44">
        <v>2.3004180000000001</v>
      </c>
      <c r="E37" s="44">
        <v>2.9242330000000001</v>
      </c>
      <c r="F37" s="44">
        <v>2.8064490000000002</v>
      </c>
      <c r="G37" s="44">
        <v>2.745555</v>
      </c>
      <c r="H37" s="44">
        <v>2.8780790000000001</v>
      </c>
      <c r="I37" s="44">
        <v>2.8222209999999999</v>
      </c>
      <c r="J37" s="44">
        <v>2.8147229999999999</v>
      </c>
      <c r="K37" s="44">
        <v>2.789355</v>
      </c>
      <c r="L37" s="44">
        <v>2.7811759999999999</v>
      </c>
      <c r="M37" s="44">
        <v>2.8095370000000002</v>
      </c>
      <c r="N37" s="44">
        <v>2.8647689999999999</v>
      </c>
      <c r="O37" s="44">
        <v>2.790718</v>
      </c>
      <c r="P37" s="44">
        <v>2.767172</v>
      </c>
      <c r="Q37" s="44">
        <v>2.7934779999999999</v>
      </c>
      <c r="R37" s="44">
        <v>2.759903</v>
      </c>
      <c r="S37" s="44">
        <v>2.751223</v>
      </c>
      <c r="T37" s="44">
        <v>2.7855810000000001</v>
      </c>
      <c r="U37" s="44">
        <v>2.7260239999999998</v>
      </c>
      <c r="V37" s="44">
        <v>2.735147</v>
      </c>
      <c r="W37" s="44">
        <v>2.7193100000000001</v>
      </c>
      <c r="X37" s="44">
        <v>2.7343320000000002</v>
      </c>
      <c r="Y37" s="44">
        <v>2.698877</v>
      </c>
      <c r="Z37" s="44">
        <v>2.6986759999999999</v>
      </c>
      <c r="AA37" s="44">
        <v>2.7121629999999999</v>
      </c>
      <c r="AB37" s="44">
        <v>2.696237</v>
      </c>
      <c r="AC37" s="44">
        <v>2.690248</v>
      </c>
      <c r="AD37" s="44">
        <v>2.7119900000000001</v>
      </c>
      <c r="AE37" s="44">
        <v>2.7228439999999998</v>
      </c>
      <c r="AF37" s="44">
        <v>2.7371850000000002</v>
      </c>
      <c r="AG37" s="40">
        <v>6.7289999999999997E-3</v>
      </c>
    </row>
    <row r="38" spans="1:33" x14ac:dyDescent="0.3">
      <c r="A38" s="43" t="s">
        <v>365</v>
      </c>
      <c r="B38" s="46" t="s">
        <v>55</v>
      </c>
      <c r="C38" s="48">
        <v>25.796921000000001</v>
      </c>
      <c r="D38" s="48">
        <v>28.236191000000002</v>
      </c>
      <c r="E38" s="48">
        <v>29.895358999999999</v>
      </c>
      <c r="F38" s="48">
        <v>30.284914000000001</v>
      </c>
      <c r="G38" s="48">
        <v>30.782578000000001</v>
      </c>
      <c r="H38" s="48">
        <v>30.891131999999999</v>
      </c>
      <c r="I38" s="48">
        <v>30.919853</v>
      </c>
      <c r="J38" s="48">
        <v>31.218594</v>
      </c>
      <c r="K38" s="48">
        <v>31.392429</v>
      </c>
      <c r="L38" s="48">
        <v>31.638807</v>
      </c>
      <c r="M38" s="48">
        <v>31.917843000000001</v>
      </c>
      <c r="N38" s="48">
        <v>32.260204000000002</v>
      </c>
      <c r="O38" s="48">
        <v>32.124084000000003</v>
      </c>
      <c r="P38" s="48">
        <v>32.257857999999999</v>
      </c>
      <c r="Q38" s="48">
        <v>32.385840999999999</v>
      </c>
      <c r="R38" s="48">
        <v>32.510013999999998</v>
      </c>
      <c r="S38" s="48">
        <v>32.366325000000003</v>
      </c>
      <c r="T38" s="48">
        <v>32.491024000000003</v>
      </c>
      <c r="U38" s="48">
        <v>32.554718000000001</v>
      </c>
      <c r="V38" s="48">
        <v>32.448020999999997</v>
      </c>
      <c r="W38" s="48">
        <v>32.269649999999999</v>
      </c>
      <c r="X38" s="48">
        <v>32.105927000000001</v>
      </c>
      <c r="Y38" s="48">
        <v>31.815891000000001</v>
      </c>
      <c r="Z38" s="48">
        <v>32.043148000000002</v>
      </c>
      <c r="AA38" s="48">
        <v>31.778858</v>
      </c>
      <c r="AB38" s="48">
        <v>31.449245000000001</v>
      </c>
      <c r="AC38" s="48">
        <v>31.245932</v>
      </c>
      <c r="AD38" s="48">
        <v>31.427918999999999</v>
      </c>
      <c r="AE38" s="48">
        <v>31.370574999999999</v>
      </c>
      <c r="AF38" s="48">
        <v>31.134799999999998</v>
      </c>
      <c r="AG38" s="47">
        <v>6.5059999999999996E-3</v>
      </c>
    </row>
    <row r="39" spans="1:33" ht="14.5" x14ac:dyDescent="0.3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3">
      <c r="A40" s="43" t="s">
        <v>366</v>
      </c>
      <c r="B40" s="46" t="s">
        <v>367</v>
      </c>
      <c r="C40" s="48">
        <v>-9.9559999999999996E-2</v>
      </c>
      <c r="D40" s="48">
        <v>1.014343</v>
      </c>
      <c r="E40" s="48">
        <v>0.351906</v>
      </c>
      <c r="F40" s="48">
        <v>0.37148900000000001</v>
      </c>
      <c r="G40" s="48">
        <v>0.34117700000000001</v>
      </c>
      <c r="H40" s="48">
        <v>0.382046</v>
      </c>
      <c r="I40" s="48">
        <v>0.38127899999999998</v>
      </c>
      <c r="J40" s="48">
        <v>0.35733999999999999</v>
      </c>
      <c r="K40" s="48">
        <v>0.38627099999999998</v>
      </c>
      <c r="L40" s="48">
        <v>0.38148700000000002</v>
      </c>
      <c r="M40" s="48">
        <v>0.40063900000000002</v>
      </c>
      <c r="N40" s="48">
        <v>0.43374299999999999</v>
      </c>
      <c r="O40" s="48">
        <v>0.41500900000000002</v>
      </c>
      <c r="P40" s="48">
        <v>0.41313899999999998</v>
      </c>
      <c r="Q40" s="48">
        <v>0.41773199999999999</v>
      </c>
      <c r="R40" s="48">
        <v>0.40796700000000002</v>
      </c>
      <c r="S40" s="48">
        <v>0.411499</v>
      </c>
      <c r="T40" s="48">
        <v>0.40859600000000001</v>
      </c>
      <c r="U40" s="48">
        <v>0.40251199999999998</v>
      </c>
      <c r="V40" s="48">
        <v>0.37765500000000002</v>
      </c>
      <c r="W40" s="48">
        <v>0.373608</v>
      </c>
      <c r="X40" s="48">
        <v>0.35802499999999998</v>
      </c>
      <c r="Y40" s="48">
        <v>0.34440199999999999</v>
      </c>
      <c r="Z40" s="48">
        <v>0.34875899999999999</v>
      </c>
      <c r="AA40" s="48">
        <v>0.32074399999999997</v>
      </c>
      <c r="AB40" s="48">
        <v>0.279781</v>
      </c>
      <c r="AC40" s="48">
        <v>0.300562</v>
      </c>
      <c r="AD40" s="48">
        <v>0.30450100000000002</v>
      </c>
      <c r="AE40" s="48">
        <v>0.30743199999999998</v>
      </c>
      <c r="AF40" s="48">
        <v>0.309587</v>
      </c>
      <c r="AG40" s="47" t="s">
        <v>645</v>
      </c>
    </row>
    <row r="41" spans="1:33" ht="14.5" x14ac:dyDescent="0.3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14.5" x14ac:dyDescent="0.35">
      <c r="B42" s="46" t="s">
        <v>61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4.5" x14ac:dyDescent="0.35">
      <c r="A43" s="43" t="s">
        <v>368</v>
      </c>
      <c r="B43" s="42" t="s">
        <v>369</v>
      </c>
      <c r="C43" s="44">
        <v>36.038910000000001</v>
      </c>
      <c r="D43" s="44">
        <v>36.753875999999998</v>
      </c>
      <c r="E43" s="44">
        <v>37.164867000000001</v>
      </c>
      <c r="F43" s="44">
        <v>37.008743000000003</v>
      </c>
      <c r="G43" s="44">
        <v>36.993271</v>
      </c>
      <c r="H43" s="44">
        <v>36.890811999999997</v>
      </c>
      <c r="I43" s="44">
        <v>36.698307</v>
      </c>
      <c r="J43" s="44">
        <v>36.579684999999998</v>
      </c>
      <c r="K43" s="44">
        <v>36.420642999999998</v>
      </c>
      <c r="L43" s="44">
        <v>36.309967</v>
      </c>
      <c r="M43" s="44">
        <v>36.218291999999998</v>
      </c>
      <c r="N43" s="44">
        <v>36.215271000000001</v>
      </c>
      <c r="O43" s="44">
        <v>36.163837000000001</v>
      </c>
      <c r="P43" s="44">
        <v>36.030982999999999</v>
      </c>
      <c r="Q43" s="44">
        <v>35.914290999999999</v>
      </c>
      <c r="R43" s="44">
        <v>35.832382000000003</v>
      </c>
      <c r="S43" s="44">
        <v>35.810935999999998</v>
      </c>
      <c r="T43" s="44">
        <v>35.784923999999997</v>
      </c>
      <c r="U43" s="44">
        <v>35.813648000000001</v>
      </c>
      <c r="V43" s="44">
        <v>35.779423000000001</v>
      </c>
      <c r="W43" s="44">
        <v>35.801689000000003</v>
      </c>
      <c r="X43" s="44">
        <v>35.841453999999999</v>
      </c>
      <c r="Y43" s="44">
        <v>35.887526999999999</v>
      </c>
      <c r="Z43" s="44">
        <v>35.903362000000001</v>
      </c>
      <c r="AA43" s="44">
        <v>35.944035</v>
      </c>
      <c r="AB43" s="44">
        <v>36.088379000000003</v>
      </c>
      <c r="AC43" s="44">
        <v>36.201034999999997</v>
      </c>
      <c r="AD43" s="44">
        <v>36.273766000000002</v>
      </c>
      <c r="AE43" s="44">
        <v>36.392871999999997</v>
      </c>
      <c r="AF43" s="44">
        <v>36.628177999999998</v>
      </c>
      <c r="AG43" s="40">
        <v>5.5900000000000004E-4</v>
      </c>
    </row>
    <row r="44" spans="1:33" ht="14.5" x14ac:dyDescent="0.35">
      <c r="A44" s="43" t="s">
        <v>370</v>
      </c>
      <c r="B44" s="42" t="s">
        <v>62</v>
      </c>
      <c r="C44" s="44">
        <v>31.361422000000001</v>
      </c>
      <c r="D44" s="44">
        <v>31.199945</v>
      </c>
      <c r="E44" s="44">
        <v>31.177605</v>
      </c>
      <c r="F44" s="44">
        <v>31.16921</v>
      </c>
      <c r="G44" s="44">
        <v>30.965534000000002</v>
      </c>
      <c r="H44" s="44">
        <v>30.880772</v>
      </c>
      <c r="I44" s="44">
        <v>30.613737</v>
      </c>
      <c r="J44" s="44">
        <v>30.871202</v>
      </c>
      <c r="K44" s="44">
        <v>30.754141000000001</v>
      </c>
      <c r="L44" s="44">
        <v>30.537724999999998</v>
      </c>
      <c r="M44" s="44">
        <v>30.416205999999999</v>
      </c>
      <c r="N44" s="44">
        <v>30.414434</v>
      </c>
      <c r="O44" s="44">
        <v>30.607911999999999</v>
      </c>
      <c r="P44" s="44">
        <v>30.353966</v>
      </c>
      <c r="Q44" s="44">
        <v>30.106273999999999</v>
      </c>
      <c r="R44" s="44">
        <v>30.033339999999999</v>
      </c>
      <c r="S44" s="44">
        <v>30.184532000000001</v>
      </c>
      <c r="T44" s="44">
        <v>30.381095999999999</v>
      </c>
      <c r="U44" s="44">
        <v>30.592625000000002</v>
      </c>
      <c r="V44" s="44">
        <v>30.803253000000002</v>
      </c>
      <c r="W44" s="44">
        <v>30.909265999999999</v>
      </c>
      <c r="X44" s="44">
        <v>31.077223</v>
      </c>
      <c r="Y44" s="44">
        <v>31.346886000000001</v>
      </c>
      <c r="Z44" s="44">
        <v>31.509253000000001</v>
      </c>
      <c r="AA44" s="44">
        <v>31.678867</v>
      </c>
      <c r="AB44" s="44">
        <v>31.934574000000001</v>
      </c>
      <c r="AC44" s="44">
        <v>32.173541999999998</v>
      </c>
      <c r="AD44" s="44">
        <v>32.373511999999998</v>
      </c>
      <c r="AE44" s="44">
        <v>32.546021000000003</v>
      </c>
      <c r="AF44" s="44">
        <v>32.886066</v>
      </c>
      <c r="AG44" s="40">
        <v>1.6379999999999999E-3</v>
      </c>
    </row>
    <row r="45" spans="1:33" ht="14.5" x14ac:dyDescent="0.35">
      <c r="A45" s="43" t="s">
        <v>371</v>
      </c>
      <c r="B45" s="42" t="s">
        <v>372</v>
      </c>
      <c r="C45" s="44">
        <v>10.883374999999999</v>
      </c>
      <c r="D45" s="44">
        <v>10.484755</v>
      </c>
      <c r="E45" s="44">
        <v>9.8739120000000007</v>
      </c>
      <c r="F45" s="44">
        <v>8.5102779999999996</v>
      </c>
      <c r="G45" s="44">
        <v>8.1401909999999997</v>
      </c>
      <c r="H45" s="44">
        <v>7.937951</v>
      </c>
      <c r="I45" s="44">
        <v>7.7050960000000002</v>
      </c>
      <c r="J45" s="44">
        <v>7.669232</v>
      </c>
      <c r="K45" s="44">
        <v>7.6152100000000003</v>
      </c>
      <c r="L45" s="44">
        <v>7.4647059999999996</v>
      </c>
      <c r="M45" s="44">
        <v>7.3934369999999996</v>
      </c>
      <c r="N45" s="44">
        <v>7.2461659999999997</v>
      </c>
      <c r="O45" s="44">
        <v>7.2936759999999996</v>
      </c>
      <c r="P45" s="44">
        <v>6.99925</v>
      </c>
      <c r="Q45" s="44">
        <v>6.7008510000000001</v>
      </c>
      <c r="R45" s="44">
        <v>6.583507</v>
      </c>
      <c r="S45" s="44">
        <v>6.4617940000000003</v>
      </c>
      <c r="T45" s="44">
        <v>6.4417299999999997</v>
      </c>
      <c r="U45" s="44">
        <v>6.426641</v>
      </c>
      <c r="V45" s="44">
        <v>6.3371519999999997</v>
      </c>
      <c r="W45" s="44">
        <v>6.3267569999999997</v>
      </c>
      <c r="X45" s="44">
        <v>6.277361</v>
      </c>
      <c r="Y45" s="44">
        <v>6.194617</v>
      </c>
      <c r="Z45" s="44">
        <v>6.1279820000000003</v>
      </c>
      <c r="AA45" s="44">
        <v>6.0038099999999996</v>
      </c>
      <c r="AB45" s="44">
        <v>5.9578810000000004</v>
      </c>
      <c r="AC45" s="44">
        <v>5.8664969999999999</v>
      </c>
      <c r="AD45" s="44">
        <v>5.765072</v>
      </c>
      <c r="AE45" s="44">
        <v>5.7176580000000001</v>
      </c>
      <c r="AF45" s="44">
        <v>5.7663779999999996</v>
      </c>
      <c r="AG45" s="40">
        <v>-2.1665E-2</v>
      </c>
    </row>
    <row r="46" spans="1:33" ht="14.5" x14ac:dyDescent="0.35">
      <c r="A46" s="43" t="s">
        <v>373</v>
      </c>
      <c r="B46" s="42" t="s">
        <v>51</v>
      </c>
      <c r="C46" s="44">
        <v>8.1211500000000001</v>
      </c>
      <c r="D46" s="44">
        <v>8.1831110000000002</v>
      </c>
      <c r="E46" s="44">
        <v>8.2025790000000001</v>
      </c>
      <c r="F46" s="44">
        <v>8.239058</v>
      </c>
      <c r="G46" s="44">
        <v>8.1638990000000007</v>
      </c>
      <c r="H46" s="44">
        <v>8.0757549999999991</v>
      </c>
      <c r="I46" s="44">
        <v>7.9302669999999997</v>
      </c>
      <c r="J46" s="44">
        <v>7.3689460000000002</v>
      </c>
      <c r="K46" s="44">
        <v>7.2995039999999998</v>
      </c>
      <c r="L46" s="44">
        <v>7.3070060000000003</v>
      </c>
      <c r="M46" s="44">
        <v>7.3184230000000001</v>
      </c>
      <c r="N46" s="44">
        <v>7.3263429999999996</v>
      </c>
      <c r="O46" s="44">
        <v>6.8084160000000002</v>
      </c>
      <c r="P46" s="44">
        <v>6.8156670000000004</v>
      </c>
      <c r="Q46" s="44">
        <v>6.7474470000000002</v>
      </c>
      <c r="R46" s="44">
        <v>6.7583539999999998</v>
      </c>
      <c r="S46" s="44">
        <v>6.760554</v>
      </c>
      <c r="T46" s="44">
        <v>6.7626590000000002</v>
      </c>
      <c r="U46" s="44">
        <v>6.762759</v>
      </c>
      <c r="V46" s="44">
        <v>6.766273</v>
      </c>
      <c r="W46" s="44">
        <v>6.7793599999999996</v>
      </c>
      <c r="X46" s="44">
        <v>6.788805</v>
      </c>
      <c r="Y46" s="44">
        <v>6.797936</v>
      </c>
      <c r="Z46" s="44">
        <v>6.8059019999999997</v>
      </c>
      <c r="AA46" s="44">
        <v>6.8144450000000001</v>
      </c>
      <c r="AB46" s="44">
        <v>6.8189029999999997</v>
      </c>
      <c r="AC46" s="44">
        <v>6.8233490000000003</v>
      </c>
      <c r="AD46" s="44">
        <v>6.8261190000000003</v>
      </c>
      <c r="AE46" s="44">
        <v>6.829472</v>
      </c>
      <c r="AF46" s="44">
        <v>6.8343129999999999</v>
      </c>
      <c r="AG46" s="40">
        <v>-5.9309999999999996E-3</v>
      </c>
    </row>
    <row r="47" spans="1:33" ht="14.5" x14ac:dyDescent="0.35">
      <c r="A47" s="43" t="s">
        <v>374</v>
      </c>
      <c r="B47" s="42" t="s">
        <v>195</v>
      </c>
      <c r="C47" s="44">
        <v>2.288529</v>
      </c>
      <c r="D47" s="44">
        <v>2.3965299999999998</v>
      </c>
      <c r="E47" s="44">
        <v>2.5203760000000002</v>
      </c>
      <c r="F47" s="44">
        <v>2.6075819999999998</v>
      </c>
      <c r="G47" s="44">
        <v>2.562303</v>
      </c>
      <c r="H47" s="44">
        <v>2.533515</v>
      </c>
      <c r="I47" s="44">
        <v>2.5148000000000001</v>
      </c>
      <c r="J47" s="44">
        <v>2.4944809999999999</v>
      </c>
      <c r="K47" s="44">
        <v>2.4826299999999999</v>
      </c>
      <c r="L47" s="44">
        <v>2.4713959999999999</v>
      </c>
      <c r="M47" s="44">
        <v>2.4567709999999998</v>
      </c>
      <c r="N47" s="44">
        <v>2.4500829999999998</v>
      </c>
      <c r="O47" s="44">
        <v>2.436512</v>
      </c>
      <c r="P47" s="44">
        <v>2.4270999999999998</v>
      </c>
      <c r="Q47" s="44">
        <v>2.4106049999999999</v>
      </c>
      <c r="R47" s="44">
        <v>2.3970229999999999</v>
      </c>
      <c r="S47" s="44">
        <v>2.3926630000000002</v>
      </c>
      <c r="T47" s="44">
        <v>2.3816570000000001</v>
      </c>
      <c r="U47" s="44">
        <v>2.3768020000000001</v>
      </c>
      <c r="V47" s="44">
        <v>2.3701400000000001</v>
      </c>
      <c r="W47" s="44">
        <v>2.3620960000000002</v>
      </c>
      <c r="X47" s="44">
        <v>2.3541889999999999</v>
      </c>
      <c r="Y47" s="44">
        <v>2.3426999999999998</v>
      </c>
      <c r="Z47" s="44">
        <v>2.3369900000000001</v>
      </c>
      <c r="AA47" s="44">
        <v>2.3251300000000001</v>
      </c>
      <c r="AB47" s="44">
        <v>2.3184429999999998</v>
      </c>
      <c r="AC47" s="44">
        <v>2.3090259999999998</v>
      </c>
      <c r="AD47" s="44">
        <v>2.304834</v>
      </c>
      <c r="AE47" s="44">
        <v>2.2952330000000001</v>
      </c>
      <c r="AF47" s="44">
        <v>2.2746879999999998</v>
      </c>
      <c r="AG47" s="40">
        <v>-2.0900000000000001E-4</v>
      </c>
    </row>
    <row r="48" spans="1:33" ht="14.5" x14ac:dyDescent="0.35">
      <c r="A48" s="43" t="s">
        <v>375</v>
      </c>
      <c r="B48" s="42" t="s">
        <v>376</v>
      </c>
      <c r="C48" s="44">
        <v>3.124412</v>
      </c>
      <c r="D48" s="44">
        <v>3.1245669999999999</v>
      </c>
      <c r="E48" s="44">
        <v>3.05355</v>
      </c>
      <c r="F48" s="44">
        <v>3.0459540000000001</v>
      </c>
      <c r="G48" s="44">
        <v>3.0558299999999998</v>
      </c>
      <c r="H48" s="44">
        <v>3.0414469999999998</v>
      </c>
      <c r="I48" s="44">
        <v>3.0265740000000001</v>
      </c>
      <c r="J48" s="44">
        <v>3.002259</v>
      </c>
      <c r="K48" s="44">
        <v>2.9924819999999999</v>
      </c>
      <c r="L48" s="44">
        <v>2.9805280000000001</v>
      </c>
      <c r="M48" s="44">
        <v>2.9658829999999998</v>
      </c>
      <c r="N48" s="44">
        <v>2.9562680000000001</v>
      </c>
      <c r="O48" s="44">
        <v>2.9392529999999999</v>
      </c>
      <c r="P48" s="44">
        <v>2.923384</v>
      </c>
      <c r="Q48" s="44">
        <v>2.9118710000000001</v>
      </c>
      <c r="R48" s="44">
        <v>2.9001670000000002</v>
      </c>
      <c r="S48" s="44">
        <v>2.8886090000000002</v>
      </c>
      <c r="T48" s="44">
        <v>2.8791690000000001</v>
      </c>
      <c r="U48" s="44">
        <v>2.8820519999999998</v>
      </c>
      <c r="V48" s="44">
        <v>2.8721390000000002</v>
      </c>
      <c r="W48" s="44">
        <v>2.8727550000000002</v>
      </c>
      <c r="X48" s="44">
        <v>2.8721779999999999</v>
      </c>
      <c r="Y48" s="44">
        <v>2.8794590000000002</v>
      </c>
      <c r="Z48" s="44">
        <v>2.8831980000000001</v>
      </c>
      <c r="AA48" s="44">
        <v>2.8833709999999999</v>
      </c>
      <c r="AB48" s="44">
        <v>2.891699</v>
      </c>
      <c r="AC48" s="44">
        <v>2.9005019999999999</v>
      </c>
      <c r="AD48" s="44">
        <v>2.9111570000000002</v>
      </c>
      <c r="AE48" s="44">
        <v>2.9138310000000001</v>
      </c>
      <c r="AF48" s="44">
        <v>2.9330039999999999</v>
      </c>
      <c r="AG48" s="40">
        <v>-2.1779999999999998E-3</v>
      </c>
    </row>
    <row r="49" spans="1:33" ht="14.5" x14ac:dyDescent="0.35">
      <c r="A49" s="43" t="s">
        <v>377</v>
      </c>
      <c r="B49" s="42" t="s">
        <v>53</v>
      </c>
      <c r="C49" s="44">
        <v>4.8390050000000002</v>
      </c>
      <c r="D49" s="44">
        <v>5.5444839999999997</v>
      </c>
      <c r="E49" s="44">
        <v>6.0855569999999997</v>
      </c>
      <c r="F49" s="44">
        <v>6.9892269999999996</v>
      </c>
      <c r="G49" s="44">
        <v>7.5613590000000004</v>
      </c>
      <c r="H49" s="44">
        <v>7.8463159999999998</v>
      </c>
      <c r="I49" s="44">
        <v>8.3474660000000007</v>
      </c>
      <c r="J49" s="44">
        <v>8.5777000000000001</v>
      </c>
      <c r="K49" s="44">
        <v>8.7871590000000008</v>
      </c>
      <c r="L49" s="44">
        <v>9.1559860000000004</v>
      </c>
      <c r="M49" s="44">
        <v>9.4117800000000003</v>
      </c>
      <c r="N49" s="44">
        <v>9.6492149999999999</v>
      </c>
      <c r="O49" s="44">
        <v>9.9103840000000005</v>
      </c>
      <c r="P49" s="44">
        <v>10.464489</v>
      </c>
      <c r="Q49" s="44">
        <v>11.179779999999999</v>
      </c>
      <c r="R49" s="44">
        <v>11.560812</v>
      </c>
      <c r="S49" s="44">
        <v>11.709242</v>
      </c>
      <c r="T49" s="44">
        <v>11.735645</v>
      </c>
      <c r="U49" s="44">
        <v>11.787336</v>
      </c>
      <c r="V49" s="44">
        <v>11.864063</v>
      </c>
      <c r="W49" s="44">
        <v>11.965892999999999</v>
      </c>
      <c r="X49" s="44">
        <v>12.084974000000001</v>
      </c>
      <c r="Y49" s="44">
        <v>12.202391</v>
      </c>
      <c r="Z49" s="44">
        <v>12.369851000000001</v>
      </c>
      <c r="AA49" s="44">
        <v>12.586577</v>
      </c>
      <c r="AB49" s="44">
        <v>12.70438</v>
      </c>
      <c r="AC49" s="44">
        <v>12.871214</v>
      </c>
      <c r="AD49" s="44">
        <v>13.03612</v>
      </c>
      <c r="AE49" s="44">
        <v>13.182046</v>
      </c>
      <c r="AF49" s="44">
        <v>13.273847</v>
      </c>
      <c r="AG49" s="40">
        <v>3.5408000000000002E-2</v>
      </c>
    </row>
    <row r="50" spans="1:33" ht="15" customHeight="1" x14ac:dyDescent="0.35">
      <c r="A50" s="43" t="s">
        <v>378</v>
      </c>
      <c r="B50" s="42" t="s">
        <v>379</v>
      </c>
      <c r="C50" s="44">
        <v>0.33637299999999998</v>
      </c>
      <c r="D50" s="44">
        <v>0.27702399999999999</v>
      </c>
      <c r="E50" s="44">
        <v>0.26213999999999998</v>
      </c>
      <c r="F50" s="44">
        <v>0.26524199999999998</v>
      </c>
      <c r="G50" s="44">
        <v>0.255492</v>
      </c>
      <c r="H50" s="44">
        <v>0.26043100000000002</v>
      </c>
      <c r="I50" s="44">
        <v>0.27382699999999999</v>
      </c>
      <c r="J50" s="44">
        <v>0.28262100000000001</v>
      </c>
      <c r="K50" s="44">
        <v>0.284219</v>
      </c>
      <c r="L50" s="44">
        <v>0.29190700000000003</v>
      </c>
      <c r="M50" s="44">
        <v>0.28378999999999999</v>
      </c>
      <c r="N50" s="44">
        <v>0.28854600000000002</v>
      </c>
      <c r="O50" s="44">
        <v>0.28191300000000002</v>
      </c>
      <c r="P50" s="44">
        <v>0.28715800000000002</v>
      </c>
      <c r="Q50" s="44">
        <v>0.28434199999999998</v>
      </c>
      <c r="R50" s="44">
        <v>0.28410600000000003</v>
      </c>
      <c r="S50" s="44">
        <v>0.27906500000000001</v>
      </c>
      <c r="T50" s="44">
        <v>0.281331</v>
      </c>
      <c r="U50" s="44">
        <v>0.28228500000000001</v>
      </c>
      <c r="V50" s="44">
        <v>0.28422199999999997</v>
      </c>
      <c r="W50" s="44">
        <v>0.27929999999999999</v>
      </c>
      <c r="X50" s="44">
        <v>0.27926000000000001</v>
      </c>
      <c r="Y50" s="44">
        <v>0.28012500000000001</v>
      </c>
      <c r="Z50" s="44">
        <v>0.279916</v>
      </c>
      <c r="AA50" s="44">
        <v>0.275945</v>
      </c>
      <c r="AB50" s="44">
        <v>0.27593000000000001</v>
      </c>
      <c r="AC50" s="44">
        <v>0.27579500000000001</v>
      </c>
      <c r="AD50" s="44">
        <v>0.276476</v>
      </c>
      <c r="AE50" s="44">
        <v>0.27690799999999999</v>
      </c>
      <c r="AF50" s="44">
        <v>0.27742</v>
      </c>
      <c r="AG50" s="40">
        <v>-6.6220000000000003E-3</v>
      </c>
    </row>
    <row r="51" spans="1:33" ht="15" customHeight="1" x14ac:dyDescent="0.3">
      <c r="A51" s="43" t="s">
        <v>380</v>
      </c>
      <c r="B51" s="46" t="s">
        <v>63</v>
      </c>
      <c r="C51" s="48">
        <v>96.993172000000001</v>
      </c>
      <c r="D51" s="48">
        <v>97.964293999999995</v>
      </c>
      <c r="E51" s="48">
        <v>98.340575999999999</v>
      </c>
      <c r="F51" s="48">
        <v>97.835296999999997</v>
      </c>
      <c r="G51" s="48">
        <v>97.697875999999994</v>
      </c>
      <c r="H51" s="48">
        <v>97.466994999999997</v>
      </c>
      <c r="I51" s="48">
        <v>97.110068999999996</v>
      </c>
      <c r="J51" s="48">
        <v>96.846137999999996</v>
      </c>
      <c r="K51" s="48">
        <v>96.635993999999997</v>
      </c>
      <c r="L51" s="48">
        <v>96.519226000000003</v>
      </c>
      <c r="M51" s="48">
        <v>96.464584000000002</v>
      </c>
      <c r="N51" s="48">
        <v>96.546317999999999</v>
      </c>
      <c r="O51" s="48">
        <v>96.441909999999993</v>
      </c>
      <c r="P51" s="48">
        <v>96.301993999999993</v>
      </c>
      <c r="Q51" s="48">
        <v>96.255463000000006</v>
      </c>
      <c r="R51" s="48">
        <v>96.349693000000002</v>
      </c>
      <c r="S51" s="48">
        <v>96.487396000000004</v>
      </c>
      <c r="T51" s="48">
        <v>96.648208999999994</v>
      </c>
      <c r="U51" s="48">
        <v>96.924149</v>
      </c>
      <c r="V51" s="48">
        <v>97.076660000000004</v>
      </c>
      <c r="W51" s="48">
        <v>97.297111999999998</v>
      </c>
      <c r="X51" s="48">
        <v>97.575439000000003</v>
      </c>
      <c r="Y51" s="48">
        <v>97.931640999999999</v>
      </c>
      <c r="Z51" s="48">
        <v>98.216453999999999</v>
      </c>
      <c r="AA51" s="48">
        <v>98.512176999999994</v>
      </c>
      <c r="AB51" s="48">
        <v>98.990181000000007</v>
      </c>
      <c r="AC51" s="48">
        <v>99.420958999999996</v>
      </c>
      <c r="AD51" s="48">
        <v>99.767052000000007</v>
      </c>
      <c r="AE51" s="48">
        <v>100.154045</v>
      </c>
      <c r="AF51" s="48">
        <v>100.873901</v>
      </c>
      <c r="AG51" s="47">
        <v>1.354E-3</v>
      </c>
    </row>
    <row r="52" spans="1:33" ht="15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35">
      <c r="B53" s="46" t="s">
        <v>644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35">
      <c r="A54" s="43" t="s">
        <v>381</v>
      </c>
      <c r="B54" s="42" t="s">
        <v>64</v>
      </c>
      <c r="C54" s="45">
        <v>71.587997000000001</v>
      </c>
      <c r="D54" s="45">
        <v>69.665710000000004</v>
      </c>
      <c r="E54" s="45">
        <v>60.115009000000001</v>
      </c>
      <c r="F54" s="45">
        <v>65.487526000000003</v>
      </c>
      <c r="G54" s="45">
        <v>66.944946000000002</v>
      </c>
      <c r="H54" s="45">
        <v>68.336487000000005</v>
      </c>
      <c r="I54" s="45">
        <v>70.188248000000002</v>
      </c>
      <c r="J54" s="45">
        <v>71.247107999999997</v>
      </c>
      <c r="K54" s="45">
        <v>72.276756000000006</v>
      </c>
      <c r="L54" s="45">
        <v>73.089027000000002</v>
      </c>
      <c r="M54" s="45">
        <v>74.201713999999996</v>
      </c>
      <c r="N54" s="45">
        <v>75.693770999999998</v>
      </c>
      <c r="O54" s="45">
        <v>76.516807999999997</v>
      </c>
      <c r="P54" s="45">
        <v>77.011725999999996</v>
      </c>
      <c r="Q54" s="45">
        <v>77.511916999999997</v>
      </c>
      <c r="R54" s="45">
        <v>77.914551000000003</v>
      </c>
      <c r="S54" s="45">
        <v>79.120429999999999</v>
      </c>
      <c r="T54" s="45">
        <v>79.949264999999997</v>
      </c>
      <c r="U54" s="45">
        <v>80.107307000000006</v>
      </c>
      <c r="V54" s="45">
        <v>81.746223000000001</v>
      </c>
      <c r="W54" s="45">
        <v>82.892478999999994</v>
      </c>
      <c r="X54" s="45">
        <v>83.244727999999995</v>
      </c>
      <c r="Y54" s="45">
        <v>84.953598</v>
      </c>
      <c r="Z54" s="45">
        <v>86.823943999999997</v>
      </c>
      <c r="AA54" s="45">
        <v>87.048102999999998</v>
      </c>
      <c r="AB54" s="45">
        <v>88.261673000000002</v>
      </c>
      <c r="AC54" s="45">
        <v>88.154121000000004</v>
      </c>
      <c r="AD54" s="45">
        <v>88.153580000000005</v>
      </c>
      <c r="AE54" s="45">
        <v>88.626503</v>
      </c>
      <c r="AF54" s="45">
        <v>88.049567999999994</v>
      </c>
      <c r="AG54" s="40">
        <v>7.1630000000000001E-3</v>
      </c>
    </row>
    <row r="55" spans="1:33" ht="15" customHeight="1" x14ac:dyDescent="0.35">
      <c r="A55" s="43" t="s">
        <v>382</v>
      </c>
      <c r="B55" s="42" t="s">
        <v>643</v>
      </c>
      <c r="C55" s="45">
        <v>69.023003000000003</v>
      </c>
      <c r="D55" s="45">
        <v>66.150893999999994</v>
      </c>
      <c r="E55" s="45">
        <v>58.565804</v>
      </c>
      <c r="F55" s="45">
        <v>63.481312000000003</v>
      </c>
      <c r="G55" s="45">
        <v>64.713440000000006</v>
      </c>
      <c r="H55" s="45">
        <v>65.889472999999995</v>
      </c>
      <c r="I55" s="45">
        <v>67.339889999999997</v>
      </c>
      <c r="J55" s="45">
        <v>68.794830000000005</v>
      </c>
      <c r="K55" s="45">
        <v>69.806861999999995</v>
      </c>
      <c r="L55" s="45">
        <v>70.716560000000001</v>
      </c>
      <c r="M55" s="45">
        <v>71.664321999999999</v>
      </c>
      <c r="N55" s="45">
        <v>73.149719000000005</v>
      </c>
      <c r="O55" s="45">
        <v>74.028023000000005</v>
      </c>
      <c r="P55" s="45">
        <v>74.299271000000005</v>
      </c>
      <c r="Q55" s="45">
        <v>74.585869000000002</v>
      </c>
      <c r="R55" s="45">
        <v>74.74485</v>
      </c>
      <c r="S55" s="45">
        <v>75.858504999999994</v>
      </c>
      <c r="T55" s="45">
        <v>76.686295000000001</v>
      </c>
      <c r="U55" s="45">
        <v>76.795463999999996</v>
      </c>
      <c r="V55" s="45">
        <v>78.571479999999994</v>
      </c>
      <c r="W55" s="45">
        <v>79.729445999999996</v>
      </c>
      <c r="X55" s="45">
        <v>80.188102999999998</v>
      </c>
      <c r="Y55" s="45">
        <v>81.850860999999995</v>
      </c>
      <c r="Z55" s="45">
        <v>83.591797</v>
      </c>
      <c r="AA55" s="45">
        <v>84.018883000000002</v>
      </c>
      <c r="AB55" s="45">
        <v>85.136870999999999</v>
      </c>
      <c r="AC55" s="45">
        <v>85.346710000000002</v>
      </c>
      <c r="AD55" s="45">
        <v>85.364227</v>
      </c>
      <c r="AE55" s="45">
        <v>85.855141000000003</v>
      </c>
      <c r="AF55" s="45">
        <v>85.234679999999997</v>
      </c>
      <c r="AG55" s="40">
        <v>7.3010000000000002E-3</v>
      </c>
    </row>
    <row r="56" spans="1:33" ht="15" customHeight="1" x14ac:dyDescent="0.35">
      <c r="A56" s="43" t="s">
        <v>383</v>
      </c>
      <c r="B56" s="42" t="s">
        <v>384</v>
      </c>
      <c r="C56" s="44">
        <v>4.115437</v>
      </c>
      <c r="D56" s="44">
        <v>3.8375569999999999</v>
      </c>
      <c r="E56" s="44">
        <v>3.4711470000000002</v>
      </c>
      <c r="F56" s="44">
        <v>3.1265849999999999</v>
      </c>
      <c r="G56" s="44">
        <v>2.9537409999999999</v>
      </c>
      <c r="H56" s="44">
        <v>2.9069660000000002</v>
      </c>
      <c r="I56" s="44">
        <v>2.9545490000000001</v>
      </c>
      <c r="J56" s="44">
        <v>3.1361569999999999</v>
      </c>
      <c r="K56" s="44">
        <v>3.2922310000000001</v>
      </c>
      <c r="L56" s="44">
        <v>3.3889710000000002</v>
      </c>
      <c r="M56" s="44">
        <v>3.4544480000000002</v>
      </c>
      <c r="N56" s="44">
        <v>3.4918580000000001</v>
      </c>
      <c r="O56" s="44">
        <v>3.5932900000000001</v>
      </c>
      <c r="P56" s="44">
        <v>3.5941529999999999</v>
      </c>
      <c r="Q56" s="44">
        <v>3.5243639999999998</v>
      </c>
      <c r="R56" s="44">
        <v>3.4853049999999999</v>
      </c>
      <c r="S56" s="44">
        <v>3.4869300000000001</v>
      </c>
      <c r="T56" s="44">
        <v>3.5182699999999998</v>
      </c>
      <c r="U56" s="44">
        <v>3.5456129999999999</v>
      </c>
      <c r="V56" s="44">
        <v>3.577658</v>
      </c>
      <c r="W56" s="44">
        <v>3.6346500000000002</v>
      </c>
      <c r="X56" s="44">
        <v>3.6520290000000002</v>
      </c>
      <c r="Y56" s="44">
        <v>3.5895619999999999</v>
      </c>
      <c r="Z56" s="44">
        <v>3.5611259999999998</v>
      </c>
      <c r="AA56" s="44">
        <v>3.4696760000000002</v>
      </c>
      <c r="AB56" s="44">
        <v>3.4253659999999999</v>
      </c>
      <c r="AC56" s="44">
        <v>3.400315</v>
      </c>
      <c r="AD56" s="44">
        <v>3.3924319999999999</v>
      </c>
      <c r="AE56" s="44">
        <v>3.4035679999999999</v>
      </c>
      <c r="AF56" s="44">
        <v>3.4095119999999999</v>
      </c>
      <c r="AG56" s="40">
        <v>-6.4679999999999998E-3</v>
      </c>
    </row>
    <row r="57" spans="1:33" ht="15" customHeight="1" x14ac:dyDescent="0.35">
      <c r="A57" s="43" t="s">
        <v>385</v>
      </c>
      <c r="B57" s="42" t="s">
        <v>386</v>
      </c>
      <c r="C57" s="41">
        <v>36.126964999999998</v>
      </c>
      <c r="D57" s="41">
        <v>33.048690999999998</v>
      </c>
      <c r="E57" s="41">
        <v>33.697308</v>
      </c>
      <c r="F57" s="41">
        <v>34.915207000000002</v>
      </c>
      <c r="G57" s="41">
        <v>33.191757000000003</v>
      </c>
      <c r="H57" s="41">
        <v>31.716324</v>
      </c>
      <c r="I57" s="41">
        <v>31.066441000000001</v>
      </c>
      <c r="J57" s="41">
        <v>30.505334999999999</v>
      </c>
      <c r="K57" s="41">
        <v>30.725069000000001</v>
      </c>
      <c r="L57" s="41">
        <v>30.714941</v>
      </c>
      <c r="M57" s="41">
        <v>30.711940999999999</v>
      </c>
      <c r="N57" s="41">
        <v>30.82056</v>
      </c>
      <c r="O57" s="41">
        <v>31.028635000000001</v>
      </c>
      <c r="P57" s="41">
        <v>31.325903</v>
      </c>
      <c r="Q57" s="41">
        <v>31.308147000000002</v>
      </c>
      <c r="R57" s="41">
        <v>31.61187</v>
      </c>
      <c r="S57" s="41">
        <v>32.129680999999998</v>
      </c>
      <c r="T57" s="41">
        <v>32.227969999999999</v>
      </c>
      <c r="U57" s="41">
        <v>32.280780999999998</v>
      </c>
      <c r="V57" s="41">
        <v>32.69191</v>
      </c>
      <c r="W57" s="41">
        <v>32.910851000000001</v>
      </c>
      <c r="X57" s="41">
        <v>32.751488000000002</v>
      </c>
      <c r="Y57" s="41">
        <v>33.197136</v>
      </c>
      <c r="Z57" s="41">
        <v>33.294753999999998</v>
      </c>
      <c r="AA57" s="41">
        <v>33.901966000000002</v>
      </c>
      <c r="AB57" s="41">
        <v>34.154437999999999</v>
      </c>
      <c r="AC57" s="41">
        <v>34.402785999999999</v>
      </c>
      <c r="AD57" s="41">
        <v>34.352524000000003</v>
      </c>
      <c r="AE57" s="41">
        <v>34.457165000000003</v>
      </c>
      <c r="AF57" s="41">
        <v>34.526252999999997</v>
      </c>
      <c r="AG57" s="40">
        <v>-1.562E-3</v>
      </c>
    </row>
    <row r="58" spans="1:33" ht="15" customHeight="1" x14ac:dyDescent="0.35">
      <c r="A58" s="43" t="s">
        <v>387</v>
      </c>
      <c r="B58" s="42" t="s">
        <v>388</v>
      </c>
      <c r="C58" s="44">
        <v>1.753047</v>
      </c>
      <c r="D58" s="44">
        <v>1.605396</v>
      </c>
      <c r="E58" s="44">
        <v>1.612716</v>
      </c>
      <c r="F58" s="44">
        <v>1.644811</v>
      </c>
      <c r="G58" s="44">
        <v>1.5786800000000001</v>
      </c>
      <c r="H58" s="44">
        <v>1.524597</v>
      </c>
      <c r="I58" s="44">
        <v>1.4982040000000001</v>
      </c>
      <c r="J58" s="44">
        <v>1.483403</v>
      </c>
      <c r="K58" s="44">
        <v>1.4923</v>
      </c>
      <c r="L58" s="44">
        <v>1.492875</v>
      </c>
      <c r="M58" s="44">
        <v>1.493347</v>
      </c>
      <c r="N58" s="44">
        <v>1.4936529999999999</v>
      </c>
      <c r="O58" s="44">
        <v>1.4965390000000001</v>
      </c>
      <c r="P58" s="44">
        <v>1.510248</v>
      </c>
      <c r="Q58" s="44">
        <v>1.5111859999999999</v>
      </c>
      <c r="R58" s="44">
        <v>1.522797</v>
      </c>
      <c r="S58" s="44">
        <v>1.5360039999999999</v>
      </c>
      <c r="T58" s="44">
        <v>1.543051</v>
      </c>
      <c r="U58" s="44">
        <v>1.5474950000000001</v>
      </c>
      <c r="V58" s="44">
        <v>1.5640559999999999</v>
      </c>
      <c r="W58" s="44">
        <v>1.574198</v>
      </c>
      <c r="X58" s="44">
        <v>1.5691949999999999</v>
      </c>
      <c r="Y58" s="44">
        <v>1.5863130000000001</v>
      </c>
      <c r="Z58" s="44">
        <v>1.5902780000000001</v>
      </c>
      <c r="AA58" s="44">
        <v>1.607756</v>
      </c>
      <c r="AB58" s="44">
        <v>1.618476</v>
      </c>
      <c r="AC58" s="44">
        <v>1.6294310000000001</v>
      </c>
      <c r="AD58" s="44">
        <v>1.6292679999999999</v>
      </c>
      <c r="AE58" s="44">
        <v>1.6348339999999999</v>
      </c>
      <c r="AF58" s="44">
        <v>1.639391</v>
      </c>
      <c r="AG58" s="40">
        <v>-2.3089999999999999E-3</v>
      </c>
    </row>
    <row r="59" spans="1:33" ht="15" customHeight="1" x14ac:dyDescent="0.35">
      <c r="A59" s="43" t="s">
        <v>389</v>
      </c>
      <c r="B59" s="42" t="s">
        <v>390</v>
      </c>
      <c r="C59" s="44">
        <v>2.2292390000000002</v>
      </c>
      <c r="D59" s="44">
        <v>2.1085590000000001</v>
      </c>
      <c r="E59" s="44">
        <v>2.1093130000000002</v>
      </c>
      <c r="F59" s="44">
        <v>2.1188609999999999</v>
      </c>
      <c r="G59" s="44">
        <v>2.0726010000000001</v>
      </c>
      <c r="H59" s="44">
        <v>2.0520100000000001</v>
      </c>
      <c r="I59" s="44">
        <v>2.0395110000000001</v>
      </c>
      <c r="J59" s="44">
        <v>2.0317379999999998</v>
      </c>
      <c r="K59" s="44">
        <v>2.0420389999999999</v>
      </c>
      <c r="L59" s="44">
        <v>2.041963</v>
      </c>
      <c r="M59" s="44">
        <v>2.0381300000000002</v>
      </c>
      <c r="N59" s="44">
        <v>2.033941</v>
      </c>
      <c r="O59" s="44">
        <v>2.0277940000000001</v>
      </c>
      <c r="P59" s="44">
        <v>2.0314239999999999</v>
      </c>
      <c r="Q59" s="44">
        <v>2.0170699999999999</v>
      </c>
      <c r="R59" s="44">
        <v>2.0104799999999998</v>
      </c>
      <c r="S59" s="44">
        <v>2.012397</v>
      </c>
      <c r="T59" s="44">
        <v>2.0086400000000002</v>
      </c>
      <c r="U59" s="44">
        <v>2.0080589999999998</v>
      </c>
      <c r="V59" s="44">
        <v>2.0107750000000002</v>
      </c>
      <c r="W59" s="44">
        <v>2.0145870000000001</v>
      </c>
      <c r="X59" s="44">
        <v>2.0022630000000001</v>
      </c>
      <c r="Y59" s="44">
        <v>2.0030899999999998</v>
      </c>
      <c r="Z59" s="44">
        <v>2.0003690000000001</v>
      </c>
      <c r="AA59" s="44">
        <v>2.0006309999999998</v>
      </c>
      <c r="AB59" s="44">
        <v>2.0018259999999999</v>
      </c>
      <c r="AC59" s="44">
        <v>1.9972270000000001</v>
      </c>
      <c r="AD59" s="44">
        <v>1.9858020000000001</v>
      </c>
      <c r="AE59" s="44">
        <v>1.98377</v>
      </c>
      <c r="AF59" s="44">
        <v>1.9814369999999999</v>
      </c>
      <c r="AG59" s="40">
        <v>-4.0549999999999996E-3</v>
      </c>
    </row>
    <row r="60" spans="1:33" ht="15" customHeight="1" x14ac:dyDescent="0.35">
      <c r="A60" s="43" t="s">
        <v>391</v>
      </c>
      <c r="B60" s="42" t="s">
        <v>66</v>
      </c>
      <c r="C60" s="41">
        <v>11.09206</v>
      </c>
      <c r="D60" s="41">
        <v>10.975097</v>
      </c>
      <c r="E60" s="41">
        <v>10.752556999999999</v>
      </c>
      <c r="F60" s="41">
        <v>10.540874000000001</v>
      </c>
      <c r="G60" s="41">
        <v>10.475073</v>
      </c>
      <c r="H60" s="41">
        <v>10.501467999999999</v>
      </c>
      <c r="I60" s="41">
        <v>10.507842</v>
      </c>
      <c r="J60" s="41">
        <v>10.523569999999999</v>
      </c>
      <c r="K60" s="41">
        <v>10.553371</v>
      </c>
      <c r="L60" s="41">
        <v>10.551202999999999</v>
      </c>
      <c r="M60" s="41">
        <v>10.580885</v>
      </c>
      <c r="N60" s="41">
        <v>10.611276999999999</v>
      </c>
      <c r="O60" s="41">
        <v>10.653981</v>
      </c>
      <c r="P60" s="41">
        <v>10.673109999999999</v>
      </c>
      <c r="Q60" s="41">
        <v>10.574654000000001</v>
      </c>
      <c r="R60" s="41">
        <v>10.500532</v>
      </c>
      <c r="S60" s="41">
        <v>10.454601</v>
      </c>
      <c r="T60" s="41">
        <v>10.40737</v>
      </c>
      <c r="U60" s="41">
        <v>10.364239</v>
      </c>
      <c r="V60" s="41">
        <v>10.379671</v>
      </c>
      <c r="W60" s="41">
        <v>10.349372000000001</v>
      </c>
      <c r="X60" s="41">
        <v>10.349371</v>
      </c>
      <c r="Y60" s="41">
        <v>10.292790999999999</v>
      </c>
      <c r="Z60" s="41">
        <v>10.252166000000001</v>
      </c>
      <c r="AA60" s="41">
        <v>10.25128</v>
      </c>
      <c r="AB60" s="41">
        <v>10.175208</v>
      </c>
      <c r="AC60" s="41">
        <v>10.157688</v>
      </c>
      <c r="AD60" s="41">
        <v>10.123593</v>
      </c>
      <c r="AE60" s="41">
        <v>10.092719000000001</v>
      </c>
      <c r="AF60" s="41">
        <v>10.021296</v>
      </c>
      <c r="AG60" s="40">
        <v>-3.4940000000000001E-3</v>
      </c>
    </row>
    <row r="61" spans="1:33" ht="15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3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35">
      <c r="B63" s="46" t="s">
        <v>67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35">
      <c r="A64" s="43" t="s">
        <v>392</v>
      </c>
      <c r="B64" s="42" t="s">
        <v>64</v>
      </c>
      <c r="C64" s="45">
        <v>71.587997000000001</v>
      </c>
      <c r="D64" s="45">
        <v>71.908996999999999</v>
      </c>
      <c r="E64" s="45">
        <v>63.619979999999998</v>
      </c>
      <c r="F64" s="45">
        <v>71.373054999999994</v>
      </c>
      <c r="G64" s="45">
        <v>75.273742999999996</v>
      </c>
      <c r="H64" s="45">
        <v>79.457572999999996</v>
      </c>
      <c r="I64" s="45">
        <v>84.495559999999998</v>
      </c>
      <c r="J64" s="45">
        <v>88.816947999999996</v>
      </c>
      <c r="K64" s="45">
        <v>93.240852000000004</v>
      </c>
      <c r="L64" s="45">
        <v>97.461692999999997</v>
      </c>
      <c r="M64" s="45">
        <v>102.242752</v>
      </c>
      <c r="N64" s="45">
        <v>107.677361</v>
      </c>
      <c r="O64" s="45">
        <v>112.40005499999999</v>
      </c>
      <c r="P64" s="45">
        <v>116.90786</v>
      </c>
      <c r="Q64" s="45">
        <v>121.683891</v>
      </c>
      <c r="R64" s="45">
        <v>126.524063</v>
      </c>
      <c r="S64" s="45">
        <v>132.93751499999999</v>
      </c>
      <c r="T64" s="45">
        <v>138.98382599999999</v>
      </c>
      <c r="U64" s="45">
        <v>144.00289900000001</v>
      </c>
      <c r="V64" s="45">
        <v>152.015152</v>
      </c>
      <c r="W64" s="45">
        <v>159.442139</v>
      </c>
      <c r="X64" s="45">
        <v>165.62905900000001</v>
      </c>
      <c r="Y64" s="45">
        <v>174.78681900000001</v>
      </c>
      <c r="Z64" s="45">
        <v>184.651535</v>
      </c>
      <c r="AA64" s="45">
        <v>191.32926900000001</v>
      </c>
      <c r="AB64" s="45">
        <v>200.49499499999999</v>
      </c>
      <c r="AC64" s="45">
        <v>206.955399</v>
      </c>
      <c r="AD64" s="45">
        <v>213.823441</v>
      </c>
      <c r="AE64" s="45">
        <v>221.992188</v>
      </c>
      <c r="AF64" s="45">
        <v>227.62056000000001</v>
      </c>
      <c r="AG64" s="40">
        <v>4.0694000000000001E-2</v>
      </c>
    </row>
    <row r="65" spans="1:33" ht="15" customHeight="1" x14ac:dyDescent="0.35">
      <c r="A65" s="43" t="s">
        <v>393</v>
      </c>
      <c r="B65" s="42" t="s">
        <v>643</v>
      </c>
      <c r="C65" s="45">
        <v>69.023003000000003</v>
      </c>
      <c r="D65" s="45">
        <v>68.280997999999997</v>
      </c>
      <c r="E65" s="45">
        <v>61.980446000000001</v>
      </c>
      <c r="F65" s="45">
        <v>69.186538999999996</v>
      </c>
      <c r="G65" s="45">
        <v>72.764610000000005</v>
      </c>
      <c r="H65" s="45">
        <v>76.612328000000005</v>
      </c>
      <c r="I65" s="45">
        <v>81.066588999999993</v>
      </c>
      <c r="J65" s="45">
        <v>85.759925999999993</v>
      </c>
      <c r="K65" s="45">
        <v>90.054550000000006</v>
      </c>
      <c r="L65" s="45">
        <v>94.298096000000001</v>
      </c>
      <c r="M65" s="45">
        <v>98.746475000000004</v>
      </c>
      <c r="N65" s="45">
        <v>104.058342</v>
      </c>
      <c r="O65" s="45">
        <v>108.744141</v>
      </c>
      <c r="P65" s="45">
        <v>112.790207</v>
      </c>
      <c r="Q65" s="45">
        <v>117.090363</v>
      </c>
      <c r="R65" s="45">
        <v>121.376839</v>
      </c>
      <c r="S65" s="45">
        <v>127.456856</v>
      </c>
      <c r="T65" s="45">
        <v>133.31147799999999</v>
      </c>
      <c r="U65" s="45">
        <v>138.049454</v>
      </c>
      <c r="V65" s="45">
        <v>146.111389</v>
      </c>
      <c r="W65" s="45">
        <v>153.358124</v>
      </c>
      <c r="X65" s="45">
        <v>159.54740899999999</v>
      </c>
      <c r="Y65" s="45">
        <v>168.40313699999999</v>
      </c>
      <c r="Z65" s="45">
        <v>177.777603</v>
      </c>
      <c r="AA65" s="45">
        <v>184.67111199999999</v>
      </c>
      <c r="AB65" s="45">
        <v>193.39669799999999</v>
      </c>
      <c r="AC65" s="45">
        <v>200.364563</v>
      </c>
      <c r="AD65" s="45">
        <v>207.057648</v>
      </c>
      <c r="AE65" s="45">
        <v>215.05046100000001</v>
      </c>
      <c r="AF65" s="45">
        <v>220.34367399999999</v>
      </c>
      <c r="AG65" s="40">
        <v>4.0837999999999999E-2</v>
      </c>
    </row>
    <row r="66" spans="1:33" ht="14.5" x14ac:dyDescent="0.35">
      <c r="A66" s="43" t="s">
        <v>394</v>
      </c>
      <c r="B66" s="42" t="s">
        <v>384</v>
      </c>
      <c r="C66" s="44">
        <v>4.115437</v>
      </c>
      <c r="D66" s="44">
        <v>3.9611290000000001</v>
      </c>
      <c r="E66" s="44">
        <v>3.67353</v>
      </c>
      <c r="F66" s="44">
        <v>3.4075790000000001</v>
      </c>
      <c r="G66" s="44">
        <v>3.3212229999999998</v>
      </c>
      <c r="H66" s="44">
        <v>3.3800460000000001</v>
      </c>
      <c r="I66" s="44">
        <v>3.55681</v>
      </c>
      <c r="J66" s="44">
        <v>3.9095469999999999</v>
      </c>
      <c r="K66" s="44">
        <v>4.247153</v>
      </c>
      <c r="L66" s="44">
        <v>4.519075</v>
      </c>
      <c r="M66" s="44">
        <v>4.7598940000000001</v>
      </c>
      <c r="N66" s="44">
        <v>4.9673059999999998</v>
      </c>
      <c r="O66" s="44">
        <v>5.2783959999999999</v>
      </c>
      <c r="P66" s="44">
        <v>5.4561140000000004</v>
      </c>
      <c r="Q66" s="44">
        <v>5.5328049999999998</v>
      </c>
      <c r="R66" s="44">
        <v>5.6597249999999999</v>
      </c>
      <c r="S66" s="44">
        <v>5.8587119999999997</v>
      </c>
      <c r="T66" s="44">
        <v>6.1161620000000001</v>
      </c>
      <c r="U66" s="44">
        <v>6.3736819999999996</v>
      </c>
      <c r="V66" s="44">
        <v>6.6530069999999997</v>
      </c>
      <c r="W66" s="44">
        <v>6.9911810000000001</v>
      </c>
      <c r="X66" s="44">
        <v>7.266311</v>
      </c>
      <c r="Y66" s="44">
        <v>7.3853030000000004</v>
      </c>
      <c r="Z66" s="44">
        <v>7.5735729999999997</v>
      </c>
      <c r="AA66" s="44">
        <v>7.6262499999999998</v>
      </c>
      <c r="AB66" s="44">
        <v>7.7810519999999999</v>
      </c>
      <c r="AC66" s="44">
        <v>7.9827640000000004</v>
      </c>
      <c r="AD66" s="44">
        <v>8.2286110000000008</v>
      </c>
      <c r="AE66" s="44">
        <v>8.5252770000000009</v>
      </c>
      <c r="AF66" s="44">
        <v>8.8140680000000007</v>
      </c>
      <c r="AG66" s="40">
        <v>2.6610000000000002E-2</v>
      </c>
    </row>
    <row r="67" spans="1:33" ht="15" customHeight="1" x14ac:dyDescent="0.35">
      <c r="A67" s="43" t="s">
        <v>395</v>
      </c>
      <c r="B67" s="42" t="s">
        <v>386</v>
      </c>
      <c r="C67" s="41">
        <v>36.126964999999998</v>
      </c>
      <c r="D67" s="41">
        <v>34.112881000000002</v>
      </c>
      <c r="E67" s="41">
        <v>35.662010000000002</v>
      </c>
      <c r="F67" s="41">
        <v>38.053122999999999</v>
      </c>
      <c r="G67" s="41">
        <v>37.321235999999999</v>
      </c>
      <c r="H67" s="41">
        <v>36.877842000000001</v>
      </c>
      <c r="I67" s="41">
        <v>37.399085999999997</v>
      </c>
      <c r="J67" s="41">
        <v>38.028080000000003</v>
      </c>
      <c r="K67" s="41">
        <v>39.636966999999999</v>
      </c>
      <c r="L67" s="41">
        <v>40.957313999999997</v>
      </c>
      <c r="M67" s="41">
        <v>42.318069000000001</v>
      </c>
      <c r="N67" s="41">
        <v>43.843456000000003</v>
      </c>
      <c r="O67" s="41">
        <v>45.579796000000002</v>
      </c>
      <c r="P67" s="41">
        <v>47.554371000000003</v>
      </c>
      <c r="Q67" s="41">
        <v>49.149825999999997</v>
      </c>
      <c r="R67" s="41">
        <v>51.333953999999999</v>
      </c>
      <c r="S67" s="41">
        <v>53.984034999999999</v>
      </c>
      <c r="T67" s="41">
        <v>56.025112</v>
      </c>
      <c r="U67" s="41">
        <v>58.028739999999999</v>
      </c>
      <c r="V67" s="41">
        <v>60.793827</v>
      </c>
      <c r="W67" s="41">
        <v>63.30341</v>
      </c>
      <c r="X67" s="41">
        <v>65.164467000000002</v>
      </c>
      <c r="Y67" s="41">
        <v>68.301070999999993</v>
      </c>
      <c r="Z67" s="41">
        <v>70.809119999999993</v>
      </c>
      <c r="AA67" s="41">
        <v>74.515556000000004</v>
      </c>
      <c r="AB67" s="41">
        <v>77.585136000000006</v>
      </c>
      <c r="AC67" s="41">
        <v>80.765845999999996</v>
      </c>
      <c r="AD67" s="41">
        <v>83.324744999999993</v>
      </c>
      <c r="AE67" s="41">
        <v>86.308509999999998</v>
      </c>
      <c r="AF67" s="41">
        <v>89.255225999999993</v>
      </c>
      <c r="AG67" s="40">
        <v>3.168E-2</v>
      </c>
    </row>
    <row r="68" spans="1:33" ht="15" customHeight="1" x14ac:dyDescent="0.35">
      <c r="A68" s="43" t="s">
        <v>396</v>
      </c>
      <c r="B68" s="42" t="s">
        <v>388</v>
      </c>
      <c r="C68" s="44">
        <v>1.753047</v>
      </c>
      <c r="D68" s="44">
        <v>1.65709</v>
      </c>
      <c r="E68" s="44">
        <v>1.706745</v>
      </c>
      <c r="F68" s="44">
        <v>1.792635</v>
      </c>
      <c r="G68" s="44">
        <v>1.775088</v>
      </c>
      <c r="H68" s="44">
        <v>1.77271</v>
      </c>
      <c r="I68" s="44">
        <v>1.803601</v>
      </c>
      <c r="J68" s="44">
        <v>1.8492170000000001</v>
      </c>
      <c r="K68" s="44">
        <v>1.925146</v>
      </c>
      <c r="L68" s="44">
        <v>1.9906969999999999</v>
      </c>
      <c r="M68" s="44">
        <v>2.057687</v>
      </c>
      <c r="N68" s="44">
        <v>2.1247790000000002</v>
      </c>
      <c r="O68" s="44">
        <v>2.1983540000000001</v>
      </c>
      <c r="P68" s="44">
        <v>2.2926359999999999</v>
      </c>
      <c r="Q68" s="44">
        <v>2.3723700000000001</v>
      </c>
      <c r="R68" s="44">
        <v>2.4728430000000001</v>
      </c>
      <c r="S68" s="44">
        <v>2.580781</v>
      </c>
      <c r="T68" s="44">
        <v>2.6824400000000002</v>
      </c>
      <c r="U68" s="44">
        <v>2.7818160000000001</v>
      </c>
      <c r="V68" s="44">
        <v>2.9085169999999998</v>
      </c>
      <c r="W68" s="44">
        <v>3.0279400000000001</v>
      </c>
      <c r="X68" s="44">
        <v>3.1221709999999998</v>
      </c>
      <c r="Y68" s="44">
        <v>3.263741</v>
      </c>
      <c r="Z68" s="44">
        <v>3.3820999999999999</v>
      </c>
      <c r="AA68" s="44">
        <v>3.5338020000000001</v>
      </c>
      <c r="AB68" s="44">
        <v>3.676526</v>
      </c>
      <c r="AC68" s="44">
        <v>3.8253409999999999</v>
      </c>
      <c r="AD68" s="44">
        <v>3.951918</v>
      </c>
      <c r="AE68" s="44">
        <v>4.0949419999999996</v>
      </c>
      <c r="AF68" s="44">
        <v>4.2380579999999997</v>
      </c>
      <c r="AG68" s="40">
        <v>3.0908000000000001E-2</v>
      </c>
    </row>
    <row r="69" spans="1:33" ht="15" customHeight="1" x14ac:dyDescent="0.35">
      <c r="A69" s="43" t="s">
        <v>397</v>
      </c>
      <c r="B69" s="42" t="s">
        <v>390</v>
      </c>
      <c r="C69" s="44">
        <v>2.2292390000000002</v>
      </c>
      <c r="D69" s="44">
        <v>2.1764559999999999</v>
      </c>
      <c r="E69" s="44">
        <v>2.2322959999999998</v>
      </c>
      <c r="F69" s="44">
        <v>2.309288</v>
      </c>
      <c r="G69" s="44">
        <v>2.3304589999999998</v>
      </c>
      <c r="H69" s="44">
        <v>2.3859539999999999</v>
      </c>
      <c r="I69" s="44">
        <v>2.4552489999999998</v>
      </c>
      <c r="J69" s="44">
        <v>2.5327730000000002</v>
      </c>
      <c r="K69" s="44">
        <v>2.6343390000000002</v>
      </c>
      <c r="L69" s="44">
        <v>2.7228870000000001</v>
      </c>
      <c r="M69" s="44">
        <v>2.808344</v>
      </c>
      <c r="N69" s="44">
        <v>2.8933599999999999</v>
      </c>
      <c r="O69" s="44">
        <v>2.9787469999999998</v>
      </c>
      <c r="P69" s="44">
        <v>3.0838079999999999</v>
      </c>
      <c r="Q69" s="44">
        <v>3.166544</v>
      </c>
      <c r="R69" s="44">
        <v>3.264783</v>
      </c>
      <c r="S69" s="44">
        <v>3.3812139999999999</v>
      </c>
      <c r="T69" s="44">
        <v>3.4918209999999998</v>
      </c>
      <c r="U69" s="44">
        <v>3.609737</v>
      </c>
      <c r="V69" s="44">
        <v>3.7392340000000002</v>
      </c>
      <c r="W69" s="44">
        <v>3.8750209999999998</v>
      </c>
      <c r="X69" s="44">
        <v>3.9838300000000002</v>
      </c>
      <c r="Y69" s="44">
        <v>4.1212350000000004</v>
      </c>
      <c r="Z69" s="44">
        <v>4.2542540000000004</v>
      </c>
      <c r="AA69" s="44">
        <v>4.3973310000000003</v>
      </c>
      <c r="AB69" s="44">
        <v>4.5473439999999998</v>
      </c>
      <c r="AC69" s="44">
        <v>4.6887990000000004</v>
      </c>
      <c r="AD69" s="44">
        <v>4.8167200000000001</v>
      </c>
      <c r="AE69" s="44">
        <v>4.9689589999999999</v>
      </c>
      <c r="AF69" s="44">
        <v>5.1222940000000001</v>
      </c>
      <c r="AG69" s="40">
        <v>2.9103E-2</v>
      </c>
    </row>
    <row r="70" spans="1:33" ht="15" customHeight="1" x14ac:dyDescent="0.35">
      <c r="A70" s="43" t="s">
        <v>398</v>
      </c>
      <c r="B70" s="42" t="s">
        <v>66</v>
      </c>
      <c r="C70" s="41">
        <v>11.09206</v>
      </c>
      <c r="D70" s="41">
        <v>11.328503</v>
      </c>
      <c r="E70" s="41">
        <v>11.379478000000001</v>
      </c>
      <c r="F70" s="41">
        <v>11.48821</v>
      </c>
      <c r="G70" s="41">
        <v>11.778304</v>
      </c>
      <c r="H70" s="41">
        <v>12.210476999999999</v>
      </c>
      <c r="I70" s="41">
        <v>12.649781000000001</v>
      </c>
      <c r="J70" s="41">
        <v>13.118728000000001</v>
      </c>
      <c r="K70" s="41">
        <v>13.614407999999999</v>
      </c>
      <c r="L70" s="41">
        <v>14.069665000000001</v>
      </c>
      <c r="M70" s="41">
        <v>14.579432000000001</v>
      </c>
      <c r="N70" s="41">
        <v>15.094956</v>
      </c>
      <c r="O70" s="41">
        <v>15.650263000000001</v>
      </c>
      <c r="P70" s="41">
        <v>16.202342999999999</v>
      </c>
      <c r="Q70" s="41">
        <v>16.600866</v>
      </c>
      <c r="R70" s="41">
        <v>17.051628000000001</v>
      </c>
      <c r="S70" s="41">
        <v>17.565736999999999</v>
      </c>
      <c r="T70" s="41">
        <v>18.092175000000001</v>
      </c>
      <c r="U70" s="41">
        <v>18.631014</v>
      </c>
      <c r="V70" s="41">
        <v>19.302019000000001</v>
      </c>
      <c r="W70" s="41">
        <v>19.906824</v>
      </c>
      <c r="X70" s="41">
        <v>20.591771999999999</v>
      </c>
      <c r="Y70" s="41">
        <v>21.176786</v>
      </c>
      <c r="Z70" s="41">
        <v>21.803642</v>
      </c>
      <c r="AA70" s="41">
        <v>22.532022000000001</v>
      </c>
      <c r="AB70" s="41">
        <v>23.113976999999998</v>
      </c>
      <c r="AC70" s="41">
        <v>23.846741000000002</v>
      </c>
      <c r="AD70" s="41">
        <v>24.555572999999999</v>
      </c>
      <c r="AE70" s="41">
        <v>25.280301999999999</v>
      </c>
      <c r="AF70" s="41">
        <v>25.906462000000001</v>
      </c>
      <c r="AG70" s="40">
        <v>2.9682E-2</v>
      </c>
    </row>
    <row r="71" spans="1:33" ht="15" customHeight="1" thickBot="1" x14ac:dyDescent="0.35"/>
    <row r="72" spans="1:33" ht="15" customHeight="1" x14ac:dyDescent="0.3">
      <c r="B72" s="39" t="s">
        <v>586</v>
      </c>
    </row>
    <row r="73" spans="1:33" x14ac:dyDescent="0.3">
      <c r="B73" s="38" t="s">
        <v>568</v>
      </c>
    </row>
    <row r="74" spans="1:33" ht="15" customHeight="1" x14ac:dyDescent="0.3">
      <c r="B74" s="38" t="s">
        <v>68</v>
      </c>
    </row>
    <row r="75" spans="1:33" ht="15" customHeight="1" x14ac:dyDescent="0.3">
      <c r="B75" s="38" t="s">
        <v>642</v>
      </c>
    </row>
    <row r="76" spans="1:33" ht="15" customHeight="1" x14ac:dyDescent="0.3">
      <c r="B76" s="38" t="s">
        <v>69</v>
      </c>
    </row>
    <row r="77" spans="1:33" ht="15" customHeight="1" x14ac:dyDescent="0.3">
      <c r="B77" s="38" t="s">
        <v>570</v>
      </c>
    </row>
    <row r="78" spans="1:33" ht="15" customHeight="1" x14ac:dyDescent="0.3">
      <c r="B78" s="38" t="s">
        <v>641</v>
      </c>
    </row>
    <row r="79" spans="1:33" x14ac:dyDescent="0.3">
      <c r="B79" s="38" t="s">
        <v>71</v>
      </c>
    </row>
    <row r="80" spans="1:33" ht="15" customHeight="1" x14ac:dyDescent="0.3">
      <c r="B80" s="38" t="s">
        <v>571</v>
      </c>
    </row>
    <row r="81" spans="2:2" x14ac:dyDescent="0.3">
      <c r="B81" s="38" t="s">
        <v>572</v>
      </c>
    </row>
    <row r="82" spans="2:2" ht="15" customHeight="1" x14ac:dyDescent="0.3">
      <c r="B82" s="38" t="s">
        <v>573</v>
      </c>
    </row>
    <row r="83" spans="2:2" ht="15" customHeight="1" x14ac:dyDescent="0.3">
      <c r="B83" s="38" t="s">
        <v>574</v>
      </c>
    </row>
    <row r="84" spans="2:2" ht="15" customHeight="1" x14ac:dyDescent="0.3">
      <c r="B84" s="38" t="s">
        <v>575</v>
      </c>
    </row>
    <row r="85" spans="2:2" ht="15" customHeight="1" x14ac:dyDescent="0.3">
      <c r="B85" s="38" t="s">
        <v>576</v>
      </c>
    </row>
    <row r="86" spans="2:2" ht="15" customHeight="1" x14ac:dyDescent="0.3">
      <c r="B86" s="38" t="s">
        <v>196</v>
      </c>
    </row>
    <row r="87" spans="2:2" ht="15" customHeight="1" x14ac:dyDescent="0.3">
      <c r="B87" s="38" t="s">
        <v>72</v>
      </c>
    </row>
    <row r="88" spans="2:2" ht="15" customHeight="1" x14ac:dyDescent="0.3">
      <c r="B88" s="38" t="s">
        <v>577</v>
      </c>
    </row>
    <row r="89" spans="2:2" ht="15" customHeight="1" x14ac:dyDescent="0.3">
      <c r="B89" s="38" t="s">
        <v>640</v>
      </c>
    </row>
    <row r="90" spans="2:2" ht="15" customHeight="1" x14ac:dyDescent="0.3">
      <c r="B90" s="38" t="s">
        <v>73</v>
      </c>
    </row>
    <row r="91" spans="2:2" ht="15" customHeight="1" x14ac:dyDescent="0.3">
      <c r="B91" s="38" t="s">
        <v>579</v>
      </c>
    </row>
    <row r="92" spans="2:2" x14ac:dyDescent="0.3">
      <c r="B92" s="38" t="s">
        <v>580</v>
      </c>
    </row>
    <row r="93" spans="2:2" ht="15" customHeight="1" x14ac:dyDescent="0.3">
      <c r="B93" s="38" t="s">
        <v>74</v>
      </c>
    </row>
    <row r="94" spans="2:2" ht="15" customHeight="1" x14ac:dyDescent="0.3">
      <c r="B94" s="38" t="s">
        <v>581</v>
      </c>
    </row>
    <row r="95" spans="2:2" ht="15" customHeight="1" x14ac:dyDescent="0.3">
      <c r="B95" s="38" t="s">
        <v>582</v>
      </c>
    </row>
    <row r="96" spans="2:2" ht="15" customHeight="1" x14ac:dyDescent="0.3">
      <c r="B96" s="38" t="s">
        <v>583</v>
      </c>
    </row>
    <row r="97" spans="2:33" ht="15" customHeight="1" x14ac:dyDescent="0.3">
      <c r="B97" s="38" t="s">
        <v>584</v>
      </c>
    </row>
    <row r="98" spans="2:33" ht="15" customHeight="1" x14ac:dyDescent="0.3">
      <c r="B98" s="38" t="s">
        <v>585</v>
      </c>
    </row>
    <row r="99" spans="2:33" ht="15" customHeight="1" x14ac:dyDescent="0.3">
      <c r="B99" s="38" t="s">
        <v>639</v>
      </c>
    </row>
    <row r="100" spans="2:33" ht="15" customHeight="1" x14ac:dyDescent="0.3">
      <c r="B100" s="38" t="s">
        <v>638</v>
      </c>
    </row>
    <row r="103" spans="2:33" ht="15" customHeight="1" x14ac:dyDescent="0.3"/>
    <row r="104" spans="2:33" ht="15" customHeight="1" x14ac:dyDescent="0.3"/>
    <row r="105" spans="2:33" ht="15" customHeight="1" x14ac:dyDescent="0.3"/>
    <row r="106" spans="2:33" ht="15" customHeight="1" x14ac:dyDescent="0.3"/>
    <row r="107" spans="2:33" ht="15" customHeight="1" x14ac:dyDescent="0.3"/>
    <row r="108" spans="2:33" ht="15" customHeight="1" x14ac:dyDescent="0.3"/>
    <row r="109" spans="2:33" ht="15" customHeight="1" x14ac:dyDescent="0.3"/>
    <row r="110" spans="2:33" ht="15" customHeight="1" x14ac:dyDescent="0.3"/>
    <row r="111" spans="2:33" ht="15" customHeight="1" x14ac:dyDescent="0.3"/>
    <row r="112" spans="2:33" ht="15" customHeight="1" x14ac:dyDescent="0.3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</row>
    <row r="113" s="37" customFormat="1" ht="15" customHeight="1" x14ac:dyDescent="0.3"/>
    <row r="114" s="37" customFormat="1" ht="15" customHeight="1" x14ac:dyDescent="0.3"/>
    <row r="115" s="37" customFormat="1" ht="15" customHeight="1" x14ac:dyDescent="0.3"/>
    <row r="116" s="37" customFormat="1" ht="15" customHeight="1" x14ac:dyDescent="0.3"/>
    <row r="117" s="37" customFormat="1" ht="15" customHeight="1" x14ac:dyDescent="0.3"/>
    <row r="118" s="37" customFormat="1" ht="15" customHeight="1" x14ac:dyDescent="0.3"/>
    <row r="119" s="37" customFormat="1" ht="15" customHeight="1" x14ac:dyDescent="0.3"/>
    <row r="120" s="37" customFormat="1" ht="15" customHeight="1" x14ac:dyDescent="0.3"/>
    <row r="121" s="37" customFormat="1" ht="15" customHeight="1" x14ac:dyDescent="0.3"/>
    <row r="122" s="37" customFormat="1" ht="15" customHeight="1" x14ac:dyDescent="0.3"/>
    <row r="123" s="37" customFormat="1" ht="15" customHeight="1" x14ac:dyDescent="0.3"/>
    <row r="124" s="37" customFormat="1" ht="15" customHeight="1" x14ac:dyDescent="0.3"/>
    <row r="125" s="37" customFormat="1" ht="15" customHeight="1" x14ac:dyDescent="0.3"/>
    <row r="126" s="37" customFormat="1" ht="15" customHeight="1" x14ac:dyDescent="0.3"/>
    <row r="127" s="37" customFormat="1" ht="15" customHeight="1" x14ac:dyDescent="0.3"/>
    <row r="128" s="37" customFormat="1" ht="15" customHeight="1" x14ac:dyDescent="0.3"/>
    <row r="129" s="37" customFormat="1" ht="15" customHeight="1" x14ac:dyDescent="0.3"/>
    <row r="130" s="37" customFormat="1" ht="15" customHeight="1" x14ac:dyDescent="0.3"/>
    <row r="131" s="37" customFormat="1" ht="15" customHeight="1" x14ac:dyDescent="0.3"/>
    <row r="132" s="37" customFormat="1" ht="15" customHeight="1" x14ac:dyDescent="0.3"/>
    <row r="133" s="37" customFormat="1" ht="15" customHeight="1" x14ac:dyDescent="0.3"/>
    <row r="134" s="37" customFormat="1" ht="15" customHeight="1" x14ac:dyDescent="0.3"/>
    <row r="135" s="37" customFormat="1" ht="15" customHeight="1" x14ac:dyDescent="0.3"/>
    <row r="136" s="37" customFormat="1" ht="15" customHeight="1" x14ac:dyDescent="0.3"/>
    <row r="137" s="37" customFormat="1" ht="15" customHeight="1" x14ac:dyDescent="0.3"/>
    <row r="138" s="37" customFormat="1" ht="15" customHeight="1" x14ac:dyDescent="0.3"/>
    <row r="139" s="37" customFormat="1" ht="15" customHeight="1" x14ac:dyDescent="0.3"/>
    <row r="140" s="37" customFormat="1" ht="15" customHeight="1" x14ac:dyDescent="0.3"/>
    <row r="150" s="37" customFormat="1" ht="15" customHeight="1" x14ac:dyDescent="0.3"/>
    <row r="151" s="37" customFormat="1" ht="15" customHeight="1" x14ac:dyDescent="0.3"/>
    <row r="152" s="37" customFormat="1" ht="15" customHeight="1" x14ac:dyDescent="0.3"/>
    <row r="153" s="37" customFormat="1" ht="15" customHeight="1" x14ac:dyDescent="0.3"/>
    <row r="154" s="37" customFormat="1" ht="15" customHeight="1" x14ac:dyDescent="0.3"/>
    <row r="155" s="37" customFormat="1" ht="15" customHeight="1" x14ac:dyDescent="0.3"/>
    <row r="156" s="37" customFormat="1" ht="15" customHeight="1" x14ac:dyDescent="0.3"/>
    <row r="157" s="37" customFormat="1" ht="15" customHeight="1" x14ac:dyDescent="0.3"/>
    <row r="158" s="37" customFormat="1" ht="15" customHeight="1" x14ac:dyDescent="0.3"/>
    <row r="159" s="37" customFormat="1" ht="15" customHeight="1" x14ac:dyDescent="0.3"/>
    <row r="160" s="37" customFormat="1" ht="15" customHeight="1" x14ac:dyDescent="0.3"/>
    <row r="161" s="37" customFormat="1" ht="15" customHeight="1" x14ac:dyDescent="0.3"/>
    <row r="162" s="37" customFormat="1" ht="15" customHeight="1" x14ac:dyDescent="0.3"/>
    <row r="163" s="37" customFormat="1" ht="15" customHeight="1" x14ac:dyDescent="0.3"/>
    <row r="164" s="37" customFormat="1" ht="15" customHeight="1" x14ac:dyDescent="0.3"/>
    <row r="166" s="37" customFormat="1" ht="15" customHeight="1" x14ac:dyDescent="0.3"/>
    <row r="167" s="37" customFormat="1" ht="15" customHeight="1" x14ac:dyDescent="0.3"/>
    <row r="168" s="37" customFormat="1" ht="15" customHeight="1" x14ac:dyDescent="0.3"/>
    <row r="169" s="37" customFormat="1" ht="15" customHeight="1" x14ac:dyDescent="0.3"/>
    <row r="170" s="37" customFormat="1" ht="15" customHeight="1" x14ac:dyDescent="0.3"/>
    <row r="171" s="37" customFormat="1" ht="15" customHeight="1" x14ac:dyDescent="0.3"/>
    <row r="172" s="37" customFormat="1" ht="15" customHeight="1" x14ac:dyDescent="0.3"/>
    <row r="173" s="37" customFormat="1" ht="15" customHeight="1" x14ac:dyDescent="0.3"/>
    <row r="174" s="37" customFormat="1" ht="15" customHeight="1" x14ac:dyDescent="0.3"/>
    <row r="175" s="37" customFormat="1" ht="15" customHeight="1" x14ac:dyDescent="0.3"/>
    <row r="176" s="37" customFormat="1" ht="15" customHeight="1" x14ac:dyDescent="0.3"/>
    <row r="177" s="37" customFormat="1" ht="15" customHeight="1" x14ac:dyDescent="0.3"/>
    <row r="178" s="37" customFormat="1" ht="15" customHeight="1" x14ac:dyDescent="0.3"/>
    <row r="179" s="37" customFormat="1" ht="15" customHeight="1" x14ac:dyDescent="0.3"/>
    <row r="181" s="37" customFormat="1" ht="15" customHeight="1" x14ac:dyDescent="0.3"/>
    <row r="182" s="37" customFormat="1" ht="15" customHeight="1" x14ac:dyDescent="0.3"/>
    <row r="183" s="37" customFormat="1" ht="15" customHeight="1" x14ac:dyDescent="0.3"/>
    <row r="184" s="37" customFormat="1" ht="15" customHeight="1" x14ac:dyDescent="0.3"/>
    <row r="185" s="37" customFormat="1" ht="15" customHeight="1" x14ac:dyDescent="0.3"/>
    <row r="186" s="37" customFormat="1" ht="15" customHeight="1" x14ac:dyDescent="0.3"/>
    <row r="187" s="37" customFormat="1" ht="15" customHeight="1" x14ac:dyDescent="0.3"/>
    <row r="188" s="37" customFormat="1" ht="15" customHeight="1" x14ac:dyDescent="0.3"/>
    <row r="189" s="37" customFormat="1" ht="15" customHeight="1" x14ac:dyDescent="0.3"/>
    <row r="190" s="37" customFormat="1" ht="15" customHeight="1" x14ac:dyDescent="0.3"/>
    <row r="191" s="37" customFormat="1" ht="15" customHeight="1" x14ac:dyDescent="0.3"/>
    <row r="192" s="37" customFormat="1" ht="15" customHeight="1" x14ac:dyDescent="0.3"/>
    <row r="193" s="37" customFormat="1" ht="15" customHeight="1" x14ac:dyDescent="0.3"/>
    <row r="194" s="37" customFormat="1" ht="15" customHeight="1" x14ac:dyDescent="0.3"/>
    <row r="195" s="37" customFormat="1" ht="15" customHeight="1" x14ac:dyDescent="0.3"/>
    <row r="196" s="37" customFormat="1" ht="15" customHeight="1" x14ac:dyDescent="0.3"/>
    <row r="197" s="37" customFormat="1" ht="15" customHeight="1" x14ac:dyDescent="0.3"/>
    <row r="198" s="37" customFormat="1" ht="15" customHeight="1" x14ac:dyDescent="0.3"/>
    <row r="199" s="37" customFormat="1" ht="15" customHeight="1" x14ac:dyDescent="0.3"/>
    <row r="200" s="37" customFormat="1" ht="15" customHeight="1" x14ac:dyDescent="0.3"/>
    <row r="201" s="37" customFormat="1" ht="15" customHeight="1" x14ac:dyDescent="0.3"/>
    <row r="202" s="37" customFormat="1" ht="15" customHeight="1" x14ac:dyDescent="0.3"/>
    <row r="203" s="37" customFormat="1" ht="15" customHeight="1" x14ac:dyDescent="0.3"/>
    <row r="204" s="37" customFormat="1" ht="15" customHeight="1" x14ac:dyDescent="0.3"/>
    <row r="207" s="37" customFormat="1" ht="15" customHeight="1" x14ac:dyDescent="0.3"/>
    <row r="208" s="37" customFormat="1" ht="15" customHeight="1" x14ac:dyDescent="0.3"/>
    <row r="209" s="37" customFormat="1" ht="15" customHeight="1" x14ac:dyDescent="0.3"/>
    <row r="210" s="37" customFormat="1" ht="15" customHeight="1" x14ac:dyDescent="0.3"/>
    <row r="211" s="37" customFormat="1" ht="15" customHeight="1" x14ac:dyDescent="0.3"/>
    <row r="212" s="37" customFormat="1" ht="15" customHeight="1" x14ac:dyDescent="0.3"/>
    <row r="213" s="37" customFormat="1" ht="15" customHeight="1" x14ac:dyDescent="0.3"/>
    <row r="214" s="37" customFormat="1" ht="15" customHeight="1" x14ac:dyDescent="0.3"/>
    <row r="215" s="37" customFormat="1" ht="15" customHeight="1" x14ac:dyDescent="0.3"/>
    <row r="216" s="37" customFormat="1" ht="15" customHeight="1" x14ac:dyDescent="0.3"/>
    <row r="217" s="37" customFormat="1" ht="15" customHeight="1" x14ac:dyDescent="0.3"/>
    <row r="218" s="37" customFormat="1" ht="15" customHeight="1" x14ac:dyDescent="0.3"/>
    <row r="219" s="37" customFormat="1" ht="15" customHeight="1" x14ac:dyDescent="0.3"/>
    <row r="220" s="37" customFormat="1" ht="15" customHeight="1" x14ac:dyDescent="0.3"/>
    <row r="221" s="37" customFormat="1" ht="15" customHeight="1" x14ac:dyDescent="0.3"/>
    <row r="222" s="37" customFormat="1" ht="15" customHeight="1" x14ac:dyDescent="0.3"/>
    <row r="224" s="37" customFormat="1" ht="15" customHeight="1" x14ac:dyDescent="0.3"/>
    <row r="225" s="37" customFormat="1" ht="15" customHeight="1" x14ac:dyDescent="0.3"/>
    <row r="227" s="37" customFormat="1" ht="15" customHeight="1" x14ac:dyDescent="0.3"/>
    <row r="228" s="37" customFormat="1" ht="15" customHeight="1" x14ac:dyDescent="0.3"/>
    <row r="229" s="37" customFormat="1" ht="15" customHeight="1" x14ac:dyDescent="0.3"/>
    <row r="230" s="37" customFormat="1" ht="15" customHeight="1" x14ac:dyDescent="0.3"/>
    <row r="231" s="37" customFormat="1" ht="15" customHeight="1" x14ac:dyDescent="0.3"/>
    <row r="232" s="37" customFormat="1" ht="15" customHeight="1" x14ac:dyDescent="0.3"/>
    <row r="233" s="37" customFormat="1" ht="15" customHeight="1" x14ac:dyDescent="0.3"/>
    <row r="234" s="37" customFormat="1" ht="15" customHeight="1" x14ac:dyDescent="0.3"/>
    <row r="235" s="37" customFormat="1" ht="15" customHeight="1" x14ac:dyDescent="0.3"/>
    <row r="236" s="37" customFormat="1" ht="15" customHeight="1" x14ac:dyDescent="0.3"/>
    <row r="237" s="37" customFormat="1" ht="15" customHeight="1" x14ac:dyDescent="0.3"/>
    <row r="238" s="37" customFormat="1" ht="15" customHeight="1" x14ac:dyDescent="0.3"/>
    <row r="239" s="37" customFormat="1" ht="15" customHeight="1" x14ac:dyDescent="0.3"/>
    <row r="240" s="37" customFormat="1" ht="15" customHeight="1" x14ac:dyDescent="0.3"/>
    <row r="241" s="37" customFormat="1" ht="15" customHeight="1" x14ac:dyDescent="0.3"/>
    <row r="242" s="37" customFormat="1" ht="15" customHeight="1" x14ac:dyDescent="0.3"/>
    <row r="243" s="37" customFormat="1" ht="15" customHeight="1" x14ac:dyDescent="0.3"/>
    <row r="244" s="37" customFormat="1" ht="15" customHeight="1" x14ac:dyDescent="0.3"/>
    <row r="245" s="37" customFormat="1" ht="15" customHeight="1" x14ac:dyDescent="0.3"/>
    <row r="246" s="37" customFormat="1" ht="15" customHeight="1" x14ac:dyDescent="0.3"/>
    <row r="247" s="37" customFormat="1" ht="15" customHeight="1" x14ac:dyDescent="0.3"/>
    <row r="248" s="37" customFormat="1" ht="15" customHeight="1" x14ac:dyDescent="0.3"/>
    <row r="249" s="37" customFormat="1" ht="15" customHeight="1" x14ac:dyDescent="0.3"/>
    <row r="250" s="37" customFormat="1" ht="15" customHeight="1" x14ac:dyDescent="0.3"/>
    <row r="251" s="37" customFormat="1" ht="15" customHeight="1" x14ac:dyDescent="0.3"/>
    <row r="252" s="37" customFormat="1" ht="15" customHeight="1" x14ac:dyDescent="0.3"/>
    <row r="253" s="37" customFormat="1" ht="15" customHeight="1" x14ac:dyDescent="0.3"/>
    <row r="254" s="37" customFormat="1" ht="15" customHeight="1" x14ac:dyDescent="0.3"/>
    <row r="255" s="37" customFormat="1" ht="15" customHeight="1" x14ac:dyDescent="0.3"/>
    <row r="258" s="37" customFormat="1" ht="15" customHeight="1" x14ac:dyDescent="0.3"/>
    <row r="259" s="37" customFormat="1" ht="15" customHeight="1" x14ac:dyDescent="0.3"/>
    <row r="260" s="37" customFormat="1" ht="15" customHeight="1" x14ac:dyDescent="0.3"/>
    <row r="261" s="37" customFormat="1" ht="15" customHeight="1" x14ac:dyDescent="0.3"/>
    <row r="262" s="37" customFormat="1" ht="15" customHeight="1" x14ac:dyDescent="0.3"/>
    <row r="263" s="37" customFormat="1" ht="15" customHeight="1" x14ac:dyDescent="0.3"/>
    <row r="264" s="37" customFormat="1" ht="15" customHeight="1" x14ac:dyDescent="0.3"/>
    <row r="265" s="37" customFormat="1" ht="15" customHeight="1" x14ac:dyDescent="0.3"/>
    <row r="266" s="37" customFormat="1" ht="15" customHeight="1" x14ac:dyDescent="0.3"/>
    <row r="267" s="37" customFormat="1" ht="15" customHeight="1" x14ac:dyDescent="0.3"/>
    <row r="268" s="37" customFormat="1" ht="15" customHeight="1" x14ac:dyDescent="0.3"/>
    <row r="270" s="37" customFormat="1" ht="15" customHeight="1" x14ac:dyDescent="0.3"/>
    <row r="271" s="37" customFormat="1" ht="15" customHeight="1" x14ac:dyDescent="0.3"/>
    <row r="272" s="37" customFormat="1" ht="15" customHeight="1" x14ac:dyDescent="0.3"/>
    <row r="273" s="37" customFormat="1" ht="15" customHeight="1" x14ac:dyDescent="0.3"/>
    <row r="274" s="37" customFormat="1" ht="15" customHeight="1" x14ac:dyDescent="0.3"/>
    <row r="275" s="37" customFormat="1" ht="15" customHeight="1" x14ac:dyDescent="0.3"/>
    <row r="276" s="37" customFormat="1" ht="15" customHeight="1" x14ac:dyDescent="0.3"/>
    <row r="277" s="37" customFormat="1" ht="15" customHeight="1" x14ac:dyDescent="0.3"/>
    <row r="278" s="37" customFormat="1" ht="15" customHeight="1" x14ac:dyDescent="0.3"/>
    <row r="279" s="37" customFormat="1" ht="15" customHeight="1" x14ac:dyDescent="0.3"/>
    <row r="280" s="37" customFormat="1" ht="15" customHeight="1" x14ac:dyDescent="0.3"/>
    <row r="281" s="37" customFormat="1" ht="15" customHeight="1" x14ac:dyDescent="0.3"/>
    <row r="282" s="37" customFormat="1" ht="15" customHeight="1" x14ac:dyDescent="0.3"/>
    <row r="283" s="37" customFormat="1" ht="15" customHeight="1" x14ac:dyDescent="0.3"/>
    <row r="284" s="37" customFormat="1" ht="15" customHeight="1" x14ac:dyDescent="0.3"/>
    <row r="285" s="37" customFormat="1" ht="15" customHeight="1" x14ac:dyDescent="0.3"/>
    <row r="286" s="37" customFormat="1" ht="15" customHeight="1" x14ac:dyDescent="0.3"/>
    <row r="287" s="37" customFormat="1" ht="15" customHeight="1" x14ac:dyDescent="0.3"/>
    <row r="288" s="37" customFormat="1" ht="15" customHeight="1" x14ac:dyDescent="0.3"/>
    <row r="289" s="37" customFormat="1" ht="15" customHeight="1" x14ac:dyDescent="0.3"/>
    <row r="290" s="37" customFormat="1" ht="15" customHeight="1" x14ac:dyDescent="0.3"/>
    <row r="291" s="37" customFormat="1" ht="15" customHeight="1" x14ac:dyDescent="0.3"/>
    <row r="292" s="37" customFormat="1" ht="15" customHeight="1" x14ac:dyDescent="0.3"/>
    <row r="293" s="37" customFormat="1" ht="15" customHeight="1" x14ac:dyDescent="0.3"/>
    <row r="294" s="37" customFormat="1" ht="15" customHeight="1" x14ac:dyDescent="0.3"/>
    <row r="295" s="37" customFormat="1" ht="15" customHeight="1" x14ac:dyDescent="0.3"/>
    <row r="296" s="37" customFormat="1" ht="15" customHeight="1" x14ac:dyDescent="0.3"/>
    <row r="297" s="37" customFormat="1" ht="15" customHeight="1" x14ac:dyDescent="0.3"/>
    <row r="298" s="37" customFormat="1" ht="15" customHeight="1" x14ac:dyDescent="0.3"/>
    <row r="300" s="37" customFormat="1" ht="15" customHeight="1" x14ac:dyDescent="0.3"/>
    <row r="301" s="37" customFormat="1" ht="15" customHeight="1" x14ac:dyDescent="0.3"/>
    <row r="302" s="37" customFormat="1" ht="15" customHeight="1" x14ac:dyDescent="0.3"/>
    <row r="303" s="37" customFormat="1" ht="15" customHeight="1" x14ac:dyDescent="0.3"/>
    <row r="304" s="37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37" customFormat="1" ht="15" customHeight="1" x14ac:dyDescent="0.3"/>
    <row r="322" s="37" customFormat="1" ht="15" customHeight="1" x14ac:dyDescent="0.3"/>
    <row r="323" s="37" customFormat="1" ht="15" customHeight="1" x14ac:dyDescent="0.3"/>
    <row r="324" s="37" customFormat="1" ht="15" customHeight="1" x14ac:dyDescent="0.3"/>
    <row r="325" s="37" customFormat="1" ht="15" customHeight="1" x14ac:dyDescent="0.3"/>
    <row r="326" s="37" customFormat="1" ht="15" customHeight="1" x14ac:dyDescent="0.3"/>
    <row r="327" s="37" customFormat="1" ht="15" customHeight="1" x14ac:dyDescent="0.3"/>
    <row r="328" s="37" customFormat="1" ht="15" customHeight="1" x14ac:dyDescent="0.3"/>
    <row r="329" s="37" customFormat="1" ht="15" customHeight="1" x14ac:dyDescent="0.3"/>
    <row r="330" s="37" customFormat="1" ht="15" customHeight="1" x14ac:dyDescent="0.3"/>
    <row r="331" s="37" customFormat="1" ht="15" customHeight="1" x14ac:dyDescent="0.3"/>
    <row r="332" s="37" customFormat="1" ht="15" customHeight="1" x14ac:dyDescent="0.3"/>
    <row r="333" s="37" customFormat="1" ht="15" customHeight="1" x14ac:dyDescent="0.3"/>
    <row r="334" s="37" customFormat="1" ht="15" customHeight="1" x14ac:dyDescent="0.3"/>
    <row r="335" s="37" customFormat="1" ht="15" customHeight="1" x14ac:dyDescent="0.3"/>
    <row r="336" s="37" customFormat="1" ht="15" customHeight="1" x14ac:dyDescent="0.3"/>
    <row r="337" s="37" customFormat="1" ht="15" customHeight="1" x14ac:dyDescent="0.3"/>
    <row r="338" s="37" customFormat="1" ht="15" customHeight="1" x14ac:dyDescent="0.3"/>
    <row r="339" s="37" customFormat="1" ht="15" customHeight="1" x14ac:dyDescent="0.3"/>
    <row r="340" s="37" customFormat="1" ht="15" customHeight="1" x14ac:dyDescent="0.3"/>
    <row r="341" s="37" customFormat="1" ht="15" customHeight="1" x14ac:dyDescent="0.3"/>
    <row r="342" s="37" customFormat="1" ht="15" customHeight="1" x14ac:dyDescent="0.3"/>
    <row r="343" s="37" customFormat="1" ht="15" customHeight="1" x14ac:dyDescent="0.3"/>
    <row r="344" s="37" customFormat="1" ht="15" customHeight="1" x14ac:dyDescent="0.3"/>
    <row r="345" s="37" customFormat="1" ht="15" customHeight="1" x14ac:dyDescent="0.3"/>
    <row r="375" s="37" customFormat="1" ht="15" customHeight="1" x14ac:dyDescent="0.3"/>
    <row r="376" s="37" customFormat="1" ht="15" customHeight="1" x14ac:dyDescent="0.3"/>
    <row r="377" s="37" customFormat="1" ht="15" customHeight="1" x14ac:dyDescent="0.3"/>
    <row r="378" s="37" customFormat="1" ht="15" customHeight="1" x14ac:dyDescent="0.3"/>
    <row r="379" s="37" customFormat="1" ht="15" customHeight="1" x14ac:dyDescent="0.3"/>
    <row r="380" s="37" customFormat="1" ht="15" customHeight="1" x14ac:dyDescent="0.3"/>
    <row r="381" s="37" customFormat="1" ht="15" customHeight="1" x14ac:dyDescent="0.3"/>
    <row r="382" s="37" customFormat="1" ht="15" customHeight="1" x14ac:dyDescent="0.3"/>
    <row r="383" s="37" customFormat="1" ht="15" customHeight="1" x14ac:dyDescent="0.3"/>
    <row r="384" s="37" customFormat="1" ht="15" customHeight="1" x14ac:dyDescent="0.3"/>
    <row r="386" s="37" customFormat="1" ht="15" customHeight="1" x14ac:dyDescent="0.3"/>
    <row r="387" s="37" customFormat="1" ht="15" customHeight="1" x14ac:dyDescent="0.3"/>
    <row r="388" s="37" customFormat="1" ht="15" customHeight="1" x14ac:dyDescent="0.3"/>
    <row r="389" s="37" customFormat="1" ht="15" customHeight="1" x14ac:dyDescent="0.3"/>
    <row r="390" s="37" customFormat="1" ht="15" customHeight="1" x14ac:dyDescent="0.3"/>
    <row r="391" s="37" customFormat="1" ht="15" customHeight="1" x14ac:dyDescent="0.3"/>
    <row r="393" s="37" customFormat="1" ht="15" customHeight="1" x14ac:dyDescent="0.3"/>
    <row r="394" s="37" customFormat="1" ht="15" customHeight="1" x14ac:dyDescent="0.3"/>
    <row r="395" s="37" customFormat="1" ht="15" customHeight="1" x14ac:dyDescent="0.3"/>
    <row r="396" s="37" customFormat="1" ht="15" customHeight="1" x14ac:dyDescent="0.3"/>
    <row r="397" s="37" customFormat="1" ht="15" customHeight="1" x14ac:dyDescent="0.3"/>
    <row r="398" s="37" customFormat="1" ht="15" customHeight="1" x14ac:dyDescent="0.3"/>
    <row r="399" s="37" customFormat="1" ht="15" customHeight="1" x14ac:dyDescent="0.3"/>
    <row r="400" s="37" customFormat="1" ht="15" customHeight="1" x14ac:dyDescent="0.3"/>
    <row r="401" s="37" customFormat="1" ht="15" customHeight="1" x14ac:dyDescent="0.3"/>
    <row r="403" s="37" customFormat="1" ht="15" customHeight="1" x14ac:dyDescent="0.3"/>
    <row r="404" s="37" customFormat="1" ht="15" customHeight="1" x14ac:dyDescent="0.3"/>
    <row r="405" s="37" customFormat="1" ht="15" customHeight="1" x14ac:dyDescent="0.3"/>
    <row r="406" s="37" customFormat="1" ht="15" customHeight="1" x14ac:dyDescent="0.3"/>
    <row r="407" s="37" customFormat="1" ht="15" customHeight="1" x14ac:dyDescent="0.3"/>
    <row r="408" s="37" customFormat="1" ht="15" customHeight="1" x14ac:dyDescent="0.3"/>
    <row r="409" s="37" customFormat="1" ht="15" customHeight="1" x14ac:dyDescent="0.3"/>
    <row r="410" s="37" customFormat="1" ht="15" customHeight="1" x14ac:dyDescent="0.3"/>
    <row r="411" s="37" customFormat="1" ht="15" customHeight="1" x14ac:dyDescent="0.3"/>
    <row r="413" s="37" customFormat="1" ht="15" customHeight="1" x14ac:dyDescent="0.3"/>
    <row r="414" s="37" customFormat="1" ht="15" customHeight="1" x14ac:dyDescent="0.3"/>
    <row r="415" s="37" customFormat="1" ht="15" customHeight="1" x14ac:dyDescent="0.3"/>
    <row r="416" s="37" customFormat="1" ht="15" customHeight="1" x14ac:dyDescent="0.3"/>
    <row r="417" s="37" customFormat="1" ht="15" customHeight="1" x14ac:dyDescent="0.3"/>
    <row r="418" s="37" customFormat="1" ht="15" customHeight="1" x14ac:dyDescent="0.3"/>
    <row r="421" s="37" customFormat="1" ht="15" customHeight="1" x14ac:dyDescent="0.3"/>
    <row r="422" s="37" customFormat="1" ht="15" customHeight="1" x14ac:dyDescent="0.3"/>
    <row r="423" s="37" customFormat="1" ht="15" customHeight="1" x14ac:dyDescent="0.3"/>
    <row r="424" s="37" customFormat="1" ht="15" customHeight="1" x14ac:dyDescent="0.3"/>
    <row r="425" s="37" customFormat="1" ht="15" customHeight="1" x14ac:dyDescent="0.3"/>
    <row r="426" s="37" customFormat="1" ht="15" customHeight="1" x14ac:dyDescent="0.3"/>
    <row r="427" s="37" customFormat="1" ht="15" customHeight="1" x14ac:dyDescent="0.3"/>
    <row r="428" s="37" customFormat="1" ht="15" customHeight="1" x14ac:dyDescent="0.3"/>
    <row r="429" s="37" customFormat="1" ht="15" customHeight="1" x14ac:dyDescent="0.3"/>
    <row r="430" s="37" customFormat="1" ht="15" customHeight="1" x14ac:dyDescent="0.3"/>
    <row r="431" s="37" customFormat="1" ht="15" customHeight="1" x14ac:dyDescent="0.3"/>
    <row r="432" s="37" customFormat="1" ht="15" customHeight="1" x14ac:dyDescent="0.3"/>
    <row r="434" s="37" customFormat="1" ht="15" customHeight="1" x14ac:dyDescent="0.3"/>
    <row r="435" s="37" customFormat="1" ht="15" customHeight="1" x14ac:dyDescent="0.3"/>
    <row r="436" s="37" customFormat="1" ht="15" customHeight="1" x14ac:dyDescent="0.3"/>
    <row r="437" s="37" customFormat="1" ht="15" customHeight="1" x14ac:dyDescent="0.3"/>
    <row r="438" s="37" customFormat="1" ht="15" customHeight="1" x14ac:dyDescent="0.3"/>
    <row r="439" s="37" customFormat="1" ht="15" customHeight="1" x14ac:dyDescent="0.3"/>
    <row r="440" s="37" customFormat="1" ht="15" customHeight="1" x14ac:dyDescent="0.3"/>
    <row r="441" s="37" customFormat="1" ht="15" customHeight="1" x14ac:dyDescent="0.3"/>
    <row r="442" s="37" customFormat="1" ht="15" customHeight="1" x14ac:dyDescent="0.3"/>
    <row r="445" s="37" customFormat="1" ht="15" customHeight="1" x14ac:dyDescent="0.3"/>
    <row r="446" s="37" customFormat="1" ht="15" customHeight="1" x14ac:dyDescent="0.3"/>
    <row r="447" s="37" customFormat="1" ht="15" customHeight="1" x14ac:dyDescent="0.3"/>
    <row r="448" s="37" customFormat="1" ht="15" customHeight="1" x14ac:dyDescent="0.3"/>
    <row r="449" s="37" customFormat="1" ht="15" customHeight="1" x14ac:dyDescent="0.3"/>
    <row r="450" s="37" customFormat="1" ht="15" customHeight="1" x14ac:dyDescent="0.3"/>
    <row r="452" s="37" customFormat="1" ht="15" customHeight="1" x14ac:dyDescent="0.3"/>
    <row r="453" s="37" customFormat="1" ht="15" customHeight="1" x14ac:dyDescent="0.3"/>
    <row r="454" s="37" customFormat="1" ht="15" customHeight="1" x14ac:dyDescent="0.3"/>
    <row r="455" s="37" customFormat="1" ht="15" customHeight="1" x14ac:dyDescent="0.3"/>
    <row r="456" s="37" customFormat="1" ht="15" customHeight="1" x14ac:dyDescent="0.3"/>
    <row r="457" s="37" customFormat="1" ht="15" customHeight="1" x14ac:dyDescent="0.3"/>
    <row r="459" s="37" customFormat="1" ht="15" customHeight="1" x14ac:dyDescent="0.3"/>
    <row r="460" s="37" customFormat="1" ht="15" customHeight="1" x14ac:dyDescent="0.3"/>
    <row r="461" s="37" customFormat="1" ht="15" customHeight="1" x14ac:dyDescent="0.3"/>
    <row r="462" s="37" customFormat="1" ht="15" customHeight="1" x14ac:dyDescent="0.3"/>
    <row r="463" s="37" customFormat="1" ht="15" customHeight="1" x14ac:dyDescent="0.3"/>
    <row r="464" s="37" customFormat="1" ht="15" customHeight="1" x14ac:dyDescent="0.3"/>
    <row r="465" s="37" customFormat="1" ht="15" customHeight="1" x14ac:dyDescent="0.3"/>
    <row r="466" s="37" customFormat="1" ht="15" customHeight="1" x14ac:dyDescent="0.3"/>
    <row r="467" s="37" customFormat="1" ht="15" customHeight="1" x14ac:dyDescent="0.3"/>
    <row r="470" s="37" customFormat="1" ht="15" customHeight="1" x14ac:dyDescent="0.3"/>
    <row r="471" s="37" customFormat="1" ht="15" customHeight="1" x14ac:dyDescent="0.3"/>
    <row r="472" s="37" customFormat="1" ht="15" customHeight="1" x14ac:dyDescent="0.3"/>
    <row r="473" s="37" customFormat="1" ht="15" customHeight="1" x14ac:dyDescent="0.3"/>
    <row r="474" s="37" customFormat="1" ht="15" customHeight="1" x14ac:dyDescent="0.3"/>
    <row r="475" s="37" customFormat="1" ht="15" customHeight="1" x14ac:dyDescent="0.3"/>
    <row r="476" s="37" customFormat="1" ht="15" customHeight="1" x14ac:dyDescent="0.3"/>
    <row r="477" s="37" customFormat="1" ht="15" customHeight="1" x14ac:dyDescent="0.3"/>
    <row r="478" s="37" customFormat="1" ht="15" customHeight="1" x14ac:dyDescent="0.3"/>
    <row r="480" s="37" customFormat="1" ht="15" customHeight="1" x14ac:dyDescent="0.3"/>
    <row r="481" s="37" customFormat="1" ht="15" customHeight="1" x14ac:dyDescent="0.3"/>
    <row r="482" s="37" customFormat="1" ht="15" customHeight="1" x14ac:dyDescent="0.3"/>
    <row r="483" s="37" customFormat="1" ht="15" customHeight="1" x14ac:dyDescent="0.3"/>
    <row r="484" s="37" customFormat="1" ht="15" customHeight="1" x14ac:dyDescent="0.3"/>
    <row r="485" s="37" customFormat="1" ht="15" customHeight="1" x14ac:dyDescent="0.3"/>
    <row r="487" s="37" customFormat="1" ht="15" customHeight="1" x14ac:dyDescent="0.3"/>
    <row r="488" s="37" customFormat="1" ht="15" customHeight="1" x14ac:dyDescent="0.3"/>
    <row r="489" s="37" customFormat="1" ht="15" customHeight="1" x14ac:dyDescent="0.3"/>
    <row r="490" s="37" customFormat="1" ht="15" customHeight="1" x14ac:dyDescent="0.3"/>
    <row r="491" s="37" customFormat="1" ht="15" customHeight="1" x14ac:dyDescent="0.3"/>
    <row r="492" s="37" customFormat="1" ht="15" customHeight="1" x14ac:dyDescent="0.3"/>
    <row r="493" s="37" customFormat="1" ht="15" customHeight="1" x14ac:dyDescent="0.3"/>
    <row r="494" s="37" customFormat="1" ht="15" customHeight="1" x14ac:dyDescent="0.3"/>
    <row r="495" s="37" customFormat="1" ht="15" customHeight="1" x14ac:dyDescent="0.3"/>
    <row r="496" s="37" customFormat="1" ht="15" customHeight="1" x14ac:dyDescent="0.3"/>
    <row r="497" spans="2:33" ht="15" customHeight="1" x14ac:dyDescent="0.3"/>
    <row r="498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10" spans="2:33" ht="15" customHeight="1" x14ac:dyDescent="0.3"/>
    <row r="511" spans="2:33" ht="15" customHeight="1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</row>
    <row r="512" spans="2:33" ht="15" customHeight="1" x14ac:dyDescent="0.3"/>
    <row r="513" s="37" customFormat="1" ht="15" customHeight="1" x14ac:dyDescent="0.3"/>
    <row r="514" s="37" customFormat="1" ht="15" customHeight="1" x14ac:dyDescent="0.3"/>
    <row r="515" s="37" customFormat="1" ht="15" customHeight="1" x14ac:dyDescent="0.3"/>
    <row r="516" s="37" customFormat="1" ht="15" customHeight="1" x14ac:dyDescent="0.3"/>
    <row r="517" s="37" customFormat="1" ht="15" customHeight="1" x14ac:dyDescent="0.3"/>
    <row r="518" s="37" customFormat="1" ht="15" customHeight="1" x14ac:dyDescent="0.3"/>
    <row r="519" s="37" customFormat="1" ht="15" customHeight="1" x14ac:dyDescent="0.3"/>
    <row r="520" s="37" customFormat="1" ht="15" customHeight="1" x14ac:dyDescent="0.3"/>
    <row r="521" s="37" customFormat="1" ht="15" customHeight="1" x14ac:dyDescent="0.3"/>
    <row r="522" s="37" customFormat="1" ht="15" customHeight="1" x14ac:dyDescent="0.3"/>
    <row r="523" s="37" customFormat="1" ht="15" customHeight="1" x14ac:dyDescent="0.3"/>
    <row r="524" s="37" customFormat="1" ht="15" customHeight="1" x14ac:dyDescent="0.3"/>
    <row r="525" s="37" customFormat="1" ht="15" customHeight="1" x14ac:dyDescent="0.3"/>
    <row r="575" s="37" customFormat="1" ht="15" customHeight="1" x14ac:dyDescent="0.3"/>
    <row r="576" s="37" customFormat="1" ht="15" customHeight="1" x14ac:dyDescent="0.3"/>
    <row r="577" s="37" customFormat="1" ht="15" customHeight="1" x14ac:dyDescent="0.3"/>
    <row r="578" s="37" customFormat="1" ht="15" customHeight="1" x14ac:dyDescent="0.3"/>
    <row r="579" s="37" customFormat="1" ht="15" customHeight="1" x14ac:dyDescent="0.3"/>
    <row r="580" s="37" customFormat="1" ht="15" customHeight="1" x14ac:dyDescent="0.3"/>
    <row r="581" s="37" customFormat="1" ht="15" customHeight="1" x14ac:dyDescent="0.3"/>
    <row r="582" s="37" customFormat="1" ht="15" customHeight="1" x14ac:dyDescent="0.3"/>
    <row r="583" s="37" customFormat="1" ht="15" customHeight="1" x14ac:dyDescent="0.3"/>
    <row r="584" s="37" customFormat="1" ht="15" customHeight="1" x14ac:dyDescent="0.3"/>
    <row r="585" s="37" customFormat="1" ht="15" customHeight="1" x14ac:dyDescent="0.3"/>
    <row r="587" s="37" customFormat="1" ht="15" customHeight="1" x14ac:dyDescent="0.3"/>
    <row r="589" s="37" customFormat="1" ht="15" customHeight="1" x14ac:dyDescent="0.3"/>
    <row r="590" s="37" customFormat="1" ht="15" customHeight="1" x14ac:dyDescent="0.3"/>
    <row r="591" s="37" customFormat="1" ht="15" customHeight="1" x14ac:dyDescent="0.3"/>
    <row r="592" s="37" customFormat="1" ht="15" customHeight="1" x14ac:dyDescent="0.3"/>
    <row r="593" s="37" customFormat="1" ht="15" customHeight="1" x14ac:dyDescent="0.3"/>
    <row r="594" s="37" customFormat="1" ht="15" customHeight="1" x14ac:dyDescent="0.3"/>
    <row r="595" s="37" customFormat="1" ht="15" customHeight="1" x14ac:dyDescent="0.3"/>
    <row r="597" s="37" customFormat="1" ht="15" customHeight="1" x14ac:dyDescent="0.3"/>
    <row r="598" s="37" customFormat="1" ht="15" customHeight="1" x14ac:dyDescent="0.3"/>
    <row r="599" s="37" customFormat="1" ht="15" customHeight="1" x14ac:dyDescent="0.3"/>
    <row r="600" s="37" customFormat="1" ht="15" customHeight="1" x14ac:dyDescent="0.3"/>
    <row r="601" s="37" customFormat="1" ht="15" customHeight="1" x14ac:dyDescent="0.3"/>
    <row r="602" s="37" customFormat="1" ht="15" customHeight="1" x14ac:dyDescent="0.3"/>
    <row r="603" s="37" customFormat="1" ht="15" customHeight="1" x14ac:dyDescent="0.3"/>
    <row r="604" s="37" customFormat="1" ht="15" customHeight="1" x14ac:dyDescent="0.3"/>
    <row r="605" s="37" customFormat="1" ht="15" customHeight="1" x14ac:dyDescent="0.3"/>
    <row r="606" s="37" customFormat="1" ht="15" customHeight="1" x14ac:dyDescent="0.3"/>
    <row r="607" s="37" customFormat="1" ht="15" customHeight="1" x14ac:dyDescent="0.3"/>
    <row r="608" s="37" customFormat="1" ht="15" customHeight="1" x14ac:dyDescent="0.3"/>
    <row r="609" s="37" customFormat="1" ht="15" customHeight="1" x14ac:dyDescent="0.3"/>
    <row r="610" s="37" customFormat="1" ht="15" customHeight="1" x14ac:dyDescent="0.3"/>
    <row r="611" s="37" customFormat="1" ht="15" customHeight="1" x14ac:dyDescent="0.3"/>
    <row r="612" s="37" customFormat="1" ht="15" customHeight="1" x14ac:dyDescent="0.3"/>
    <row r="613" s="37" customFormat="1" ht="15" customHeight="1" x14ac:dyDescent="0.3"/>
    <row r="614" s="37" customFormat="1" ht="15" customHeight="1" x14ac:dyDescent="0.3"/>
    <row r="615" s="37" customFormat="1" ht="15" customHeight="1" x14ac:dyDescent="0.3"/>
    <row r="617" s="37" customFormat="1" ht="15" customHeight="1" x14ac:dyDescent="0.3"/>
    <row r="618" s="37" customFormat="1" ht="15" customHeight="1" x14ac:dyDescent="0.3"/>
    <row r="619" s="37" customFormat="1" ht="15" customHeight="1" x14ac:dyDescent="0.3"/>
    <row r="620" s="37" customFormat="1" ht="15" customHeight="1" x14ac:dyDescent="0.3"/>
    <row r="621" s="37" customFormat="1" ht="15" customHeight="1" x14ac:dyDescent="0.3"/>
    <row r="622" s="37" customFormat="1" ht="15" customHeight="1" x14ac:dyDescent="0.3"/>
    <row r="623" s="37" customFormat="1" ht="15" customHeight="1" x14ac:dyDescent="0.3"/>
    <row r="624" s="37" customFormat="1" ht="15" customHeight="1" x14ac:dyDescent="0.3"/>
    <row r="626" s="37" customFormat="1" ht="15" customHeight="1" x14ac:dyDescent="0.3"/>
    <row r="627" s="37" customFormat="1" ht="15" customHeight="1" x14ac:dyDescent="0.3"/>
    <row r="628" s="37" customFormat="1" ht="15" customHeight="1" x14ac:dyDescent="0.3"/>
    <row r="629" s="37" customFormat="1" ht="15" customHeight="1" x14ac:dyDescent="0.3"/>
    <row r="630" s="37" customFormat="1" ht="15" customHeight="1" x14ac:dyDescent="0.3"/>
    <row r="632" s="37" customFormat="1" ht="15" customHeight="1" x14ac:dyDescent="0.3"/>
    <row r="633" s="37" customFormat="1" ht="15" customHeight="1" x14ac:dyDescent="0.3"/>
    <row r="634" s="37" customFormat="1" ht="15" customHeight="1" x14ac:dyDescent="0.3"/>
    <row r="635" s="37" customFormat="1" ht="15" customHeight="1" x14ac:dyDescent="0.3"/>
    <row r="636" s="37" customFormat="1" ht="15" customHeight="1" x14ac:dyDescent="0.3"/>
    <row r="637" s="37" customFormat="1" ht="15" customHeight="1" x14ac:dyDescent="0.3"/>
    <row r="639" s="37" customFormat="1" ht="15" customHeight="1" x14ac:dyDescent="0.3"/>
    <row r="641" s="37" customFormat="1" ht="15" customHeight="1" x14ac:dyDescent="0.3"/>
    <row r="642" s="37" customFormat="1" ht="15" customHeight="1" x14ac:dyDescent="0.3"/>
    <row r="643" s="37" customFormat="1" ht="15" customHeight="1" x14ac:dyDescent="0.3"/>
    <row r="644" s="37" customFormat="1" ht="15" customHeight="1" x14ac:dyDescent="0.3"/>
    <row r="645" s="37" customFormat="1" ht="15" customHeight="1" x14ac:dyDescent="0.3"/>
    <row r="646" s="37" customFormat="1" ht="15" customHeight="1" x14ac:dyDescent="0.3"/>
    <row r="647" s="37" customFormat="1" ht="15" customHeight="1" x14ac:dyDescent="0.3"/>
    <row r="648" s="37" customFormat="1" ht="15" customHeight="1" x14ac:dyDescent="0.3"/>
    <row r="649" s="37" customFormat="1" ht="15" customHeight="1" x14ac:dyDescent="0.3"/>
    <row r="650" s="37" customFormat="1" ht="15" customHeight="1" x14ac:dyDescent="0.3"/>
    <row r="651" s="37" customFormat="1" ht="15" customHeight="1" x14ac:dyDescent="0.3"/>
    <row r="652" s="37" customFormat="1" ht="15" customHeight="1" x14ac:dyDescent="0.3"/>
    <row r="653" s="37" customFormat="1" ht="15" customHeight="1" x14ac:dyDescent="0.3"/>
    <row r="654" s="37" customFormat="1" ht="15" customHeight="1" x14ac:dyDescent="0.3"/>
    <row r="655" s="37" customFormat="1" ht="15" customHeight="1" x14ac:dyDescent="0.3"/>
    <row r="656" s="37" customFormat="1" ht="15" customHeight="1" x14ac:dyDescent="0.3"/>
    <row r="657" s="37" customFormat="1" ht="15" customHeight="1" x14ac:dyDescent="0.3"/>
    <row r="658" s="37" customFormat="1" ht="15" customHeight="1" x14ac:dyDescent="0.3"/>
    <row r="660" s="37" customFormat="1" ht="15" customHeight="1" x14ac:dyDescent="0.3"/>
    <row r="662" s="37" customFormat="1" ht="15" customHeight="1" x14ac:dyDescent="0.3"/>
    <row r="663" s="37" customFormat="1" ht="15" customHeight="1" x14ac:dyDescent="0.3"/>
    <row r="664" s="37" customFormat="1" ht="15" customHeight="1" x14ac:dyDescent="0.3"/>
    <row r="665" s="37" customFormat="1" ht="15" customHeight="1" x14ac:dyDescent="0.3"/>
    <row r="666" s="37" customFormat="1" ht="15" customHeight="1" x14ac:dyDescent="0.3"/>
    <row r="667" s="37" customFormat="1" ht="15" customHeight="1" x14ac:dyDescent="0.3"/>
    <row r="668" s="37" customFormat="1" ht="15" customHeight="1" x14ac:dyDescent="0.3"/>
    <row r="669" s="37" customFormat="1" ht="15" customHeight="1" x14ac:dyDescent="0.3"/>
    <row r="670" s="37" customFormat="1" ht="15" customHeight="1" x14ac:dyDescent="0.3"/>
    <row r="671" s="37" customFormat="1" ht="15" customHeight="1" x14ac:dyDescent="0.3"/>
    <row r="672" s="37" customFormat="1" ht="15" customHeight="1" x14ac:dyDescent="0.3"/>
    <row r="673" s="37" customFormat="1" ht="15" customHeight="1" x14ac:dyDescent="0.3"/>
    <row r="674" s="37" customFormat="1" ht="15" customHeight="1" x14ac:dyDescent="0.3"/>
    <row r="675" s="37" customFormat="1" ht="15" customHeight="1" x14ac:dyDescent="0.3"/>
    <row r="676" s="37" customFormat="1" ht="15" customHeight="1" x14ac:dyDescent="0.3"/>
    <row r="677" s="37" customFormat="1" ht="15" customHeight="1" x14ac:dyDescent="0.3"/>
    <row r="678" s="37" customFormat="1" ht="15" customHeight="1" x14ac:dyDescent="0.3"/>
    <row r="679" s="37" customFormat="1" ht="15" customHeight="1" x14ac:dyDescent="0.3"/>
    <row r="681" s="37" customFormat="1" ht="15" customHeight="1" x14ac:dyDescent="0.3"/>
    <row r="682" s="37" customFormat="1" ht="15" customHeight="1" x14ac:dyDescent="0.3"/>
    <row r="683" s="37" customFormat="1" ht="15" customHeight="1" x14ac:dyDescent="0.3"/>
    <row r="684" s="37" customFormat="1" ht="15" customHeight="1" x14ac:dyDescent="0.3"/>
    <row r="685" s="37" customFormat="1" ht="15" customHeight="1" x14ac:dyDescent="0.3"/>
    <row r="686" s="37" customFormat="1" ht="15" customHeight="1" x14ac:dyDescent="0.3"/>
    <row r="688" s="37" customFormat="1" ht="15" customHeight="1" x14ac:dyDescent="0.3"/>
    <row r="689" s="37" customFormat="1" ht="15" customHeight="1" x14ac:dyDescent="0.3"/>
    <row r="690" s="37" customFormat="1" ht="15" customHeight="1" x14ac:dyDescent="0.3"/>
    <row r="691" s="37" customFormat="1" ht="15" customHeight="1" x14ac:dyDescent="0.3"/>
    <row r="692" s="37" customFormat="1" ht="15" customHeight="1" x14ac:dyDescent="0.3"/>
    <row r="693" s="37" customFormat="1" ht="15" customHeight="1" x14ac:dyDescent="0.3"/>
    <row r="694" s="37" customFormat="1" ht="15" customHeight="1" x14ac:dyDescent="0.3"/>
    <row r="695" s="37" customFormat="1" ht="15" customHeight="1" x14ac:dyDescent="0.3"/>
    <row r="696" s="37" customFormat="1" ht="15" customHeight="1" x14ac:dyDescent="0.3"/>
    <row r="697" s="37" customFormat="1" ht="15" customHeight="1" x14ac:dyDescent="0.3"/>
    <row r="698" s="37" customFormat="1" ht="15" customHeight="1" x14ac:dyDescent="0.3"/>
    <row r="700" s="37" customFormat="1" ht="15" customHeight="1" x14ac:dyDescent="0.3"/>
    <row r="701" s="37" customFormat="1" ht="15" customHeight="1" x14ac:dyDescent="0.3"/>
    <row r="702" s="37" customFormat="1" ht="15" customHeight="1" x14ac:dyDescent="0.3"/>
    <row r="703" s="37" customFormat="1" ht="15" customHeight="1" x14ac:dyDescent="0.3"/>
    <row r="704" s="37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37" customFormat="1" ht="15" customHeight="1" x14ac:dyDescent="0.3"/>
    <row r="722" s="37" customFormat="1" ht="15" customHeight="1" x14ac:dyDescent="0.3"/>
    <row r="723" s="37" customFormat="1" ht="15" customHeight="1" x14ac:dyDescent="0.3"/>
    <row r="724" s="37" customFormat="1" ht="15" customHeight="1" x14ac:dyDescent="0.3"/>
    <row r="725" s="37" customFormat="1" ht="15" customHeight="1" x14ac:dyDescent="0.3"/>
    <row r="726" s="37" customFormat="1" ht="15" customHeight="1" x14ac:dyDescent="0.3"/>
    <row r="727" s="37" customFormat="1" ht="15" customHeight="1" x14ac:dyDescent="0.3"/>
    <row r="728" s="37" customFormat="1" ht="15" customHeight="1" x14ac:dyDescent="0.3"/>
    <row r="729" s="37" customFormat="1" ht="15" customHeight="1" x14ac:dyDescent="0.3"/>
    <row r="730" s="37" customFormat="1" ht="15" customHeight="1" x14ac:dyDescent="0.3"/>
    <row r="731" s="37" customFormat="1" ht="15" customHeight="1" x14ac:dyDescent="0.3"/>
    <row r="732" s="37" customFormat="1" ht="15" customHeight="1" x14ac:dyDescent="0.3"/>
    <row r="775" s="37" customFormat="1" ht="15" customHeight="1" x14ac:dyDescent="0.3"/>
    <row r="776" s="37" customFormat="1" ht="15" customHeight="1" x14ac:dyDescent="0.3"/>
    <row r="777" s="37" customFormat="1" ht="15" customHeight="1" x14ac:dyDescent="0.3"/>
    <row r="778" s="37" customFormat="1" ht="15" customHeight="1" x14ac:dyDescent="0.3"/>
    <row r="779" s="37" customFormat="1" ht="15" customHeight="1" x14ac:dyDescent="0.3"/>
    <row r="780" s="37" customFormat="1" ht="15" customHeight="1" x14ac:dyDescent="0.3"/>
    <row r="782" s="37" customFormat="1" ht="15" customHeight="1" x14ac:dyDescent="0.3"/>
    <row r="783" s="37" customFormat="1" ht="15" customHeight="1" x14ac:dyDescent="0.3"/>
    <row r="784" s="37" customFormat="1" ht="15" customHeight="1" x14ac:dyDescent="0.3"/>
    <row r="785" s="37" customFormat="1" ht="15" customHeight="1" x14ac:dyDescent="0.3"/>
    <row r="787" s="37" customFormat="1" ht="15" customHeight="1" x14ac:dyDescent="0.3"/>
    <row r="788" s="37" customFormat="1" ht="15" customHeight="1" x14ac:dyDescent="0.3"/>
    <row r="789" s="37" customFormat="1" ht="15" customHeight="1" x14ac:dyDescent="0.3"/>
    <row r="790" s="37" customFormat="1" ht="15" customHeight="1" x14ac:dyDescent="0.3"/>
    <row r="792" s="37" customFormat="1" ht="15" customHeight="1" x14ac:dyDescent="0.3"/>
    <row r="793" s="37" customFormat="1" ht="15" customHeight="1" x14ac:dyDescent="0.3"/>
    <row r="794" s="37" customFormat="1" ht="15" customHeight="1" x14ac:dyDescent="0.3"/>
    <row r="795" s="37" customFormat="1" ht="15" customHeight="1" x14ac:dyDescent="0.3"/>
    <row r="796" s="37" customFormat="1" ht="15" customHeight="1" x14ac:dyDescent="0.3"/>
    <row r="797" s="37" customFormat="1" ht="15" customHeight="1" x14ac:dyDescent="0.3"/>
    <row r="798" s="37" customFormat="1" ht="15" customHeight="1" x14ac:dyDescent="0.3"/>
    <row r="799" s="37" customFormat="1" ht="15" customHeight="1" x14ac:dyDescent="0.3"/>
    <row r="800" s="37" customFormat="1" ht="15" customHeight="1" x14ac:dyDescent="0.3"/>
    <row r="801" s="37" customFormat="1" ht="15" customHeight="1" x14ac:dyDescent="0.3"/>
    <row r="802" s="37" customFormat="1" ht="15" customHeight="1" x14ac:dyDescent="0.3"/>
    <row r="803" s="37" customFormat="1" ht="15" customHeight="1" x14ac:dyDescent="0.3"/>
    <row r="804" s="37" customFormat="1" ht="15" customHeight="1" x14ac:dyDescent="0.3"/>
    <row r="805" s="37" customFormat="1" ht="15" customHeight="1" x14ac:dyDescent="0.3"/>
    <row r="806" s="37" customFormat="1" ht="15" customHeight="1" x14ac:dyDescent="0.3"/>
    <row r="808" s="37" customFormat="1" ht="15" customHeight="1" x14ac:dyDescent="0.3"/>
    <row r="809" s="37" customFormat="1" ht="15" customHeight="1" x14ac:dyDescent="0.3"/>
    <row r="810" s="37" customFormat="1" ht="15" customHeight="1" x14ac:dyDescent="0.3"/>
    <row r="811" s="37" customFormat="1" ht="15" customHeight="1" x14ac:dyDescent="0.3"/>
    <row r="812" s="37" customFormat="1" ht="15" customHeight="1" x14ac:dyDescent="0.3"/>
    <row r="813" s="37" customFormat="1" ht="15" customHeight="1" x14ac:dyDescent="0.3"/>
    <row r="814" s="37" customFormat="1" ht="15" customHeight="1" x14ac:dyDescent="0.3"/>
    <row r="816" s="37" customFormat="1" ht="15" customHeight="1" x14ac:dyDescent="0.3"/>
    <row r="817" s="37" customFormat="1" ht="15" customHeight="1" x14ac:dyDescent="0.3"/>
    <row r="818" s="37" customFormat="1" ht="15" customHeight="1" x14ac:dyDescent="0.3"/>
    <row r="819" s="37" customFormat="1" ht="15" customHeight="1" x14ac:dyDescent="0.3"/>
    <row r="820" s="37" customFormat="1" ht="15" customHeight="1" x14ac:dyDescent="0.3"/>
    <row r="822" s="37" customFormat="1" ht="15" customHeight="1" x14ac:dyDescent="0.3"/>
    <row r="823" s="37" customFormat="1" ht="15" customHeight="1" x14ac:dyDescent="0.3"/>
    <row r="825" s="37" customFormat="1" ht="15" customHeight="1" x14ac:dyDescent="0.3"/>
    <row r="826" s="37" customFormat="1" ht="15" customHeight="1" x14ac:dyDescent="0.3"/>
    <row r="827" s="37" customFormat="1" ht="15" customHeight="1" x14ac:dyDescent="0.3"/>
    <row r="828" s="37" customFormat="1" ht="15" customHeight="1" x14ac:dyDescent="0.3"/>
    <row r="829" s="37" customFormat="1" ht="15" customHeight="1" x14ac:dyDescent="0.3"/>
    <row r="830" s="37" customFormat="1" ht="15" customHeight="1" x14ac:dyDescent="0.3"/>
    <row r="831" s="37" customFormat="1" ht="15" customHeight="1" x14ac:dyDescent="0.3"/>
    <row r="832" s="37" customFormat="1" ht="15" customHeight="1" x14ac:dyDescent="0.3"/>
    <row r="833" s="37" customFormat="1" ht="15" customHeight="1" x14ac:dyDescent="0.3"/>
    <row r="834" s="37" customFormat="1" ht="15" customHeight="1" x14ac:dyDescent="0.3"/>
    <row r="835" s="37" customFormat="1" ht="15" customHeight="1" x14ac:dyDescent="0.3"/>
    <row r="836" s="37" customFormat="1" ht="15" customHeight="1" x14ac:dyDescent="0.3"/>
    <row r="837" s="37" customFormat="1" ht="15" customHeight="1" x14ac:dyDescent="0.3"/>
    <row r="838" s="37" customFormat="1" ht="15" customHeight="1" x14ac:dyDescent="0.3"/>
    <row r="840" s="37" customFormat="1" ht="15" customHeight="1" x14ac:dyDescent="0.3"/>
    <row r="842" s="37" customFormat="1" ht="15" customHeight="1" x14ac:dyDescent="0.3"/>
    <row r="843" s="37" customFormat="1" ht="15" customHeight="1" x14ac:dyDescent="0.3"/>
    <row r="844" s="37" customFormat="1" ht="15" customHeight="1" x14ac:dyDescent="0.3"/>
    <row r="845" s="37" customFormat="1" ht="15" customHeight="1" x14ac:dyDescent="0.3"/>
    <row r="846" s="37" customFormat="1" ht="15" customHeight="1" x14ac:dyDescent="0.3"/>
    <row r="847" s="37" customFormat="1" ht="15" customHeight="1" x14ac:dyDescent="0.3"/>
    <row r="848" s="37" customFormat="1" ht="15" customHeight="1" x14ac:dyDescent="0.3"/>
    <row r="849" s="37" customFormat="1" ht="15" customHeight="1" x14ac:dyDescent="0.3"/>
    <row r="850" s="37" customFormat="1" ht="15" customHeight="1" x14ac:dyDescent="0.3"/>
    <row r="851" s="37" customFormat="1" ht="15" customHeight="1" x14ac:dyDescent="0.3"/>
    <row r="852" s="37" customFormat="1" ht="15" customHeight="1" x14ac:dyDescent="0.3"/>
    <row r="853" s="37" customFormat="1" ht="15" customHeight="1" x14ac:dyDescent="0.3"/>
    <row r="854" s="37" customFormat="1" ht="15" customHeight="1" x14ac:dyDescent="0.3"/>
    <row r="855" s="37" customFormat="1" ht="15" customHeight="1" x14ac:dyDescent="0.3"/>
    <row r="857" s="37" customFormat="1" ht="15" customHeight="1" x14ac:dyDescent="0.3"/>
    <row r="858" s="37" customFormat="1" ht="15" customHeight="1" x14ac:dyDescent="0.3"/>
    <row r="859" s="37" customFormat="1" ht="15" customHeight="1" x14ac:dyDescent="0.3"/>
    <row r="860" s="37" customFormat="1" ht="15" customHeight="1" x14ac:dyDescent="0.3"/>
    <row r="861" s="37" customFormat="1" ht="15" customHeight="1" x14ac:dyDescent="0.3"/>
    <row r="863" s="37" customFormat="1" ht="15" customHeight="1" x14ac:dyDescent="0.3"/>
    <row r="864" s="37" customFormat="1" ht="15" customHeight="1" x14ac:dyDescent="0.3"/>
    <row r="865" s="37" customFormat="1" ht="15" customHeight="1" x14ac:dyDescent="0.3"/>
    <row r="866" s="37" customFormat="1" ht="15" customHeight="1" x14ac:dyDescent="0.3"/>
    <row r="867" s="37" customFormat="1" ht="15" customHeight="1" x14ac:dyDescent="0.3"/>
    <row r="868" s="37" customFormat="1" ht="15" customHeight="1" x14ac:dyDescent="0.3"/>
    <row r="869" s="37" customFormat="1" ht="15" customHeight="1" x14ac:dyDescent="0.3"/>
    <row r="870" s="37" customFormat="1" ht="15" customHeight="1" x14ac:dyDescent="0.3"/>
    <row r="871" s="37" customFormat="1" ht="15" customHeight="1" x14ac:dyDescent="0.3"/>
    <row r="872" s="37" customFormat="1" ht="15" customHeight="1" x14ac:dyDescent="0.3"/>
    <row r="873" s="37" customFormat="1" ht="15" customHeight="1" x14ac:dyDescent="0.3"/>
    <row r="875" s="37" customFormat="1" ht="15" customHeight="1" x14ac:dyDescent="0.3"/>
    <row r="876" s="37" customFormat="1" ht="15" customHeight="1" x14ac:dyDescent="0.3"/>
    <row r="877" s="37" customFormat="1" ht="15" customHeight="1" x14ac:dyDescent="0.3"/>
    <row r="878" s="37" customFormat="1" ht="15" customHeight="1" x14ac:dyDescent="0.3"/>
    <row r="879" s="37" customFormat="1" ht="15" customHeight="1" x14ac:dyDescent="0.3"/>
    <row r="880" s="37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37" customFormat="1" ht="15" customHeight="1" x14ac:dyDescent="0.3"/>
    <row r="898" s="37" customFormat="1" ht="15" customHeight="1" x14ac:dyDescent="0.3"/>
    <row r="899" s="37" customFormat="1" ht="15" customHeight="1" x14ac:dyDescent="0.3"/>
    <row r="900" s="37" customFormat="1" ht="15" customHeight="1" x14ac:dyDescent="0.3"/>
    <row r="901" s="37" customFormat="1" ht="15" customHeight="1" x14ac:dyDescent="0.3"/>
    <row r="902" s="37" customFormat="1" ht="15" customHeight="1" x14ac:dyDescent="0.3"/>
    <row r="903" s="37" customFormat="1" ht="15" customHeight="1" x14ac:dyDescent="0.3"/>
    <row r="904" s="37" customFormat="1" ht="15" customHeight="1" x14ac:dyDescent="0.3"/>
    <row r="905" s="37" customFormat="1" ht="15" customHeight="1" x14ac:dyDescent="0.3"/>
    <row r="950" s="37" customFormat="1" ht="15" customHeight="1" x14ac:dyDescent="0.3"/>
    <row r="951" s="37" customFormat="1" ht="15" customHeight="1" x14ac:dyDescent="0.3"/>
    <row r="952" s="37" customFormat="1" ht="15" customHeight="1" x14ac:dyDescent="0.3"/>
    <row r="953" s="37" customFormat="1" ht="15" customHeight="1" x14ac:dyDescent="0.3"/>
    <row r="954" s="37" customFormat="1" ht="15" customHeight="1" x14ac:dyDescent="0.3"/>
    <row r="955" s="37" customFormat="1" ht="15" customHeight="1" x14ac:dyDescent="0.3"/>
    <row r="956" s="37" customFormat="1" ht="15" customHeight="1" x14ac:dyDescent="0.3"/>
    <row r="957" s="37" customFormat="1" ht="15" customHeight="1" x14ac:dyDescent="0.3"/>
    <row r="958" s="37" customFormat="1" ht="15" customHeight="1" x14ac:dyDescent="0.3"/>
    <row r="959" s="37" customFormat="1" ht="15" customHeight="1" x14ac:dyDescent="0.3"/>
    <row r="961" s="37" customFormat="1" ht="15" customHeight="1" x14ac:dyDescent="0.3"/>
    <row r="962" s="37" customFormat="1" ht="15" customHeight="1" x14ac:dyDescent="0.3"/>
    <row r="963" s="37" customFormat="1" ht="15" customHeight="1" x14ac:dyDescent="0.3"/>
    <row r="964" s="37" customFormat="1" ht="15" customHeight="1" x14ac:dyDescent="0.3"/>
    <row r="965" s="37" customFormat="1" ht="15" customHeight="1" x14ac:dyDescent="0.3"/>
    <row r="966" s="37" customFormat="1" ht="15" customHeight="1" x14ac:dyDescent="0.3"/>
    <row r="967" s="37" customFormat="1" ht="15" customHeight="1" x14ac:dyDescent="0.3"/>
    <row r="968" s="37" customFormat="1" ht="15" customHeight="1" x14ac:dyDescent="0.3"/>
    <row r="969" s="37" customFormat="1" ht="15" customHeight="1" x14ac:dyDescent="0.3"/>
    <row r="970" s="37" customFormat="1" ht="15" customHeight="1" x14ac:dyDescent="0.3"/>
    <row r="971" s="37" customFormat="1" ht="15" customHeight="1" x14ac:dyDescent="0.3"/>
    <row r="972" s="37" customFormat="1" ht="15" customHeight="1" x14ac:dyDescent="0.3"/>
    <row r="973" s="37" customFormat="1" ht="15" customHeight="1" x14ac:dyDescent="0.3"/>
    <row r="974" s="37" customFormat="1" ht="15" customHeight="1" x14ac:dyDescent="0.3"/>
    <row r="975" s="37" customFormat="1" ht="15" customHeight="1" x14ac:dyDescent="0.3"/>
    <row r="976" s="37" customFormat="1" ht="15" customHeight="1" x14ac:dyDescent="0.3"/>
    <row r="977" s="37" customFormat="1" ht="15" customHeight="1" x14ac:dyDescent="0.3"/>
    <row r="978" s="37" customFormat="1" ht="15" customHeight="1" x14ac:dyDescent="0.3"/>
    <row r="979" s="37" customFormat="1" ht="15" customHeight="1" x14ac:dyDescent="0.3"/>
    <row r="980" s="37" customFormat="1" ht="15" customHeight="1" x14ac:dyDescent="0.3"/>
    <row r="981" s="37" customFormat="1" ht="15" customHeight="1" x14ac:dyDescent="0.3"/>
    <row r="982" s="37" customFormat="1" ht="15" customHeight="1" x14ac:dyDescent="0.3"/>
    <row r="983" s="37" customFormat="1" ht="15" customHeight="1" x14ac:dyDescent="0.3"/>
    <row r="984" s="37" customFormat="1" ht="15" customHeight="1" x14ac:dyDescent="0.3"/>
    <row r="985" s="37" customFormat="1" ht="15" customHeight="1" x14ac:dyDescent="0.3"/>
    <row r="988" s="37" customFormat="1" ht="15" customHeight="1" x14ac:dyDescent="0.3"/>
    <row r="989" s="37" customFormat="1" ht="15" customHeight="1" x14ac:dyDescent="0.3"/>
    <row r="990" s="37" customFormat="1" ht="15" customHeight="1" x14ac:dyDescent="0.3"/>
    <row r="991" s="37" customFormat="1" ht="15" customHeight="1" x14ac:dyDescent="0.3"/>
    <row r="992" s="37" customFormat="1" ht="15" customHeight="1" x14ac:dyDescent="0.3"/>
    <row r="993" s="37" customFormat="1" ht="15" customHeight="1" x14ac:dyDescent="0.3"/>
    <row r="994" s="37" customFormat="1" ht="15" customHeight="1" x14ac:dyDescent="0.3"/>
    <row r="995" s="37" customFormat="1" ht="15" customHeight="1" x14ac:dyDescent="0.3"/>
    <row r="996" s="37" customFormat="1" ht="15" customHeight="1" x14ac:dyDescent="0.3"/>
    <row r="997" s="37" customFormat="1" ht="15" customHeight="1" x14ac:dyDescent="0.3"/>
    <row r="998" s="37" customFormat="1" ht="15" customHeight="1" x14ac:dyDescent="0.3"/>
    <row r="999" s="37" customFormat="1" ht="15" customHeight="1" x14ac:dyDescent="0.3"/>
    <row r="1000" s="37" customFormat="1" ht="15" customHeight="1" x14ac:dyDescent="0.3"/>
    <row r="1001" s="37" customFormat="1" ht="15" customHeight="1" x14ac:dyDescent="0.3"/>
    <row r="1002" s="37" customFormat="1" ht="15" customHeight="1" x14ac:dyDescent="0.3"/>
    <row r="1003" s="37" customFormat="1" ht="15" customHeight="1" x14ac:dyDescent="0.3"/>
    <row r="1004" s="37" customFormat="1" ht="15" customHeight="1" x14ac:dyDescent="0.3"/>
    <row r="1005" s="37" customFormat="1" ht="15" customHeight="1" x14ac:dyDescent="0.3"/>
    <row r="1006" s="37" customFormat="1" ht="15" customHeight="1" x14ac:dyDescent="0.3"/>
    <row r="1007" s="37" customFormat="1" ht="15" customHeight="1" x14ac:dyDescent="0.3"/>
    <row r="1008" s="37" customFormat="1" ht="15" customHeight="1" x14ac:dyDescent="0.3"/>
    <row r="1009" s="37" customFormat="1" ht="15" customHeight="1" x14ac:dyDescent="0.3"/>
    <row r="1010" s="37" customFormat="1" ht="15" customHeight="1" x14ac:dyDescent="0.3"/>
    <row r="1011" s="37" customFormat="1" ht="15" customHeight="1" x14ac:dyDescent="0.3"/>
    <row r="1012" s="37" customFormat="1" ht="15" customHeight="1" x14ac:dyDescent="0.3"/>
    <row r="1013" s="37" customFormat="1" ht="15" customHeight="1" x14ac:dyDescent="0.3"/>
    <row r="1016" s="37" customFormat="1" ht="15" customHeight="1" x14ac:dyDescent="0.3"/>
    <row r="1017" s="37" customFormat="1" ht="15" customHeight="1" x14ac:dyDescent="0.3"/>
    <row r="1018" s="37" customFormat="1" ht="15" customHeight="1" x14ac:dyDescent="0.3"/>
    <row r="1019" s="37" customFormat="1" ht="15" customHeight="1" x14ac:dyDescent="0.3"/>
    <row r="1020" s="37" customFormat="1" ht="15" customHeight="1" x14ac:dyDescent="0.3"/>
    <row r="1021" s="37" customFormat="1" ht="15" customHeight="1" x14ac:dyDescent="0.3"/>
    <row r="1022" s="37" customFormat="1" ht="15" customHeight="1" x14ac:dyDescent="0.3"/>
    <row r="1023" s="37" customFormat="1" ht="15" customHeight="1" x14ac:dyDescent="0.3"/>
    <row r="1024" s="37" customFormat="1" ht="15" customHeight="1" x14ac:dyDescent="0.3"/>
    <row r="1025" s="37" customFormat="1" ht="15" customHeight="1" x14ac:dyDescent="0.3"/>
    <row r="1026" s="37" customFormat="1" ht="15" customHeight="1" x14ac:dyDescent="0.3"/>
    <row r="1027" s="37" customFormat="1" ht="15" customHeight="1" x14ac:dyDescent="0.3"/>
    <row r="1028" s="37" customFormat="1" ht="15" customHeight="1" x14ac:dyDescent="0.3"/>
    <row r="1029" s="37" customFormat="1" ht="15" customHeight="1" x14ac:dyDescent="0.3"/>
    <row r="1030" s="37" customFormat="1" ht="15" customHeight="1" x14ac:dyDescent="0.3"/>
    <row r="1031" s="37" customFormat="1" ht="15" customHeight="1" x14ac:dyDescent="0.3"/>
    <row r="1032" s="37" customFormat="1" ht="15" customHeight="1" x14ac:dyDescent="0.3"/>
    <row r="1033" s="37" customFormat="1" ht="15" customHeight="1" x14ac:dyDescent="0.3"/>
    <row r="1034" s="37" customFormat="1" ht="15" customHeight="1" x14ac:dyDescent="0.3"/>
    <row r="1035" s="37" customFormat="1" ht="15" customHeight="1" x14ac:dyDescent="0.3"/>
    <row r="1037" s="37" customFormat="1" ht="15" customHeight="1" x14ac:dyDescent="0.3"/>
    <row r="1038" s="37" customFormat="1" ht="15" customHeight="1" x14ac:dyDescent="0.3"/>
    <row r="1039" s="37" customFormat="1" ht="15" customHeight="1" x14ac:dyDescent="0.3"/>
    <row r="1040" s="37" customFormat="1" ht="15" customHeight="1" x14ac:dyDescent="0.3"/>
    <row r="1041" s="37" customFormat="1" ht="15" customHeight="1" x14ac:dyDescent="0.3"/>
    <row r="1042" s="37" customFormat="1" ht="15" customHeight="1" x14ac:dyDescent="0.3"/>
    <row r="1043" s="37" customFormat="1" ht="15" customHeight="1" x14ac:dyDescent="0.3"/>
    <row r="1044" s="37" customFormat="1" ht="15" customHeight="1" x14ac:dyDescent="0.3"/>
    <row r="1045" s="37" customFormat="1" ht="15" customHeight="1" x14ac:dyDescent="0.3"/>
    <row r="1046" s="37" customFormat="1" ht="15" customHeight="1" x14ac:dyDescent="0.3"/>
    <row r="1047" s="37" customFormat="1" ht="15" customHeight="1" x14ac:dyDescent="0.3"/>
    <row r="1048" s="37" customFormat="1" ht="15" customHeight="1" x14ac:dyDescent="0.3"/>
    <row r="1049" s="37" customFormat="1" ht="15" customHeight="1" x14ac:dyDescent="0.3"/>
    <row r="1050" s="37" customFormat="1" ht="15" customHeight="1" x14ac:dyDescent="0.3"/>
    <row r="1051" s="37" customFormat="1" ht="15" customHeight="1" x14ac:dyDescent="0.3"/>
    <row r="1052" s="37" customFormat="1" ht="15" customHeight="1" x14ac:dyDescent="0.3"/>
    <row r="1053" s="37" customFormat="1" ht="15" customHeight="1" x14ac:dyDescent="0.3"/>
    <row r="1054" s="37" customFormat="1" ht="15" customHeight="1" x14ac:dyDescent="0.3"/>
    <row r="1055" s="37" customFormat="1" ht="15" customHeight="1" x14ac:dyDescent="0.3"/>
    <row r="1056" s="37" customFormat="1" ht="15" customHeight="1" x14ac:dyDescent="0.3"/>
    <row r="1057" s="37" customFormat="1" ht="15" customHeight="1" x14ac:dyDescent="0.3"/>
    <row r="1058" s="37" customFormat="1" ht="15" customHeight="1" x14ac:dyDescent="0.3"/>
    <row r="1059" s="37" customFormat="1" ht="15" customHeight="1" x14ac:dyDescent="0.3"/>
    <row r="1060" s="37" customFormat="1" ht="15" customHeight="1" x14ac:dyDescent="0.3"/>
    <row r="1061" s="37" customFormat="1" ht="15" customHeight="1" x14ac:dyDescent="0.3"/>
    <row r="1062" s="37" customFormat="1" ht="15" customHeight="1" x14ac:dyDescent="0.3"/>
    <row r="1063" s="37" customFormat="1" ht="15" customHeight="1" x14ac:dyDescent="0.3"/>
    <row r="1064" s="37" customFormat="1" ht="15" customHeight="1" x14ac:dyDescent="0.3"/>
    <row r="1066" s="37" customFormat="1" ht="15" customHeight="1" x14ac:dyDescent="0.3"/>
    <row r="1067" s="37" customFormat="1" ht="15" customHeight="1" x14ac:dyDescent="0.3"/>
    <row r="1068" s="37" customFormat="1" ht="15" customHeight="1" x14ac:dyDescent="0.3"/>
    <row r="1069" s="37" customFormat="1" ht="15" customHeight="1" x14ac:dyDescent="0.3"/>
    <row r="1070" s="37" customFormat="1" ht="15" customHeight="1" x14ac:dyDescent="0.3"/>
    <row r="1071" s="37" customFormat="1" ht="15" customHeight="1" x14ac:dyDescent="0.3"/>
    <row r="1072" s="37" customFormat="1" ht="15" customHeight="1" x14ac:dyDescent="0.3"/>
    <row r="1073" s="37" customFormat="1" ht="15" customHeight="1" x14ac:dyDescent="0.3"/>
    <row r="1074" s="37" customFormat="1" ht="15" customHeight="1" x14ac:dyDescent="0.3"/>
    <row r="1075" s="37" customFormat="1" ht="15" customHeight="1" x14ac:dyDescent="0.3"/>
    <row r="1076" s="37" customFormat="1" ht="15" customHeight="1" x14ac:dyDescent="0.3"/>
    <row r="1077" s="37" customFormat="1" ht="15" customHeight="1" x14ac:dyDescent="0.3"/>
    <row r="1078" s="37" customFormat="1" ht="15" customHeight="1" x14ac:dyDescent="0.3"/>
    <row r="1079" s="37" customFormat="1" ht="15" customHeight="1" x14ac:dyDescent="0.3"/>
    <row r="1080" s="37" customFormat="1" ht="15" customHeight="1" x14ac:dyDescent="0.3"/>
    <row r="1081" s="37" customFormat="1" ht="15" customHeight="1" x14ac:dyDescent="0.3"/>
    <row r="1082" s="37" customFormat="1" ht="15" customHeight="1" x14ac:dyDescent="0.3"/>
    <row r="1083" s="37" customFormat="1" ht="15" customHeight="1" x14ac:dyDescent="0.3"/>
    <row r="1084" s="37" customFormat="1" ht="15" customHeight="1" x14ac:dyDescent="0.3"/>
    <row r="1085" s="37" customFormat="1" ht="15" customHeight="1" x14ac:dyDescent="0.3"/>
    <row r="1086" s="37" customFormat="1" ht="15" customHeight="1" x14ac:dyDescent="0.3"/>
    <row r="1087" s="37" customFormat="1" ht="15" customHeight="1" x14ac:dyDescent="0.3"/>
    <row r="1088" s="37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37" customFormat="1" ht="15" customHeight="1" x14ac:dyDescent="0.3"/>
    <row r="1106" s="37" customFormat="1" ht="15" customHeight="1" x14ac:dyDescent="0.3"/>
    <row r="1107" s="37" customFormat="1" ht="15" customHeight="1" x14ac:dyDescent="0.3"/>
    <row r="1108" s="37" customFormat="1" ht="15" customHeight="1" x14ac:dyDescent="0.3"/>
    <row r="1109" s="37" customFormat="1" ht="15" customHeight="1" x14ac:dyDescent="0.3"/>
    <row r="1110" s="37" customFormat="1" ht="15" customHeight="1" x14ac:dyDescent="0.3"/>
    <row r="1111" s="37" customFormat="1" ht="15" customHeight="1" x14ac:dyDescent="0.3"/>
    <row r="1150" s="37" customFormat="1" ht="15" customHeight="1" x14ac:dyDescent="0.3"/>
    <row r="1151" s="37" customFormat="1" ht="15" customHeight="1" x14ac:dyDescent="0.3"/>
    <row r="1152" s="37" customFormat="1" ht="15" customHeight="1" x14ac:dyDescent="0.3"/>
    <row r="1153" s="37" customFormat="1" ht="15" customHeight="1" x14ac:dyDescent="0.3"/>
    <row r="1154" s="37" customFormat="1" ht="15" customHeight="1" x14ac:dyDescent="0.3"/>
    <row r="1155" s="37" customFormat="1" ht="15" customHeight="1" x14ac:dyDescent="0.3"/>
    <row r="1156" s="37" customFormat="1" ht="15" customHeight="1" x14ac:dyDescent="0.3"/>
    <row r="1157" s="37" customFormat="1" ht="15" customHeight="1" x14ac:dyDescent="0.3"/>
    <row r="1158" s="37" customFormat="1" ht="15" customHeight="1" x14ac:dyDescent="0.3"/>
    <row r="1159" s="37" customFormat="1" ht="15" customHeight="1" x14ac:dyDescent="0.3"/>
    <row r="1160" s="37" customFormat="1" ht="15" customHeight="1" x14ac:dyDescent="0.3"/>
    <row r="1161" s="37" customFormat="1" ht="15" customHeight="1" x14ac:dyDescent="0.3"/>
    <row r="1162" s="37" customFormat="1" ht="15" customHeight="1" x14ac:dyDescent="0.3"/>
    <row r="1163" s="37" customFormat="1" ht="15" customHeight="1" x14ac:dyDescent="0.3"/>
    <row r="1164" s="37" customFormat="1" ht="15" customHeight="1" x14ac:dyDescent="0.3"/>
    <row r="1165" s="37" customFormat="1" ht="15" customHeight="1" x14ac:dyDescent="0.3"/>
    <row r="1166" s="37" customFormat="1" ht="15" customHeight="1" x14ac:dyDescent="0.3"/>
    <row r="1167" s="37" customFormat="1" ht="15" customHeight="1" x14ac:dyDescent="0.3"/>
    <row r="1168" s="37" customFormat="1" ht="15" customHeight="1" x14ac:dyDescent="0.3"/>
    <row r="1170" s="37" customFormat="1" ht="15" customHeight="1" x14ac:dyDescent="0.3"/>
    <row r="1171" s="37" customFormat="1" ht="15" customHeight="1" x14ac:dyDescent="0.3"/>
    <row r="1172" s="37" customFormat="1" ht="15" customHeight="1" x14ac:dyDescent="0.3"/>
    <row r="1173" s="37" customFormat="1" ht="15" customHeight="1" x14ac:dyDescent="0.3"/>
    <row r="1174" s="37" customFormat="1" ht="15" customHeight="1" x14ac:dyDescent="0.3"/>
    <row r="1175" s="37" customFormat="1" ht="15" customHeight="1" x14ac:dyDescent="0.3"/>
    <row r="1176" s="37" customFormat="1" ht="15" customHeight="1" x14ac:dyDescent="0.3"/>
    <row r="1177" s="37" customFormat="1" ht="15" customHeight="1" x14ac:dyDescent="0.3"/>
    <row r="1178" s="37" customFormat="1" ht="15" customHeight="1" x14ac:dyDescent="0.3"/>
    <row r="1179" s="37" customFormat="1" ht="15" customHeight="1" x14ac:dyDescent="0.3"/>
    <row r="1180" s="37" customFormat="1" ht="15" customHeight="1" x14ac:dyDescent="0.3"/>
    <row r="1181" s="37" customFormat="1" ht="15" customHeight="1" x14ac:dyDescent="0.3"/>
    <row r="1182" s="37" customFormat="1" ht="15" customHeight="1" x14ac:dyDescent="0.3"/>
    <row r="1183" s="37" customFormat="1" ht="15" customHeight="1" x14ac:dyDescent="0.3"/>
    <row r="1184" s="37" customFormat="1" ht="15" customHeight="1" x14ac:dyDescent="0.3"/>
    <row r="1185" s="37" customFormat="1" ht="15" customHeight="1" x14ac:dyDescent="0.3"/>
    <row r="1186" s="37" customFormat="1" ht="15" customHeight="1" x14ac:dyDescent="0.3"/>
    <row r="1187" s="37" customFormat="1" ht="15" customHeight="1" x14ac:dyDescent="0.3"/>
    <row r="1188" s="37" customFormat="1" ht="15" customHeight="1" x14ac:dyDescent="0.3"/>
    <row r="1189" s="37" customFormat="1" ht="15" customHeight="1" x14ac:dyDescent="0.3"/>
    <row r="1190" s="37" customFormat="1" ht="15" customHeight="1" x14ac:dyDescent="0.3"/>
    <row r="1191" s="37" customFormat="1" ht="15" customHeight="1" x14ac:dyDescent="0.3"/>
    <row r="1192" s="37" customFormat="1" ht="15" customHeight="1" x14ac:dyDescent="0.3"/>
    <row r="1194" s="37" customFormat="1" ht="15" customHeight="1" x14ac:dyDescent="0.3"/>
    <row r="1195" s="37" customFormat="1" ht="15" customHeight="1" x14ac:dyDescent="0.3"/>
    <row r="1196" s="37" customFormat="1" ht="15" customHeight="1" x14ac:dyDescent="0.3"/>
    <row r="1197" s="37" customFormat="1" ht="15" customHeight="1" x14ac:dyDescent="0.3"/>
    <row r="1198" s="37" customFormat="1" ht="15" customHeight="1" x14ac:dyDescent="0.3"/>
    <row r="1199" s="37" customFormat="1" ht="15" customHeight="1" x14ac:dyDescent="0.3"/>
    <row r="1200" s="37" customFormat="1" ht="15" customHeight="1" x14ac:dyDescent="0.3"/>
    <row r="1201" s="37" customFormat="1" ht="15" customHeight="1" x14ac:dyDescent="0.3"/>
    <row r="1202" s="37" customFormat="1" ht="15" customHeight="1" x14ac:dyDescent="0.3"/>
    <row r="1203" s="37" customFormat="1" ht="15" customHeight="1" x14ac:dyDescent="0.3"/>
    <row r="1204" s="37" customFormat="1" ht="15" customHeight="1" x14ac:dyDescent="0.3"/>
    <row r="1205" s="37" customFormat="1" ht="15" customHeight="1" x14ac:dyDescent="0.3"/>
    <row r="1206" s="37" customFormat="1" ht="15" customHeight="1" x14ac:dyDescent="0.3"/>
    <row r="1207" s="37" customFormat="1" ht="15" customHeight="1" x14ac:dyDescent="0.3"/>
    <row r="1208" s="37" customFormat="1" ht="15" customHeight="1" x14ac:dyDescent="0.3"/>
    <row r="1209" s="37" customFormat="1" ht="15" customHeight="1" x14ac:dyDescent="0.3"/>
    <row r="1211" s="37" customFormat="1" ht="15" customHeight="1" x14ac:dyDescent="0.3"/>
    <row r="1212" s="37" customFormat="1" ht="15" customHeight="1" x14ac:dyDescent="0.3"/>
    <row r="1213" s="37" customFormat="1" ht="15" customHeight="1" x14ac:dyDescent="0.3"/>
    <row r="1214" s="37" customFormat="1" ht="15" customHeight="1" x14ac:dyDescent="0.3"/>
    <row r="1215" s="37" customFormat="1" ht="15" customHeight="1" x14ac:dyDescent="0.3"/>
    <row r="1216" s="37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37" customFormat="1" ht="15" customHeight="1" x14ac:dyDescent="0.3"/>
    <row r="1234" s="37" customFormat="1" ht="15" customHeight="1" x14ac:dyDescent="0.3"/>
    <row r="1235" s="37" customFormat="1" ht="15" customHeight="1" x14ac:dyDescent="0.3"/>
    <row r="1236" s="37" customFormat="1" ht="15" customHeight="1" x14ac:dyDescent="0.3"/>
    <row r="1237" s="37" customFormat="1" ht="15" customHeight="1" x14ac:dyDescent="0.3"/>
    <row r="1300" s="37" customFormat="1" ht="15" customHeight="1" x14ac:dyDescent="0.3"/>
    <row r="1301" s="37" customFormat="1" ht="15" customHeight="1" x14ac:dyDescent="0.3"/>
    <row r="1302" s="37" customFormat="1" ht="15" customHeight="1" x14ac:dyDescent="0.3"/>
    <row r="1303" s="37" customFormat="1" ht="15" customHeight="1" x14ac:dyDescent="0.3"/>
    <row r="1304" s="37" customFormat="1" ht="15" customHeight="1" x14ac:dyDescent="0.3"/>
    <row r="1305" s="37" customFormat="1" ht="15" customHeight="1" x14ac:dyDescent="0.3"/>
    <row r="1307" s="37" customFormat="1" ht="15" customHeight="1" x14ac:dyDescent="0.3"/>
    <row r="1308" s="37" customFormat="1" ht="15" customHeight="1" x14ac:dyDescent="0.3"/>
    <row r="1309" s="37" customFormat="1" ht="15" customHeight="1" x14ac:dyDescent="0.3"/>
    <row r="1310" s="37" customFormat="1" ht="15" customHeight="1" x14ac:dyDescent="0.3"/>
    <row r="1311" s="37" customFormat="1" ht="15" customHeight="1" x14ac:dyDescent="0.3"/>
    <row r="1312" s="37" customFormat="1" ht="15" customHeight="1" x14ac:dyDescent="0.3"/>
    <row r="1313" s="37" customFormat="1" ht="15" customHeight="1" x14ac:dyDescent="0.3"/>
    <row r="1314" s="37" customFormat="1" ht="15" customHeight="1" x14ac:dyDescent="0.3"/>
    <row r="1315" s="37" customFormat="1" ht="15" customHeight="1" x14ac:dyDescent="0.3"/>
    <row r="1316" s="37" customFormat="1" ht="15" customHeight="1" x14ac:dyDescent="0.3"/>
    <row r="1317" s="37" customFormat="1" ht="15" customHeight="1" x14ac:dyDescent="0.3"/>
    <row r="1318" s="37" customFormat="1" ht="15" customHeight="1" x14ac:dyDescent="0.3"/>
    <row r="1319" s="37" customFormat="1" ht="15" customHeight="1" x14ac:dyDescent="0.3"/>
    <row r="1320" s="37" customFormat="1" ht="15" customHeight="1" x14ac:dyDescent="0.3"/>
    <row r="1321" s="37" customFormat="1" ht="15" customHeight="1" x14ac:dyDescent="0.3"/>
    <row r="1322" s="37" customFormat="1" ht="15" customHeight="1" x14ac:dyDescent="0.3"/>
    <row r="1323" s="37" customFormat="1" ht="15" customHeight="1" x14ac:dyDescent="0.3"/>
    <row r="1324" s="37" customFormat="1" ht="15" customHeight="1" x14ac:dyDescent="0.3"/>
    <row r="1325" s="37" customFormat="1" ht="15" customHeight="1" x14ac:dyDescent="0.3"/>
    <row r="1327" s="37" customFormat="1" ht="15" customHeight="1" x14ac:dyDescent="0.3"/>
    <row r="1329" s="37" customFormat="1" ht="15" customHeight="1" x14ac:dyDescent="0.3"/>
    <row r="1330" s="37" customFormat="1" ht="15" customHeight="1" x14ac:dyDescent="0.3"/>
    <row r="1331" s="37" customFormat="1" ht="15" customHeight="1" x14ac:dyDescent="0.3"/>
    <row r="1332" s="37" customFormat="1" ht="15" customHeight="1" x14ac:dyDescent="0.3"/>
    <row r="1333" s="37" customFormat="1" ht="15" customHeight="1" x14ac:dyDescent="0.3"/>
    <row r="1334" s="37" customFormat="1" ht="15" customHeight="1" x14ac:dyDescent="0.3"/>
    <row r="1335" s="37" customFormat="1" ht="15" customHeight="1" x14ac:dyDescent="0.3"/>
    <row r="1336" s="37" customFormat="1" ht="15" customHeight="1" x14ac:dyDescent="0.3"/>
    <row r="1337" s="37" customFormat="1" ht="15" customHeight="1" x14ac:dyDescent="0.3"/>
    <row r="1338" s="37" customFormat="1" ht="15" customHeight="1" x14ac:dyDescent="0.3"/>
    <row r="1340" s="37" customFormat="1" ht="15" customHeight="1" x14ac:dyDescent="0.3"/>
    <row r="1341" s="37" customFormat="1" ht="15" customHeight="1" x14ac:dyDescent="0.3"/>
    <row r="1342" s="37" customFormat="1" ht="15" customHeight="1" x14ac:dyDescent="0.3"/>
    <row r="1343" s="37" customFormat="1" ht="15" customHeight="1" x14ac:dyDescent="0.3"/>
    <row r="1344" s="37" customFormat="1" ht="15" customHeight="1" x14ac:dyDescent="0.3"/>
    <row r="1345" s="37" customFormat="1" ht="15" customHeight="1" x14ac:dyDescent="0.3"/>
    <row r="1346" s="37" customFormat="1" ht="15" customHeight="1" x14ac:dyDescent="0.3"/>
    <row r="1347" s="37" customFormat="1" ht="15" customHeight="1" x14ac:dyDescent="0.3"/>
    <row r="1348" s="37" customFormat="1" ht="15" customHeight="1" x14ac:dyDescent="0.3"/>
    <row r="1350" s="37" customFormat="1" ht="15" customHeight="1" x14ac:dyDescent="0.3"/>
    <row r="1352" s="37" customFormat="1" ht="15" customHeight="1" x14ac:dyDescent="0.3"/>
    <row r="1353" s="37" customFormat="1" ht="15" customHeight="1" x14ac:dyDescent="0.3"/>
    <row r="1354" s="37" customFormat="1" ht="15" customHeight="1" x14ac:dyDescent="0.3"/>
    <row r="1355" s="37" customFormat="1" ht="15" customHeight="1" x14ac:dyDescent="0.3"/>
    <row r="1356" s="37" customFormat="1" ht="15" customHeight="1" x14ac:dyDescent="0.3"/>
    <row r="1357" s="37" customFormat="1" ht="15" customHeight="1" x14ac:dyDescent="0.3"/>
    <row r="1358" s="37" customFormat="1" ht="15" customHeight="1" x14ac:dyDescent="0.3"/>
    <row r="1359" s="37" customFormat="1" ht="15" customHeight="1" x14ac:dyDescent="0.3"/>
    <row r="1361" s="37" customFormat="1" ht="15" customHeight="1" x14ac:dyDescent="0.3"/>
    <row r="1362" s="37" customFormat="1" ht="15" customHeight="1" x14ac:dyDescent="0.3"/>
    <row r="1363" s="37" customFormat="1" ht="15" customHeight="1" x14ac:dyDescent="0.3"/>
    <row r="1364" s="37" customFormat="1" ht="15" customHeight="1" x14ac:dyDescent="0.3"/>
    <row r="1365" s="37" customFormat="1" ht="15" customHeight="1" x14ac:dyDescent="0.3"/>
    <row r="1366" s="37" customFormat="1" ht="15" customHeight="1" x14ac:dyDescent="0.3"/>
    <row r="1367" s="37" customFormat="1" ht="15" customHeight="1" x14ac:dyDescent="0.3"/>
    <row r="1368" s="37" customFormat="1" ht="15" customHeight="1" x14ac:dyDescent="0.3"/>
    <row r="1369" s="37" customFormat="1" ht="15" customHeight="1" x14ac:dyDescent="0.3"/>
    <row r="1370" s="37" customFormat="1" ht="15" customHeight="1" x14ac:dyDescent="0.3"/>
    <row r="1371" s="37" customFormat="1" ht="15" customHeight="1" x14ac:dyDescent="0.3"/>
    <row r="1372" s="37" customFormat="1" ht="15" customHeight="1" x14ac:dyDescent="0.3"/>
    <row r="1373" s="37" customFormat="1" ht="15" customHeight="1" x14ac:dyDescent="0.3"/>
    <row r="1375" s="37" customFormat="1" ht="15" customHeight="1" x14ac:dyDescent="0.3"/>
    <row r="1376" s="37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</row>
    <row r="1391" spans="2:33" ht="15" customHeight="1" x14ac:dyDescent="0.3"/>
    <row r="1392" spans="2:33" ht="15" customHeight="1" x14ac:dyDescent="0.3"/>
    <row r="1393" s="37" customFormat="1" ht="15" customHeight="1" x14ac:dyDescent="0.3"/>
    <row r="1394" s="37" customFormat="1" ht="15" customHeight="1" x14ac:dyDescent="0.3"/>
    <row r="1395" s="37" customFormat="1" ht="15" customHeight="1" x14ac:dyDescent="0.3"/>
    <row r="1396" s="37" customFormat="1" ht="15" customHeight="1" x14ac:dyDescent="0.3"/>
    <row r="1397" s="37" customFormat="1" ht="15" customHeight="1" x14ac:dyDescent="0.3"/>
    <row r="1398" s="37" customFormat="1" ht="15" customHeight="1" x14ac:dyDescent="0.3"/>
    <row r="1399" s="37" customFormat="1" ht="15" customHeight="1" x14ac:dyDescent="0.3"/>
    <row r="1400" s="37" customFormat="1" ht="15" customHeight="1" x14ac:dyDescent="0.3"/>
    <row r="1401" s="37" customFormat="1" ht="15" customHeight="1" x14ac:dyDescent="0.3"/>
    <row r="1402" s="37" customFormat="1" ht="15" customHeight="1" x14ac:dyDescent="0.3"/>
    <row r="1403" s="37" customFormat="1" ht="15" customHeight="1" x14ac:dyDescent="0.3"/>
    <row r="1404" s="37" customFormat="1" ht="15" customHeight="1" x14ac:dyDescent="0.3"/>
    <row r="1405" s="37" customFormat="1" ht="15" customHeight="1" x14ac:dyDescent="0.3"/>
    <row r="1406" s="37" customFormat="1" ht="15" customHeight="1" x14ac:dyDescent="0.3"/>
    <row r="1407" s="37" customFormat="1" ht="15" customHeight="1" x14ac:dyDescent="0.3"/>
    <row r="1408" s="37" customFormat="1" ht="15" customHeight="1" x14ac:dyDescent="0.3"/>
    <row r="1409" s="37" customFormat="1" ht="15" customHeight="1" x14ac:dyDescent="0.3"/>
    <row r="1410" s="37" customFormat="1" ht="15" customHeight="1" x14ac:dyDescent="0.3"/>
    <row r="1425" s="37" customFormat="1" ht="15" customHeight="1" x14ac:dyDescent="0.3"/>
    <row r="1426" s="37" customFormat="1" ht="15" customHeight="1" x14ac:dyDescent="0.3"/>
    <row r="1427" s="37" customFormat="1" ht="15" customHeight="1" x14ac:dyDescent="0.3"/>
    <row r="1428" s="37" customFormat="1" ht="15" customHeight="1" x14ac:dyDescent="0.3"/>
    <row r="1429" s="37" customFormat="1" ht="15" customHeight="1" x14ac:dyDescent="0.3"/>
    <row r="1430" s="37" customFormat="1" ht="15" customHeight="1" x14ac:dyDescent="0.3"/>
    <row r="1431" s="37" customFormat="1" ht="15" customHeight="1" x14ac:dyDescent="0.3"/>
    <row r="1432" s="37" customFormat="1" ht="15" customHeight="1" x14ac:dyDescent="0.3"/>
    <row r="1433" s="37" customFormat="1" ht="15" customHeight="1" x14ac:dyDescent="0.3"/>
    <row r="1434" s="37" customFormat="1" ht="15" customHeight="1" x14ac:dyDescent="0.3"/>
    <row r="1435" s="37" customFormat="1" ht="15" customHeight="1" x14ac:dyDescent="0.3"/>
    <row r="1436" s="37" customFormat="1" ht="15" customHeight="1" x14ac:dyDescent="0.3"/>
    <row r="1437" s="37" customFormat="1" ht="15" customHeight="1" x14ac:dyDescent="0.3"/>
    <row r="1438" s="37" customFormat="1" ht="15" customHeight="1" x14ac:dyDescent="0.3"/>
    <row r="1439" s="37" customFormat="1" ht="15" customHeight="1" x14ac:dyDescent="0.3"/>
    <row r="1440" s="37" customFormat="1" ht="15" customHeight="1" x14ac:dyDescent="0.3"/>
    <row r="1441" s="37" customFormat="1" ht="15" customHeight="1" x14ac:dyDescent="0.3"/>
    <row r="1442" s="37" customFormat="1" ht="15" customHeight="1" x14ac:dyDescent="0.3"/>
    <row r="1443" s="37" customFormat="1" ht="15" customHeight="1" x14ac:dyDescent="0.3"/>
    <row r="1444" s="37" customFormat="1" ht="15" customHeight="1" x14ac:dyDescent="0.3"/>
    <row r="1445" s="37" customFormat="1" ht="15" customHeight="1" x14ac:dyDescent="0.3"/>
    <row r="1446" s="37" customFormat="1" ht="15" customHeight="1" x14ac:dyDescent="0.3"/>
    <row r="1447" s="37" customFormat="1" ht="15" customHeight="1" x14ac:dyDescent="0.3"/>
    <row r="1448" s="37" customFormat="1" ht="15" customHeight="1" x14ac:dyDescent="0.3"/>
    <row r="1449" s="37" customFormat="1" ht="15" customHeight="1" x14ac:dyDescent="0.3"/>
    <row r="1451" s="37" customFormat="1" ht="15" customHeight="1" x14ac:dyDescent="0.3"/>
    <row r="1452" s="37" customFormat="1" ht="15" customHeight="1" x14ac:dyDescent="0.3"/>
    <row r="1453" s="37" customFormat="1" ht="15" customHeight="1" x14ac:dyDescent="0.3"/>
    <row r="1454" s="37" customFormat="1" ht="15" customHeight="1" x14ac:dyDescent="0.3"/>
    <row r="1455" s="37" customFormat="1" ht="15" customHeight="1" x14ac:dyDescent="0.3"/>
    <row r="1456" s="37" customFormat="1" ht="15" customHeight="1" x14ac:dyDescent="0.3"/>
    <row r="1457" s="37" customFormat="1" ht="15" customHeight="1" x14ac:dyDescent="0.3"/>
    <row r="1458" s="37" customFormat="1" ht="15" customHeight="1" x14ac:dyDescent="0.3"/>
    <row r="1459" s="37" customFormat="1" ht="15" customHeight="1" x14ac:dyDescent="0.3"/>
    <row r="1460" s="37" customFormat="1" ht="15" customHeight="1" x14ac:dyDescent="0.3"/>
    <row r="1461" s="37" customFormat="1" ht="15" customHeight="1" x14ac:dyDescent="0.3"/>
    <row r="1462" s="37" customFormat="1" ht="15" customHeight="1" x14ac:dyDescent="0.3"/>
    <row r="1463" s="37" customFormat="1" ht="15" customHeight="1" x14ac:dyDescent="0.3"/>
    <row r="1464" s="37" customFormat="1" ht="15" customHeight="1" x14ac:dyDescent="0.3"/>
    <row r="1465" s="37" customFormat="1" ht="15" customHeight="1" x14ac:dyDescent="0.3"/>
    <row r="1466" s="37" customFormat="1" ht="15" customHeight="1" x14ac:dyDescent="0.3"/>
    <row r="1467" s="37" customFormat="1" ht="15" customHeight="1" x14ac:dyDescent="0.3"/>
    <row r="1468" s="37" customFormat="1" ht="15" customHeight="1" x14ac:dyDescent="0.3"/>
    <row r="1469" s="37" customFormat="1" ht="15" customHeight="1" x14ac:dyDescent="0.3"/>
    <row r="1470" s="37" customFormat="1" ht="15" customHeight="1" x14ac:dyDescent="0.3"/>
    <row r="1471" s="37" customFormat="1" ht="15" customHeight="1" x14ac:dyDescent="0.3"/>
    <row r="1472" s="37" customFormat="1" ht="15" customHeight="1" x14ac:dyDescent="0.3"/>
    <row r="1473" s="37" customFormat="1" ht="15" customHeight="1" x14ac:dyDescent="0.3"/>
    <row r="1474" s="37" customFormat="1" ht="15" customHeight="1" x14ac:dyDescent="0.3"/>
    <row r="1475" s="37" customFormat="1" ht="15" customHeight="1" x14ac:dyDescent="0.3"/>
    <row r="1477" s="37" customFormat="1" ht="15" customHeight="1" x14ac:dyDescent="0.3"/>
    <row r="1478" s="37" customFormat="1" ht="15" customHeight="1" x14ac:dyDescent="0.3"/>
    <row r="1479" s="37" customFormat="1" ht="15" customHeight="1" x14ac:dyDescent="0.3"/>
    <row r="1480" s="37" customFormat="1" ht="15" customHeight="1" x14ac:dyDescent="0.3"/>
    <row r="1481" s="37" customFormat="1" ht="15" customHeight="1" x14ac:dyDescent="0.3"/>
    <row r="1482" s="37" customFormat="1" ht="15" customHeight="1" x14ac:dyDescent="0.3"/>
    <row r="1483" s="37" customFormat="1" ht="15" customHeight="1" x14ac:dyDescent="0.3"/>
    <row r="1484" s="37" customFormat="1" ht="15" customHeight="1" x14ac:dyDescent="0.3"/>
    <row r="1485" s="37" customFormat="1" ht="15" customHeight="1" x14ac:dyDescent="0.3"/>
    <row r="1486" s="37" customFormat="1" ht="15" customHeight="1" x14ac:dyDescent="0.3"/>
    <row r="1487" s="37" customFormat="1" ht="15" customHeight="1" x14ac:dyDescent="0.3"/>
    <row r="1489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</row>
    <row r="1503" spans="2:33" ht="15" customHeight="1" x14ac:dyDescent="0.3"/>
    <row r="1504" spans="2:33" ht="15" customHeight="1" x14ac:dyDescent="0.3"/>
    <row r="1505" s="37" customFormat="1" ht="15" customHeight="1" x14ac:dyDescent="0.3"/>
    <row r="1506" s="37" customFormat="1" ht="15" customHeight="1" x14ac:dyDescent="0.3"/>
    <row r="1507" s="37" customFormat="1" ht="15" customHeight="1" x14ac:dyDescent="0.3"/>
    <row r="1508" s="37" customFormat="1" ht="15" customHeight="1" x14ac:dyDescent="0.3"/>
    <row r="1509" s="37" customFormat="1" ht="15" customHeight="1" x14ac:dyDescent="0.3"/>
    <row r="1510" s="37" customFormat="1" ht="15" customHeight="1" x14ac:dyDescent="0.3"/>
    <row r="1511" s="37" customFormat="1" ht="15" customHeight="1" x14ac:dyDescent="0.3"/>
    <row r="1512" s="37" customFormat="1" ht="15" customHeight="1" x14ac:dyDescent="0.3"/>
    <row r="1513" s="37" customFormat="1" ht="15" customHeight="1" x14ac:dyDescent="0.3"/>
    <row r="1514" s="37" customFormat="1" ht="15" customHeight="1" x14ac:dyDescent="0.3"/>
    <row r="1515" s="37" customFormat="1" ht="15" customHeight="1" x14ac:dyDescent="0.3"/>
    <row r="1516" s="37" customFormat="1" ht="15" customHeight="1" x14ac:dyDescent="0.3"/>
    <row r="1517" s="37" customFormat="1" ht="15" customHeight="1" x14ac:dyDescent="0.3"/>
    <row r="1518" s="37" customFormat="1" ht="15" customHeight="1" x14ac:dyDescent="0.3"/>
    <row r="1519" s="37" customFormat="1" ht="15" customHeight="1" x14ac:dyDescent="0.3"/>
    <row r="1520" s="37" customFormat="1" ht="15" customHeight="1" x14ac:dyDescent="0.3"/>
    <row r="1521" s="37" customFormat="1" ht="15" customHeight="1" x14ac:dyDescent="0.3"/>
    <row r="1522" s="37" customFormat="1" ht="15" customHeight="1" x14ac:dyDescent="0.3"/>
    <row r="1523" s="37" customFormat="1" ht="15" customHeight="1" x14ac:dyDescent="0.3"/>
    <row r="1524" s="37" customFormat="1" ht="15" customHeight="1" x14ac:dyDescent="0.3"/>
    <row r="1525" s="37" customFormat="1" ht="15" customHeight="1" x14ac:dyDescent="0.3"/>
    <row r="1526" s="37" customFormat="1" ht="15" customHeight="1" x14ac:dyDescent="0.3"/>
    <row r="1575" s="37" customFormat="1" ht="15" customHeight="1" x14ac:dyDescent="0.3"/>
    <row r="1576" s="37" customFormat="1" ht="15" customHeight="1" x14ac:dyDescent="0.3"/>
    <row r="1577" s="37" customFormat="1" ht="15" customHeight="1" x14ac:dyDescent="0.3"/>
    <row r="1578" s="37" customFormat="1" ht="15" customHeight="1" x14ac:dyDescent="0.3"/>
    <row r="1579" s="37" customFormat="1" ht="15" customHeight="1" x14ac:dyDescent="0.3"/>
    <row r="1580" s="37" customFormat="1" ht="15" customHeight="1" x14ac:dyDescent="0.3"/>
    <row r="1582" s="37" customFormat="1" ht="15" customHeight="1" x14ac:dyDescent="0.3"/>
    <row r="1583" s="37" customFormat="1" ht="15" customHeight="1" x14ac:dyDescent="0.3"/>
    <row r="1584" s="37" customFormat="1" ht="15" customHeight="1" x14ac:dyDescent="0.3"/>
    <row r="1585" s="37" customFormat="1" ht="15" customHeight="1" x14ac:dyDescent="0.3"/>
    <row r="1587" s="37" customFormat="1" ht="15" customHeight="1" x14ac:dyDescent="0.3"/>
    <row r="1588" s="37" customFormat="1" ht="15" customHeight="1" x14ac:dyDescent="0.3"/>
    <row r="1589" s="37" customFormat="1" ht="15" customHeight="1" x14ac:dyDescent="0.3"/>
    <row r="1590" s="37" customFormat="1" ht="15" customHeight="1" x14ac:dyDescent="0.3"/>
    <row r="1592" s="37" customFormat="1" ht="15" customHeight="1" x14ac:dyDescent="0.3"/>
    <row r="1594" s="37" customFormat="1" ht="15" customHeight="1" x14ac:dyDescent="0.3"/>
    <row r="1595" s="37" customFormat="1" ht="15" customHeight="1" x14ac:dyDescent="0.3"/>
    <row r="1596" s="37" customFormat="1" ht="15" customHeight="1" x14ac:dyDescent="0.3"/>
    <row r="1597" s="37" customFormat="1" ht="15" customHeight="1" x14ac:dyDescent="0.3"/>
    <row r="1599" s="37" customFormat="1" ht="15" customHeight="1" x14ac:dyDescent="0.3"/>
    <row r="1600" s="37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25" s="37" customFormat="1" ht="15" customHeight="1" x14ac:dyDescent="0.3"/>
    <row r="1626" s="37" customFormat="1" ht="15" customHeight="1" x14ac:dyDescent="0.3"/>
    <row r="1627" s="37" customFormat="1" ht="15" customHeight="1" x14ac:dyDescent="0.3"/>
    <row r="1628" s="37" customFormat="1" ht="15" customHeight="1" x14ac:dyDescent="0.3"/>
    <row r="1629" s="37" customFormat="1" ht="15" customHeight="1" x14ac:dyDescent="0.3"/>
    <row r="1630" s="37" customFormat="1" ht="15" customHeight="1" x14ac:dyDescent="0.3"/>
    <row r="1631" s="37" customFormat="1" ht="15" customHeight="1" x14ac:dyDescent="0.3"/>
    <row r="1632" s="37" customFormat="1" ht="15" customHeight="1" x14ac:dyDescent="0.3"/>
    <row r="1633" s="37" customFormat="1" ht="15" customHeight="1" x14ac:dyDescent="0.3"/>
    <row r="1634" s="37" customFormat="1" ht="15" customHeight="1" x14ac:dyDescent="0.3"/>
    <row r="1635" s="37" customFormat="1" ht="15" customHeight="1" x14ac:dyDescent="0.3"/>
    <row r="1636" s="37" customFormat="1" ht="15" customHeight="1" x14ac:dyDescent="0.3"/>
    <row r="1637" s="37" customFormat="1" ht="15" customHeight="1" x14ac:dyDescent="0.3"/>
    <row r="1638" s="37" customFormat="1" ht="15" customHeight="1" x14ac:dyDescent="0.3"/>
    <row r="1640" s="37" customFormat="1" ht="15" customHeight="1" x14ac:dyDescent="0.3"/>
    <row r="1641" s="37" customFormat="1" ht="15" customHeight="1" x14ac:dyDescent="0.3"/>
    <row r="1642" s="37" customFormat="1" ht="15" customHeight="1" x14ac:dyDescent="0.3"/>
    <row r="1643" s="37" customFormat="1" ht="15" customHeight="1" x14ac:dyDescent="0.3"/>
    <row r="1644" s="37" customFormat="1" ht="15" customHeight="1" x14ac:dyDescent="0.3"/>
    <row r="1645" s="37" customFormat="1" ht="15" customHeight="1" x14ac:dyDescent="0.3"/>
    <row r="1646" s="37" customFormat="1" ht="15" customHeight="1" x14ac:dyDescent="0.3"/>
    <row r="1647" s="37" customFormat="1" ht="15" customHeight="1" x14ac:dyDescent="0.3"/>
    <row r="1648" s="37" customFormat="1" ht="15" customHeight="1" x14ac:dyDescent="0.3"/>
    <row r="1649" s="37" customFormat="1" ht="15" customHeight="1" x14ac:dyDescent="0.3"/>
    <row r="1650" s="37" customFormat="1" ht="15" customHeight="1" x14ac:dyDescent="0.3"/>
    <row r="1651" s="37" customFormat="1" ht="15" customHeight="1" x14ac:dyDescent="0.3"/>
    <row r="1652" s="37" customFormat="1" ht="15" customHeight="1" x14ac:dyDescent="0.3"/>
    <row r="1653" s="37" customFormat="1" ht="15" customHeight="1" x14ac:dyDescent="0.3"/>
    <row r="1654" s="37" customFormat="1" ht="15" customHeight="1" x14ac:dyDescent="0.3"/>
    <row r="1655" s="37" customFormat="1" ht="15" customHeight="1" x14ac:dyDescent="0.3"/>
    <row r="1656" s="37" customFormat="1" ht="15" customHeight="1" x14ac:dyDescent="0.3"/>
    <row r="1657" s="37" customFormat="1" ht="15" customHeight="1" x14ac:dyDescent="0.3"/>
    <row r="1658" s="37" customFormat="1" ht="15" customHeight="1" x14ac:dyDescent="0.3"/>
    <row r="1659" s="37" customFormat="1" ht="15" customHeight="1" x14ac:dyDescent="0.3"/>
    <row r="1660" s="37" customFormat="1" ht="15" customHeight="1" x14ac:dyDescent="0.3"/>
    <row r="1661" s="37" customFormat="1" ht="15" customHeight="1" x14ac:dyDescent="0.3"/>
    <row r="1662" s="37" customFormat="1" ht="15" customHeight="1" x14ac:dyDescent="0.3"/>
    <row r="1663" s="37" customFormat="1" ht="15" customHeight="1" x14ac:dyDescent="0.3"/>
    <row r="1665" s="37" customFormat="1" ht="15" customHeight="1" x14ac:dyDescent="0.3"/>
    <row r="1668" s="37" customFormat="1" ht="15" customHeight="1" x14ac:dyDescent="0.3"/>
    <row r="1669" s="37" customFormat="1" ht="15" customHeight="1" x14ac:dyDescent="0.3"/>
    <row r="1670" s="37" customFormat="1" ht="15" customHeight="1" x14ac:dyDescent="0.3"/>
    <row r="1671" s="37" customFormat="1" ht="15" customHeight="1" x14ac:dyDescent="0.3"/>
    <row r="1672" s="37" customFormat="1" ht="15" customHeight="1" x14ac:dyDescent="0.3"/>
    <row r="1673" s="37" customFormat="1" ht="15" customHeight="1" x14ac:dyDescent="0.3"/>
    <row r="1674" s="37" customFormat="1" ht="15" customHeight="1" x14ac:dyDescent="0.3"/>
    <row r="1675" s="37" customFormat="1" ht="15" customHeight="1" x14ac:dyDescent="0.3"/>
    <row r="1676" s="37" customFormat="1" ht="15" customHeight="1" x14ac:dyDescent="0.3"/>
    <row r="1677" s="37" customFormat="1" ht="15" customHeight="1" x14ac:dyDescent="0.3"/>
    <row r="1678" s="37" customFormat="1" ht="15" customHeight="1" x14ac:dyDescent="0.3"/>
    <row r="1679" s="37" customFormat="1" ht="15" customHeight="1" x14ac:dyDescent="0.3"/>
    <row r="1680" s="37" customFormat="1" ht="15" customHeight="1" x14ac:dyDescent="0.3"/>
    <row r="1681" s="37" customFormat="1" ht="15" customHeight="1" x14ac:dyDescent="0.3"/>
    <row r="1682" s="37" customFormat="1" ht="15" customHeight="1" x14ac:dyDescent="0.3"/>
    <row r="1683" s="37" customFormat="1" ht="15" customHeight="1" x14ac:dyDescent="0.3"/>
    <row r="1684" s="37" customFormat="1" ht="15" customHeight="1" x14ac:dyDescent="0.3"/>
    <row r="1686" s="37" customFormat="1" ht="15" customHeight="1" x14ac:dyDescent="0.3"/>
    <row r="1688" s="37" customFormat="1" ht="15" customHeight="1" x14ac:dyDescent="0.3"/>
    <row r="1689" s="37" customFormat="1" ht="15" customHeight="1" x14ac:dyDescent="0.3"/>
    <row r="1690" s="37" customFormat="1" ht="15" customHeight="1" x14ac:dyDescent="0.3"/>
    <row r="1691" s="37" customFormat="1" ht="15" customHeight="1" x14ac:dyDescent="0.3"/>
    <row r="1692" s="37" customFormat="1" ht="15" customHeight="1" x14ac:dyDescent="0.3"/>
    <row r="1693" s="37" customFormat="1" ht="15" customHeight="1" x14ac:dyDescent="0.3"/>
    <row r="1694" s="37" customFormat="1" ht="15" customHeight="1" x14ac:dyDescent="0.3"/>
    <row r="1695" s="37" customFormat="1" ht="15" customHeight="1" x14ac:dyDescent="0.3"/>
    <row r="1697" spans="2:33" ht="15" customHeight="1" x14ac:dyDescent="0.3"/>
    <row r="1698" spans="2:33" ht="15" customHeight="1" x14ac:dyDescent="0.3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37" customFormat="1" ht="15" customHeight="1" x14ac:dyDescent="0.3"/>
    <row r="1714" s="37" customFormat="1" ht="15" customHeight="1" x14ac:dyDescent="0.3"/>
    <row r="1715" s="37" customFormat="1" ht="15" customHeight="1" x14ac:dyDescent="0.3"/>
    <row r="1716" s="37" customFormat="1" ht="15" customHeight="1" x14ac:dyDescent="0.3"/>
    <row r="1717" s="37" customFormat="1" ht="15" customHeight="1" x14ac:dyDescent="0.3"/>
    <row r="1718" s="37" customFormat="1" ht="15" customHeight="1" x14ac:dyDescent="0.3"/>
    <row r="1719" s="37" customFormat="1" ht="15" customHeight="1" x14ac:dyDescent="0.3"/>
    <row r="1720" s="37" customFormat="1" ht="15" customHeight="1" x14ac:dyDescent="0.3"/>
    <row r="1721" s="37" customFormat="1" ht="15" customHeight="1" x14ac:dyDescent="0.3"/>
    <row r="1722" s="37" customFormat="1" ht="15" customHeight="1" x14ac:dyDescent="0.3"/>
    <row r="1723" s="37" customFormat="1" ht="15" customHeight="1" x14ac:dyDescent="0.3"/>
    <row r="1724" s="37" customFormat="1" ht="15" customHeight="1" x14ac:dyDescent="0.3"/>
    <row r="1725" s="37" customFormat="1" ht="15" customHeight="1" x14ac:dyDescent="0.3"/>
    <row r="1726" s="37" customFormat="1" ht="15" customHeight="1" x14ac:dyDescent="0.3"/>
    <row r="1850" s="37" customFormat="1" ht="15" customHeight="1" x14ac:dyDescent="0.3"/>
    <row r="1851" s="37" customFormat="1" ht="15" customHeight="1" x14ac:dyDescent="0.3"/>
    <row r="1852" s="37" customFormat="1" ht="15" customHeight="1" x14ac:dyDescent="0.3"/>
    <row r="1853" s="37" customFormat="1" ht="15" customHeight="1" x14ac:dyDescent="0.3"/>
    <row r="1854" s="37" customFormat="1" ht="15" customHeight="1" x14ac:dyDescent="0.3"/>
    <row r="1855" s="37" customFormat="1" ht="15" customHeight="1" x14ac:dyDescent="0.3"/>
    <row r="1856" s="37" customFormat="1" ht="15" customHeight="1" x14ac:dyDescent="0.3"/>
    <row r="1857" s="37" customFormat="1" ht="15" customHeight="1" x14ac:dyDescent="0.3"/>
    <row r="1858" s="37" customFormat="1" ht="15" customHeight="1" x14ac:dyDescent="0.3"/>
    <row r="1859" s="37" customFormat="1" ht="15" customHeight="1" x14ac:dyDescent="0.3"/>
    <row r="1861" s="37" customFormat="1" ht="15" customHeight="1" x14ac:dyDescent="0.3"/>
    <row r="1863" s="37" customFormat="1" ht="15" customHeight="1" x14ac:dyDescent="0.3"/>
    <row r="1864" s="37" customFormat="1" ht="15" customHeight="1" x14ac:dyDescent="0.3"/>
    <row r="1865" s="37" customFormat="1" ht="15" customHeight="1" x14ac:dyDescent="0.3"/>
    <row r="1867" s="37" customFormat="1" ht="15" customHeight="1" x14ac:dyDescent="0.3"/>
    <row r="1868" s="37" customFormat="1" ht="15" customHeight="1" x14ac:dyDescent="0.3"/>
    <row r="1869" s="37" customFormat="1" ht="15" customHeight="1" x14ac:dyDescent="0.3"/>
    <row r="1870" s="37" customFormat="1" ht="15" customHeight="1" x14ac:dyDescent="0.3"/>
    <row r="1872" s="37" customFormat="1" ht="15" customHeight="1" x14ac:dyDescent="0.3"/>
    <row r="1873" s="37" customFormat="1" ht="15" customHeight="1" x14ac:dyDescent="0.3"/>
    <row r="1874" s="37" customFormat="1" ht="15" customHeight="1" x14ac:dyDescent="0.3"/>
    <row r="1875" s="37" customFormat="1" ht="15" customHeight="1" x14ac:dyDescent="0.3"/>
    <row r="1876" s="37" customFormat="1" ht="15" customHeight="1" x14ac:dyDescent="0.3"/>
    <row r="1878" s="37" customFormat="1" ht="15" customHeight="1" x14ac:dyDescent="0.3"/>
    <row r="1879" s="37" customFormat="1" ht="15" customHeight="1" x14ac:dyDescent="0.3"/>
    <row r="1880" s="37" customFormat="1" ht="15" customHeight="1" x14ac:dyDescent="0.3"/>
    <row r="1881" s="37" customFormat="1" ht="15" customHeight="1" x14ac:dyDescent="0.3"/>
    <row r="1882" s="37" customFormat="1" ht="15" customHeight="1" x14ac:dyDescent="0.3"/>
    <row r="1883" s="37" customFormat="1" ht="15" customHeight="1" x14ac:dyDescent="0.3"/>
    <row r="1884" s="37" customFormat="1" ht="15" customHeight="1" x14ac:dyDescent="0.3"/>
    <row r="1885" s="37" customFormat="1" ht="15" customHeight="1" x14ac:dyDescent="0.3"/>
    <row r="1886" s="37" customFormat="1" ht="15" customHeight="1" x14ac:dyDescent="0.3"/>
    <row r="1888" s="37" customFormat="1" ht="15" customHeight="1" x14ac:dyDescent="0.3"/>
    <row r="1889" s="37" customFormat="1" ht="15" customHeight="1" x14ac:dyDescent="0.3"/>
    <row r="1890" s="37" customFormat="1" ht="15" customHeight="1" x14ac:dyDescent="0.3"/>
    <row r="1891" s="37" customFormat="1" ht="15" customHeight="1" x14ac:dyDescent="0.3"/>
    <row r="1893" s="37" customFormat="1" ht="15" customHeight="1" x14ac:dyDescent="0.3"/>
    <row r="1894" s="37" customFormat="1" ht="15" customHeight="1" x14ac:dyDescent="0.3"/>
    <row r="1895" s="37" customFormat="1" ht="15" customHeight="1" x14ac:dyDescent="0.3"/>
    <row r="1896" s="37" customFormat="1" ht="15" customHeight="1" x14ac:dyDescent="0.3"/>
    <row r="1897" s="37" customFormat="1" ht="15" customHeight="1" x14ac:dyDescent="0.3"/>
    <row r="1898" s="37" customFormat="1" ht="15" customHeight="1" x14ac:dyDescent="0.3"/>
    <row r="1899" s="37" customFormat="1" ht="15" customHeight="1" x14ac:dyDescent="0.3"/>
    <row r="1900" s="37" customFormat="1" ht="15" customHeight="1" x14ac:dyDescent="0.3"/>
    <row r="1903" s="37" customFormat="1" ht="15" customHeight="1" x14ac:dyDescent="0.3"/>
    <row r="1904" s="37" customFormat="1" ht="15" customHeight="1" x14ac:dyDescent="0.3"/>
    <row r="1905" s="37" customFormat="1" ht="15" customHeight="1" x14ac:dyDescent="0.3"/>
    <row r="1906" s="37" customFormat="1" ht="15" customHeight="1" x14ac:dyDescent="0.3"/>
    <row r="1907" s="37" customFormat="1" ht="15" customHeight="1" x14ac:dyDescent="0.3"/>
    <row r="1909" s="37" customFormat="1" ht="15" customHeight="1" x14ac:dyDescent="0.3"/>
    <row r="1910" s="37" customFormat="1" ht="15" customHeight="1" x14ac:dyDescent="0.3"/>
    <row r="1911" s="37" customFormat="1" ht="15" customHeight="1" x14ac:dyDescent="0.3"/>
    <row r="1912" s="37" customFormat="1" ht="15" customHeight="1" x14ac:dyDescent="0.3"/>
    <row r="1913" s="37" customFormat="1" ht="15" customHeight="1" x14ac:dyDescent="0.3"/>
    <row r="1915" s="37" customFormat="1" ht="15" customHeight="1" x14ac:dyDescent="0.3"/>
    <row r="1916" s="37" customFormat="1" ht="15" customHeight="1" x14ac:dyDescent="0.3"/>
    <row r="1917" s="37" customFormat="1" ht="15" customHeight="1" x14ac:dyDescent="0.3"/>
    <row r="1919" s="37" customFormat="1" ht="15" customHeight="1" x14ac:dyDescent="0.3"/>
    <row r="1920" s="37" customFormat="1" ht="15" customHeight="1" x14ac:dyDescent="0.3"/>
    <row r="1921" s="37" customFormat="1" ht="15" customHeight="1" x14ac:dyDescent="0.3"/>
    <row r="1922" s="37" customFormat="1" ht="15" customHeight="1" x14ac:dyDescent="0.3"/>
    <row r="1924" s="37" customFormat="1" ht="15" customHeight="1" x14ac:dyDescent="0.3"/>
    <row r="1925" s="37" customFormat="1" ht="15" customHeight="1" x14ac:dyDescent="0.3"/>
    <row r="1926" s="37" customFormat="1" ht="15" customHeight="1" x14ac:dyDescent="0.3"/>
    <row r="1927" s="37" customFormat="1" ht="15" customHeight="1" x14ac:dyDescent="0.3"/>
    <row r="1928" s="37" customFormat="1" ht="15" customHeight="1" x14ac:dyDescent="0.3"/>
    <row r="1929" s="37" customFormat="1" ht="15" customHeight="1" x14ac:dyDescent="0.3"/>
    <row r="1930" s="37" customFormat="1" ht="15" customHeight="1" x14ac:dyDescent="0.3"/>
    <row r="1931" s="37" customFormat="1" ht="15" customHeight="1" x14ac:dyDescent="0.3"/>
    <row r="1933" s="37" customFormat="1" ht="15" customHeight="1" x14ac:dyDescent="0.3"/>
    <row r="1934" s="37" customFormat="1" ht="15" customHeight="1" x14ac:dyDescent="0.3"/>
    <row r="1935" s="37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37" customFormat="1" ht="15" customHeight="1" x14ac:dyDescent="0.3"/>
    <row r="1954" s="37" customFormat="1" ht="15" customHeight="1" x14ac:dyDescent="0.3"/>
    <row r="1955" s="37" customFormat="1" ht="15" customHeight="1" x14ac:dyDescent="0.3"/>
    <row r="1975" s="37" customFormat="1" ht="15" customHeight="1" x14ac:dyDescent="0.3"/>
    <row r="1976" s="37" customFormat="1" ht="15" customHeight="1" x14ac:dyDescent="0.3"/>
    <row r="1977" s="37" customFormat="1" ht="15" customHeight="1" x14ac:dyDescent="0.3"/>
    <row r="1978" s="37" customFormat="1" ht="15" customHeight="1" x14ac:dyDescent="0.3"/>
    <row r="1979" s="37" customFormat="1" ht="15" customHeight="1" x14ac:dyDescent="0.3"/>
    <row r="1980" s="37" customFormat="1" ht="15" customHeight="1" x14ac:dyDescent="0.3"/>
    <row r="1981" s="37" customFormat="1" ht="15" customHeight="1" x14ac:dyDescent="0.3"/>
    <row r="1982" s="37" customFormat="1" ht="15" customHeight="1" x14ac:dyDescent="0.3"/>
    <row r="1984" s="37" customFormat="1" ht="15" customHeight="1" x14ac:dyDescent="0.3"/>
    <row r="1985" s="37" customFormat="1" ht="15" customHeight="1" x14ac:dyDescent="0.3"/>
    <row r="1986" s="37" customFormat="1" ht="15" customHeight="1" x14ac:dyDescent="0.3"/>
    <row r="1988" s="37" customFormat="1" ht="15" customHeight="1" x14ac:dyDescent="0.3"/>
    <row r="1990" s="37" customFormat="1" ht="15" customHeight="1" x14ac:dyDescent="0.3"/>
    <row r="1991" s="37" customFormat="1" ht="15" customHeight="1" x14ac:dyDescent="0.3"/>
    <row r="1992" s="37" customFormat="1" ht="15" customHeight="1" x14ac:dyDescent="0.3"/>
    <row r="1993" s="37" customFormat="1" ht="15" customHeight="1" x14ac:dyDescent="0.3"/>
    <row r="1994" s="37" customFormat="1" ht="15" customHeight="1" x14ac:dyDescent="0.3"/>
    <row r="1995" s="37" customFormat="1" ht="15" customHeight="1" x14ac:dyDescent="0.3"/>
    <row r="1996" s="37" customFormat="1" ht="15" customHeight="1" x14ac:dyDescent="0.3"/>
    <row r="1997" s="37" customFormat="1" ht="15" customHeight="1" x14ac:dyDescent="0.3"/>
    <row r="1998" s="37" customFormat="1" ht="15" customHeight="1" x14ac:dyDescent="0.3"/>
    <row r="1999" s="37" customFormat="1" ht="15" customHeight="1" x14ac:dyDescent="0.3"/>
    <row r="2000" s="37" customFormat="1" ht="15" customHeight="1" x14ac:dyDescent="0.3"/>
    <row r="2001" s="37" customFormat="1" ht="15" customHeight="1" x14ac:dyDescent="0.3"/>
    <row r="2002" s="37" customFormat="1" ht="15" customHeight="1" x14ac:dyDescent="0.3"/>
    <row r="2004" s="37" customFormat="1" ht="15" customHeight="1" x14ac:dyDescent="0.3"/>
    <row r="2006" s="37" customFormat="1" ht="15" customHeight="1" x14ac:dyDescent="0.3"/>
    <row r="2008" s="37" customFormat="1" ht="15" customHeight="1" x14ac:dyDescent="0.3"/>
    <row r="2009" s="37" customFormat="1" ht="15" customHeight="1" x14ac:dyDescent="0.3"/>
    <row r="2011" s="37" customFormat="1" ht="15" customHeight="1" x14ac:dyDescent="0.3"/>
    <row r="2012" s="37" customFormat="1" ht="15" customHeight="1" x14ac:dyDescent="0.3"/>
    <row r="2013" s="37" customFormat="1" ht="15" customHeight="1" x14ac:dyDescent="0.3"/>
    <row r="2014" s="37" customFormat="1" ht="15" customHeight="1" x14ac:dyDescent="0.3"/>
    <row r="2015" s="37" customFormat="1" ht="15" customHeight="1" x14ac:dyDescent="0.3"/>
    <row r="2016" s="37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</row>
    <row r="2032" spans="2:33" ht="15" customHeight="1" x14ac:dyDescent="0.3"/>
    <row r="2033" s="37" customFormat="1" ht="15" customHeight="1" x14ac:dyDescent="0.3"/>
    <row r="2034" s="37" customFormat="1" ht="15" customHeight="1" x14ac:dyDescent="0.3"/>
    <row r="2035" s="37" customFormat="1" ht="15" customHeight="1" x14ac:dyDescent="0.3"/>
    <row r="2036" s="37" customFormat="1" ht="15" customHeight="1" x14ac:dyDescent="0.3"/>
    <row r="2037" s="37" customFormat="1" ht="15" customHeight="1" x14ac:dyDescent="0.3"/>
    <row r="2038" s="37" customFormat="1" ht="15" customHeight="1" x14ac:dyDescent="0.3"/>
    <row r="2039" s="37" customFormat="1" ht="15" customHeight="1" x14ac:dyDescent="0.3"/>
    <row r="2040" s="37" customFormat="1" ht="15" customHeight="1" x14ac:dyDescent="0.3"/>
    <row r="2041" s="37" customFormat="1" ht="15" customHeight="1" x14ac:dyDescent="0.3"/>
    <row r="2042" s="37" customFormat="1" ht="15" customHeight="1" x14ac:dyDescent="0.3"/>
    <row r="2043" s="37" customFormat="1" ht="15" customHeight="1" x14ac:dyDescent="0.3"/>
    <row r="2044" s="37" customFormat="1" ht="15" customHeight="1" x14ac:dyDescent="0.3"/>
    <row r="2045" s="37" customFormat="1" ht="15" customHeight="1" x14ac:dyDescent="0.3"/>
    <row r="2046" s="37" customFormat="1" ht="15" customHeight="1" x14ac:dyDescent="0.3"/>
    <row r="2047" s="37" customFormat="1" ht="15" customHeight="1" x14ac:dyDescent="0.3"/>
    <row r="2048" s="37" customFormat="1" ht="15" customHeight="1" x14ac:dyDescent="0.3"/>
    <row r="2049" s="37" customFormat="1" ht="15" customHeight="1" x14ac:dyDescent="0.3"/>
    <row r="2050" s="37" customFormat="1" ht="15" customHeight="1" x14ac:dyDescent="0.3"/>
    <row r="2051" s="37" customFormat="1" ht="15" customHeight="1" x14ac:dyDescent="0.3"/>
    <row r="2052" s="37" customFormat="1" ht="15" customHeight="1" x14ac:dyDescent="0.3"/>
    <row r="2053" s="37" customFormat="1" ht="15" customHeight="1" x14ac:dyDescent="0.3"/>
    <row r="2100" s="37" customFormat="1" ht="15" customHeight="1" x14ac:dyDescent="0.3"/>
    <row r="2101" s="37" customFormat="1" ht="15" customHeight="1" x14ac:dyDescent="0.3"/>
    <row r="2102" s="37" customFormat="1" ht="15" customHeight="1" x14ac:dyDescent="0.3"/>
    <row r="2103" s="37" customFormat="1" ht="15" customHeight="1" x14ac:dyDescent="0.3"/>
    <row r="2104" s="37" customFormat="1" ht="15" customHeight="1" x14ac:dyDescent="0.3"/>
    <row r="2105" s="37" customFormat="1" ht="15" customHeight="1" x14ac:dyDescent="0.3"/>
    <row r="2107" s="37" customFormat="1" ht="15" customHeight="1" x14ac:dyDescent="0.3"/>
    <row r="2108" s="37" customFormat="1" ht="15" customHeight="1" x14ac:dyDescent="0.3"/>
    <row r="2110" s="37" customFormat="1" ht="15" customHeight="1" x14ac:dyDescent="0.3"/>
    <row r="2111" s="37" customFormat="1" ht="15" customHeight="1" x14ac:dyDescent="0.3"/>
    <row r="2112" s="37" customFormat="1" ht="15" customHeight="1" x14ac:dyDescent="0.3"/>
    <row r="2113" s="37" customFormat="1" ht="15" customHeight="1" x14ac:dyDescent="0.3"/>
    <row r="2114" s="37" customFormat="1" ht="15" customHeight="1" x14ac:dyDescent="0.3"/>
    <row r="2115" s="37" customFormat="1" ht="15" customHeight="1" x14ac:dyDescent="0.3"/>
    <row r="2116" s="37" customFormat="1" ht="15" customHeight="1" x14ac:dyDescent="0.3"/>
    <row r="2117" s="37" customFormat="1" ht="15" customHeight="1" x14ac:dyDescent="0.3"/>
    <row r="2118" s="37" customFormat="1" ht="15" customHeight="1" x14ac:dyDescent="0.3"/>
    <row r="2119" s="37" customFormat="1" ht="15" customHeight="1" x14ac:dyDescent="0.3"/>
    <row r="2120" s="37" customFormat="1" ht="15" customHeight="1" x14ac:dyDescent="0.3"/>
    <row r="2121" s="37" customFormat="1" ht="15" customHeight="1" x14ac:dyDescent="0.3"/>
    <row r="2122" s="37" customFormat="1" ht="15" customHeight="1" x14ac:dyDescent="0.3"/>
    <row r="2124" s="37" customFormat="1" ht="15" customHeight="1" x14ac:dyDescent="0.3"/>
    <row r="2125" s="37" customFormat="1" ht="15" customHeight="1" x14ac:dyDescent="0.3"/>
    <row r="2126" s="37" customFormat="1" ht="15" customHeight="1" x14ac:dyDescent="0.3"/>
    <row r="2127" s="37" customFormat="1" ht="15" customHeight="1" x14ac:dyDescent="0.3"/>
    <row r="2128" s="37" customFormat="1" ht="15" customHeight="1" x14ac:dyDescent="0.3"/>
    <row r="2129" s="37" customFormat="1" ht="15" customHeight="1" x14ac:dyDescent="0.3"/>
    <row r="2131" s="37" customFormat="1" ht="15" customHeight="1" x14ac:dyDescent="0.3"/>
    <row r="2133" s="37" customFormat="1" ht="15" customHeight="1" x14ac:dyDescent="0.3"/>
    <row r="2134" s="37" customFormat="1" ht="15" customHeight="1" x14ac:dyDescent="0.3"/>
    <row r="2136" s="37" customFormat="1" ht="15" customHeight="1" x14ac:dyDescent="0.3"/>
    <row r="2137" s="37" customFormat="1" ht="15" customHeight="1" x14ac:dyDescent="0.3"/>
    <row r="2138" s="37" customFormat="1" ht="15" customHeight="1" x14ac:dyDescent="0.3"/>
    <row r="2139" s="37" customFormat="1" ht="15" customHeight="1" x14ac:dyDescent="0.3"/>
    <row r="2140" s="37" customFormat="1" ht="15" customHeight="1" x14ac:dyDescent="0.3"/>
    <row r="2141" s="37" customFormat="1" ht="15" customHeight="1" x14ac:dyDescent="0.3"/>
    <row r="2142" s="37" customFormat="1" ht="15" customHeight="1" x14ac:dyDescent="0.3"/>
    <row r="2143" s="37" customFormat="1" ht="15" customHeight="1" x14ac:dyDescent="0.3"/>
    <row r="2144" s="37" customFormat="1" ht="15" customHeight="1" x14ac:dyDescent="0.3"/>
    <row r="2145" spans="2:33" ht="15" customHeight="1" x14ac:dyDescent="0.3"/>
    <row r="2146" spans="2:33" ht="15" customHeight="1" x14ac:dyDescent="0.3"/>
    <row r="2148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37" customFormat="1" ht="15" customHeight="1" x14ac:dyDescent="0.3"/>
    <row r="2162" s="37" customFormat="1" ht="15" customHeight="1" x14ac:dyDescent="0.3"/>
    <row r="2250" s="37" customFormat="1" ht="15" customHeight="1" x14ac:dyDescent="0.3"/>
    <row r="2251" s="37" customFormat="1" ht="15" customHeight="1" x14ac:dyDescent="0.3"/>
    <row r="2252" s="37" customFormat="1" ht="15" customHeight="1" x14ac:dyDescent="0.3"/>
    <row r="2253" s="37" customFormat="1" ht="15" customHeight="1" x14ac:dyDescent="0.3"/>
    <row r="2254" s="37" customFormat="1" ht="15" customHeight="1" x14ac:dyDescent="0.3"/>
    <row r="2255" s="37" customFormat="1" ht="15" customHeight="1" x14ac:dyDescent="0.3"/>
    <row r="2256" s="37" customFormat="1" ht="15" customHeight="1" x14ac:dyDescent="0.3"/>
    <row r="2257" s="37" customFormat="1" ht="15" customHeight="1" x14ac:dyDescent="0.3"/>
    <row r="2258" s="37" customFormat="1" ht="15" customHeight="1" x14ac:dyDescent="0.3"/>
    <row r="2260" s="37" customFormat="1" ht="15" customHeight="1" x14ac:dyDescent="0.3"/>
    <row r="2261" s="37" customFormat="1" ht="15" customHeight="1" x14ac:dyDescent="0.3"/>
    <row r="2262" s="37" customFormat="1" ht="15" customHeight="1" x14ac:dyDescent="0.3"/>
    <row r="2264" s="37" customFormat="1" ht="15" customHeight="1" x14ac:dyDescent="0.3"/>
    <row r="2266" s="37" customFormat="1" ht="15" customHeight="1" x14ac:dyDescent="0.3"/>
    <row r="2267" s="37" customFormat="1" ht="15" customHeight="1" x14ac:dyDescent="0.3"/>
    <row r="2268" s="37" customFormat="1" ht="15" customHeight="1" x14ac:dyDescent="0.3"/>
    <row r="2269" s="37" customFormat="1" ht="15" customHeight="1" x14ac:dyDescent="0.3"/>
    <row r="2271" s="37" customFormat="1" ht="15" customHeight="1" x14ac:dyDescent="0.3"/>
    <row r="2273" s="37" customFormat="1" ht="15" customHeight="1" x14ac:dyDescent="0.3"/>
    <row r="2274" s="37" customFormat="1" ht="15" customHeight="1" x14ac:dyDescent="0.3"/>
    <row r="2275" s="37" customFormat="1" ht="15" customHeight="1" x14ac:dyDescent="0.3"/>
    <row r="2276" s="37" customFormat="1" ht="15" customHeight="1" x14ac:dyDescent="0.3"/>
    <row r="2277" s="37" customFormat="1" ht="15" customHeight="1" x14ac:dyDescent="0.3"/>
    <row r="2278" s="37" customFormat="1" ht="15" customHeight="1" x14ac:dyDescent="0.3"/>
    <row r="2279" s="37" customFormat="1" ht="15" customHeight="1" x14ac:dyDescent="0.3"/>
    <row r="2280" s="37" customFormat="1" ht="15" customHeight="1" x14ac:dyDescent="0.3"/>
    <row r="2282" s="37" customFormat="1" ht="15" customHeight="1" x14ac:dyDescent="0.3"/>
    <row r="2284" s="37" customFormat="1" ht="15" customHeight="1" x14ac:dyDescent="0.3"/>
    <row r="2285" s="37" customFormat="1" ht="15" customHeight="1" x14ac:dyDescent="0.3"/>
    <row r="2286" s="37" customFormat="1" ht="15" customHeight="1" x14ac:dyDescent="0.3"/>
    <row r="2288" s="37" customFormat="1" ht="15" customHeight="1" x14ac:dyDescent="0.3"/>
    <row r="2289" s="37" customFormat="1" ht="15" customHeight="1" x14ac:dyDescent="0.3"/>
    <row r="2290" s="37" customFormat="1" ht="15" customHeight="1" x14ac:dyDescent="0.3"/>
    <row r="2291" s="37" customFormat="1" ht="15" customHeight="1" x14ac:dyDescent="0.3"/>
    <row r="2292" s="37" customFormat="1" ht="15" customHeight="1" x14ac:dyDescent="0.3"/>
    <row r="2293" s="37" customFormat="1" ht="15" customHeight="1" x14ac:dyDescent="0.3"/>
    <row r="2294" s="37" customFormat="1" ht="15" customHeight="1" x14ac:dyDescent="0.3"/>
    <row r="2295" s="37" customFormat="1" ht="15" customHeight="1" x14ac:dyDescent="0.3"/>
    <row r="2296" s="37" customFormat="1" ht="15" customHeight="1" x14ac:dyDescent="0.3"/>
    <row r="2297" s="37" customFormat="1" ht="15" customHeight="1" x14ac:dyDescent="0.3"/>
    <row r="2298" s="37" customFormat="1" ht="15" customHeight="1" x14ac:dyDescent="0.3"/>
    <row r="2301" s="37" customFormat="1" ht="15" customHeight="1" x14ac:dyDescent="0.3"/>
    <row r="2302" s="37" customFormat="1" ht="15" customHeight="1" x14ac:dyDescent="0.3"/>
    <row r="2303" s="37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</row>
    <row r="2318" spans="2:33" ht="15" customHeight="1" x14ac:dyDescent="0.3"/>
    <row r="2319" spans="2:33" ht="15" customHeight="1" x14ac:dyDescent="0.3"/>
    <row r="2320" spans="2:33" ht="15" customHeight="1" x14ac:dyDescent="0.3"/>
    <row r="2321" s="37" customFormat="1" ht="15" customHeight="1" x14ac:dyDescent="0.3"/>
    <row r="2322" s="37" customFormat="1" ht="15" customHeight="1" x14ac:dyDescent="0.3"/>
    <row r="2323" s="37" customFormat="1" ht="15" customHeight="1" x14ac:dyDescent="0.3"/>
    <row r="2324" s="37" customFormat="1" ht="15" customHeight="1" x14ac:dyDescent="0.3"/>
    <row r="2325" s="37" customFormat="1" ht="15" customHeight="1" x14ac:dyDescent="0.3"/>
    <row r="2326" s="37" customFormat="1" ht="15" customHeight="1" x14ac:dyDescent="0.3"/>
    <row r="2327" s="37" customFormat="1" ht="15" customHeight="1" x14ac:dyDescent="0.3"/>
    <row r="2328" s="37" customFormat="1" ht="15" customHeight="1" x14ac:dyDescent="0.3"/>
    <row r="2329" s="37" customFormat="1" ht="15" customHeight="1" x14ac:dyDescent="0.3"/>
    <row r="2330" s="37" customFormat="1" ht="15" customHeight="1" x14ac:dyDescent="0.3"/>
    <row r="2331" s="37" customFormat="1" ht="15" customHeight="1" x14ac:dyDescent="0.3"/>
    <row r="2332" s="37" customFormat="1" ht="15" customHeight="1" x14ac:dyDescent="0.3"/>
    <row r="2333" s="37" customFormat="1" ht="15" customHeight="1" x14ac:dyDescent="0.3"/>
    <row r="2334" s="37" customFormat="1" ht="15" customHeight="1" x14ac:dyDescent="0.3"/>
    <row r="2350" s="37" customFormat="1" ht="15" customHeight="1" x14ac:dyDescent="0.3"/>
    <row r="2351" s="37" customFormat="1" ht="15" customHeight="1" x14ac:dyDescent="0.3"/>
    <row r="2352" s="37" customFormat="1" ht="15" customHeight="1" x14ac:dyDescent="0.3"/>
    <row r="2353" s="37" customFormat="1" ht="15" customHeight="1" x14ac:dyDescent="0.3"/>
    <row r="2354" s="37" customFormat="1" ht="15" customHeight="1" x14ac:dyDescent="0.3"/>
    <row r="2355" s="37" customFormat="1" ht="15" customHeight="1" x14ac:dyDescent="0.3"/>
    <row r="2356" s="37" customFormat="1" ht="15" customHeight="1" x14ac:dyDescent="0.3"/>
    <row r="2357" s="37" customFormat="1" ht="15" customHeight="1" x14ac:dyDescent="0.3"/>
    <row r="2358" s="37" customFormat="1" ht="15" customHeight="1" x14ac:dyDescent="0.3"/>
    <row r="2359" s="37" customFormat="1" ht="15" customHeight="1" x14ac:dyDescent="0.3"/>
    <row r="2360" s="37" customFormat="1" ht="15" customHeight="1" x14ac:dyDescent="0.3"/>
    <row r="2361" s="37" customFormat="1" ht="15" customHeight="1" x14ac:dyDescent="0.3"/>
    <row r="2362" s="37" customFormat="1" ht="15" customHeight="1" x14ac:dyDescent="0.3"/>
    <row r="2363" s="37" customFormat="1" ht="15" customHeight="1" x14ac:dyDescent="0.3"/>
    <row r="2364" s="37" customFormat="1" ht="15" customHeight="1" x14ac:dyDescent="0.3"/>
    <row r="2365" s="37" customFormat="1" ht="15" customHeight="1" x14ac:dyDescent="0.3"/>
    <row r="2367" s="37" customFormat="1" ht="15" customHeight="1" x14ac:dyDescent="0.3"/>
    <row r="2368" s="37" customFormat="1" ht="15" customHeight="1" x14ac:dyDescent="0.3"/>
    <row r="2369" s="37" customFormat="1" ht="15" customHeight="1" x14ac:dyDescent="0.3"/>
    <row r="2370" s="37" customFormat="1" ht="15" customHeight="1" x14ac:dyDescent="0.3"/>
    <row r="2371" s="37" customFormat="1" ht="15" customHeight="1" x14ac:dyDescent="0.3"/>
    <row r="2372" s="37" customFormat="1" ht="15" customHeight="1" x14ac:dyDescent="0.3"/>
    <row r="2373" s="37" customFormat="1" ht="15" customHeight="1" x14ac:dyDescent="0.3"/>
    <row r="2374" s="37" customFormat="1" ht="15" customHeight="1" x14ac:dyDescent="0.3"/>
    <row r="2375" s="37" customFormat="1" ht="15" customHeight="1" x14ac:dyDescent="0.3"/>
    <row r="2376" s="37" customFormat="1" ht="15" customHeight="1" x14ac:dyDescent="0.3"/>
    <row r="2377" s="37" customFormat="1" ht="15" customHeight="1" x14ac:dyDescent="0.3"/>
    <row r="2378" s="37" customFormat="1" ht="15" customHeight="1" x14ac:dyDescent="0.3"/>
    <row r="2380" s="37" customFormat="1" ht="15" customHeight="1" x14ac:dyDescent="0.3"/>
    <row r="2381" s="37" customFormat="1" ht="15" customHeight="1" x14ac:dyDescent="0.3"/>
    <row r="2382" s="37" customFormat="1" ht="15" customHeight="1" x14ac:dyDescent="0.3"/>
    <row r="2383" s="37" customFormat="1" ht="15" customHeight="1" x14ac:dyDescent="0.3"/>
    <row r="2384" s="37" customFormat="1" ht="15" customHeight="1" x14ac:dyDescent="0.3"/>
    <row r="2385" s="37" customFormat="1" ht="15" customHeight="1" x14ac:dyDescent="0.3"/>
    <row r="2386" s="37" customFormat="1" ht="15" customHeight="1" x14ac:dyDescent="0.3"/>
    <row r="2387" s="37" customFormat="1" ht="15" customHeight="1" x14ac:dyDescent="0.3"/>
    <row r="2388" s="37" customFormat="1" ht="15" customHeight="1" x14ac:dyDescent="0.3"/>
    <row r="2390" s="37" customFormat="1" ht="15" customHeight="1" x14ac:dyDescent="0.3"/>
    <row r="2391" s="37" customFormat="1" ht="15" customHeight="1" x14ac:dyDescent="0.3"/>
    <row r="2392" s="37" customFormat="1" ht="15" customHeight="1" x14ac:dyDescent="0.3"/>
    <row r="2393" s="37" customFormat="1" ht="15" customHeight="1" x14ac:dyDescent="0.3"/>
    <row r="2394" s="37" customFormat="1" ht="15" customHeight="1" x14ac:dyDescent="0.3"/>
    <row r="2395" s="37" customFormat="1" ht="15" customHeight="1" x14ac:dyDescent="0.3"/>
    <row r="2396" s="37" customFormat="1" ht="15" customHeight="1" x14ac:dyDescent="0.3"/>
    <row r="2397" s="37" customFormat="1" ht="15" customHeight="1" x14ac:dyDescent="0.3"/>
    <row r="2400" s="37" customFormat="1" ht="15" customHeight="1" x14ac:dyDescent="0.3"/>
    <row r="2401" s="37" customFormat="1" ht="15" customHeight="1" x14ac:dyDescent="0.3"/>
    <row r="2402" s="37" customFormat="1" ht="15" customHeight="1" x14ac:dyDescent="0.3"/>
    <row r="2403" s="37" customFormat="1" ht="15" customHeight="1" x14ac:dyDescent="0.3"/>
    <row r="2404" s="37" customFormat="1" ht="15" customHeight="1" x14ac:dyDescent="0.3"/>
    <row r="2405" s="37" customFormat="1" ht="15" customHeight="1" x14ac:dyDescent="0.3"/>
    <row r="2406" s="37" customFormat="1" ht="15" customHeight="1" x14ac:dyDescent="0.3"/>
    <row r="2407" s="37" customFormat="1" ht="15" customHeight="1" x14ac:dyDescent="0.3"/>
    <row r="2408" s="37" customFormat="1" ht="15" customHeight="1" x14ac:dyDescent="0.3"/>
    <row r="2410" s="37" customFormat="1" ht="15" customHeight="1" x14ac:dyDescent="0.3"/>
    <row r="2411" s="37" customFormat="1" ht="15" customHeight="1" x14ac:dyDescent="0.3"/>
    <row r="2412" s="37" customFormat="1" ht="15" customHeight="1" x14ac:dyDescent="0.3"/>
    <row r="2413" s="37" customFormat="1" ht="15" customHeight="1" x14ac:dyDescent="0.3"/>
    <row r="2414" s="37" customFormat="1" ht="15" customHeight="1" x14ac:dyDescent="0.3"/>
    <row r="2415" s="37" customFormat="1" ht="15" customHeight="1" x14ac:dyDescent="0.3"/>
    <row r="2416" s="37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37" customFormat="1" ht="15" customHeight="1" x14ac:dyDescent="0.3"/>
    <row r="2434" s="37" customFormat="1" ht="15" customHeight="1" x14ac:dyDescent="0.3"/>
    <row r="2435" s="37" customFormat="1" ht="15" customHeight="1" x14ac:dyDescent="0.3"/>
    <row r="2436" s="37" customFormat="1" ht="15" customHeight="1" x14ac:dyDescent="0.3"/>
    <row r="2437" s="37" customFormat="1" ht="15" customHeight="1" x14ac:dyDescent="0.3"/>
    <row r="2438" s="37" customFormat="1" ht="15" customHeight="1" x14ac:dyDescent="0.3"/>
    <row r="2450" s="37" customFormat="1" ht="15" customHeight="1" x14ac:dyDescent="0.3"/>
    <row r="2451" s="37" customFormat="1" ht="15" customHeight="1" x14ac:dyDescent="0.3"/>
    <row r="2452" s="37" customFormat="1" ht="15" customHeight="1" x14ac:dyDescent="0.3"/>
    <row r="2453" s="37" customFormat="1" ht="15" customHeight="1" x14ac:dyDescent="0.3"/>
    <row r="2454" s="37" customFormat="1" ht="15" customHeight="1" x14ac:dyDescent="0.3"/>
    <row r="2455" s="37" customFormat="1" ht="15" customHeight="1" x14ac:dyDescent="0.3"/>
    <row r="2457" s="37" customFormat="1" ht="15" customHeight="1" x14ac:dyDescent="0.3"/>
    <row r="2459" s="37" customFormat="1" ht="15" customHeight="1" x14ac:dyDescent="0.3"/>
    <row r="2461" s="37" customFormat="1" ht="15" customHeight="1" x14ac:dyDescent="0.3"/>
    <row r="2462" s="37" customFormat="1" ht="15" customHeight="1" x14ac:dyDescent="0.3"/>
    <row r="2463" s="37" customFormat="1" ht="15" customHeight="1" x14ac:dyDescent="0.3"/>
    <row r="2464" s="37" customFormat="1" ht="15" customHeight="1" x14ac:dyDescent="0.3"/>
    <row r="2465" s="37" customFormat="1" ht="15" customHeight="1" x14ac:dyDescent="0.3"/>
    <row r="2467" s="37" customFormat="1" ht="15" customHeight="1" x14ac:dyDescent="0.3"/>
    <row r="2468" s="37" customFormat="1" ht="15" customHeight="1" x14ac:dyDescent="0.3"/>
    <row r="2469" s="37" customFormat="1" ht="15" customHeight="1" x14ac:dyDescent="0.3"/>
    <row r="2470" s="37" customFormat="1" ht="15" customHeight="1" x14ac:dyDescent="0.3"/>
    <row r="2471" s="37" customFormat="1" ht="15" customHeight="1" x14ac:dyDescent="0.3"/>
    <row r="2472" s="37" customFormat="1" ht="15" customHeight="1" x14ac:dyDescent="0.3"/>
    <row r="2473" s="37" customFormat="1" ht="15" customHeight="1" x14ac:dyDescent="0.3"/>
    <row r="2475" s="37" customFormat="1" ht="15" customHeight="1" x14ac:dyDescent="0.3"/>
    <row r="2476" s="37" customFormat="1" ht="15" customHeight="1" x14ac:dyDescent="0.3"/>
    <row r="2477" s="37" customFormat="1" ht="15" customHeight="1" x14ac:dyDescent="0.3"/>
    <row r="2478" s="37" customFormat="1" ht="15" customHeight="1" x14ac:dyDescent="0.3"/>
    <row r="2479" s="37" customFormat="1" ht="15" customHeight="1" x14ac:dyDescent="0.3"/>
    <row r="2480" s="37" customFormat="1" ht="15" customHeight="1" x14ac:dyDescent="0.3"/>
    <row r="2481" s="37" customFormat="1" ht="15" customHeight="1" x14ac:dyDescent="0.3"/>
    <row r="2482" s="37" customFormat="1" ht="15" customHeight="1" x14ac:dyDescent="0.3"/>
    <row r="2483" s="37" customFormat="1" ht="15" customHeight="1" x14ac:dyDescent="0.3"/>
    <row r="2484" s="37" customFormat="1" ht="15" customHeight="1" x14ac:dyDescent="0.3"/>
    <row r="2486" s="37" customFormat="1" ht="15" customHeight="1" x14ac:dyDescent="0.3"/>
    <row r="2488" s="37" customFormat="1" ht="15" customHeight="1" x14ac:dyDescent="0.3"/>
    <row r="2489" s="37" customFormat="1" ht="15" customHeight="1" x14ac:dyDescent="0.3"/>
    <row r="2490" s="37" customFormat="1" ht="15" customHeight="1" x14ac:dyDescent="0.3"/>
    <row r="2491" s="37" customFormat="1" ht="15" customHeight="1" x14ac:dyDescent="0.3"/>
    <row r="2492" s="37" customFormat="1" ht="15" customHeight="1" x14ac:dyDescent="0.3"/>
    <row r="2495" s="37" customFormat="1" ht="15" customHeight="1" x14ac:dyDescent="0.3"/>
    <row r="2496" s="37" customFormat="1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</row>
    <row r="2510" spans="2:33" ht="15" customHeight="1" x14ac:dyDescent="0.3"/>
    <row r="2511" spans="2:33" ht="15" customHeight="1" x14ac:dyDescent="0.3"/>
    <row r="2512" spans="2:33" ht="15" customHeight="1" x14ac:dyDescent="0.3"/>
    <row r="2513" s="37" customFormat="1" ht="15" customHeight="1" x14ac:dyDescent="0.3"/>
    <row r="2514" s="37" customFormat="1" ht="15" customHeight="1" x14ac:dyDescent="0.3"/>
    <row r="2515" s="37" customFormat="1" ht="15" customHeight="1" x14ac:dyDescent="0.3"/>
    <row r="2516" s="37" customFormat="1" ht="15" customHeight="1" x14ac:dyDescent="0.3"/>
    <row r="2517" s="37" customFormat="1" ht="15" customHeight="1" x14ac:dyDescent="0.3"/>
    <row r="2518" s="37" customFormat="1" ht="15" customHeight="1" x14ac:dyDescent="0.3"/>
    <row r="2519" s="37" customFormat="1" ht="15" customHeight="1" x14ac:dyDescent="0.3"/>
    <row r="2520" s="37" customFormat="1" ht="15" customHeight="1" x14ac:dyDescent="0.3"/>
    <row r="2521" s="37" customFormat="1" ht="15" customHeight="1" x14ac:dyDescent="0.3"/>
    <row r="2522" s="37" customFormat="1" ht="15" customHeight="1" x14ac:dyDescent="0.3"/>
    <row r="2523" s="37" customFormat="1" ht="15" customHeight="1" x14ac:dyDescent="0.3"/>
    <row r="2524" s="37" customFormat="1" ht="15" customHeight="1" x14ac:dyDescent="0.3"/>
    <row r="2525" s="37" customFormat="1" ht="15" customHeight="1" x14ac:dyDescent="0.3"/>
    <row r="2526" s="37" customFormat="1" ht="15" customHeight="1" x14ac:dyDescent="0.3"/>
    <row r="2527" s="37" customFormat="1" ht="15" customHeight="1" x14ac:dyDescent="0.3"/>
    <row r="2528" s="37" customFormat="1" ht="15" customHeight="1" x14ac:dyDescent="0.3"/>
    <row r="2529" s="37" customFormat="1" ht="15" customHeight="1" x14ac:dyDescent="0.3"/>
    <row r="2550" s="37" customFormat="1" ht="15" customHeight="1" x14ac:dyDescent="0.3"/>
    <row r="2551" s="37" customFormat="1" ht="15" customHeight="1" x14ac:dyDescent="0.3"/>
    <row r="2552" s="37" customFormat="1" ht="15" customHeight="1" x14ac:dyDescent="0.3"/>
    <row r="2553" s="37" customFormat="1" ht="15" customHeight="1" x14ac:dyDescent="0.3"/>
    <row r="2554" s="37" customFormat="1" ht="15" customHeight="1" x14ac:dyDescent="0.3"/>
    <row r="2555" s="37" customFormat="1" ht="15" customHeight="1" x14ac:dyDescent="0.3"/>
    <row r="2556" s="37" customFormat="1" ht="15" customHeight="1" x14ac:dyDescent="0.3"/>
    <row r="2557" s="37" customFormat="1" ht="15" customHeight="1" x14ac:dyDescent="0.3"/>
    <row r="2558" s="37" customFormat="1" ht="15" customHeight="1" x14ac:dyDescent="0.3"/>
    <row r="2559" s="37" customFormat="1" ht="15" customHeight="1" x14ac:dyDescent="0.3"/>
    <row r="2561" s="37" customFormat="1" ht="15" customHeight="1" x14ac:dyDescent="0.3"/>
    <row r="2562" s="37" customFormat="1" ht="15" customHeight="1" x14ac:dyDescent="0.3"/>
    <row r="2563" s="37" customFormat="1" ht="15" customHeight="1" x14ac:dyDescent="0.3"/>
    <row r="2564" s="37" customFormat="1" ht="15" customHeight="1" x14ac:dyDescent="0.3"/>
    <row r="2565" s="37" customFormat="1" ht="15" customHeight="1" x14ac:dyDescent="0.3"/>
    <row r="2566" s="37" customFormat="1" ht="15" customHeight="1" x14ac:dyDescent="0.3"/>
    <row r="2568" s="37" customFormat="1" ht="15" customHeight="1" x14ac:dyDescent="0.3"/>
    <row r="2569" s="37" customFormat="1" ht="15" customHeight="1" x14ac:dyDescent="0.3"/>
    <row r="2570" s="37" customFormat="1" ht="15" customHeight="1" x14ac:dyDescent="0.3"/>
    <row r="2571" s="37" customFormat="1" ht="15" customHeight="1" x14ac:dyDescent="0.3"/>
    <row r="2572" s="37" customFormat="1" ht="15" customHeight="1" x14ac:dyDescent="0.3"/>
    <row r="2573" s="37" customFormat="1" ht="15" customHeight="1" x14ac:dyDescent="0.3"/>
    <row r="2575" s="37" customFormat="1" ht="15" customHeight="1" x14ac:dyDescent="0.3"/>
    <row r="2576" s="37" customFormat="1" ht="15" customHeight="1" x14ac:dyDescent="0.3"/>
    <row r="2577" s="37" customFormat="1" ht="15" customHeight="1" x14ac:dyDescent="0.3"/>
    <row r="2578" s="37" customFormat="1" ht="15" customHeight="1" x14ac:dyDescent="0.3"/>
    <row r="2579" s="37" customFormat="1" ht="15" customHeight="1" x14ac:dyDescent="0.3"/>
    <row r="2581" s="37" customFormat="1" ht="15" customHeight="1" x14ac:dyDescent="0.3"/>
    <row r="2582" s="37" customFormat="1" ht="15" customHeight="1" x14ac:dyDescent="0.3"/>
    <row r="2583" s="37" customFormat="1" ht="15" customHeight="1" x14ac:dyDescent="0.3"/>
    <row r="2584" s="37" customFormat="1" ht="15" customHeight="1" x14ac:dyDescent="0.3"/>
    <row r="2585" s="37" customFormat="1" ht="15" customHeight="1" x14ac:dyDescent="0.3"/>
    <row r="2586" s="37" customFormat="1" ht="15" customHeight="1" x14ac:dyDescent="0.3"/>
    <row r="2588" s="37" customFormat="1" ht="15" customHeight="1" x14ac:dyDescent="0.3"/>
    <row r="2589" s="37" customFormat="1" ht="15" customHeight="1" x14ac:dyDescent="0.3"/>
    <row r="2590" s="37" customFormat="1" ht="15" customHeight="1" x14ac:dyDescent="0.3"/>
    <row r="2591" s="37" customFormat="1" ht="15" customHeight="1" x14ac:dyDescent="0.3"/>
    <row r="2592" s="37" customFormat="1" ht="15" customHeight="1" x14ac:dyDescent="0.3"/>
    <row r="2593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37" customFormat="1" ht="15" customHeight="1" x14ac:dyDescent="0.3"/>
    <row r="2610" s="37" customFormat="1" ht="15" customHeight="1" x14ac:dyDescent="0.3"/>
    <row r="2611" s="37" customFormat="1" ht="15" customHeight="1" x14ac:dyDescent="0.3"/>
    <row r="2612" s="37" customFormat="1" ht="15" customHeight="1" x14ac:dyDescent="0.3"/>
    <row r="2613" s="37" customFormat="1" ht="15" customHeight="1" x14ac:dyDescent="0.3"/>
    <row r="2614" s="37" customFormat="1" ht="15" customHeight="1" x14ac:dyDescent="0.3"/>
    <row r="2625" s="37" customFormat="1" ht="15" customHeight="1" x14ac:dyDescent="0.3"/>
    <row r="2626" s="37" customFormat="1" ht="15" customHeight="1" x14ac:dyDescent="0.3"/>
    <row r="2627" s="37" customFormat="1" ht="15" customHeight="1" x14ac:dyDescent="0.3"/>
    <row r="2628" s="37" customFormat="1" ht="15" customHeight="1" x14ac:dyDescent="0.3"/>
    <row r="2629" s="37" customFormat="1" ht="15" customHeight="1" x14ac:dyDescent="0.3"/>
    <row r="2630" s="37" customFormat="1" ht="15" customHeight="1" x14ac:dyDescent="0.3"/>
    <row r="2631" s="37" customFormat="1" ht="15" customHeight="1" x14ac:dyDescent="0.3"/>
    <row r="2632" s="37" customFormat="1" ht="15" customHeight="1" x14ac:dyDescent="0.3"/>
    <row r="2633" s="37" customFormat="1" ht="15" customHeight="1" x14ac:dyDescent="0.3"/>
    <row r="2634" s="37" customFormat="1" ht="15" customHeight="1" x14ac:dyDescent="0.3"/>
    <row r="2635" s="37" customFormat="1" ht="15" customHeight="1" x14ac:dyDescent="0.3"/>
    <row r="2636" s="37" customFormat="1" ht="15" customHeight="1" x14ac:dyDescent="0.3"/>
    <row r="2637" s="37" customFormat="1" ht="15" customHeight="1" x14ac:dyDescent="0.3"/>
    <row r="2638" s="37" customFormat="1" ht="15" customHeight="1" x14ac:dyDescent="0.3"/>
    <row r="2639" s="37" customFormat="1" ht="15" customHeight="1" x14ac:dyDescent="0.3"/>
    <row r="2640" s="37" customFormat="1" ht="15" customHeight="1" x14ac:dyDescent="0.3"/>
    <row r="2641" s="37" customFormat="1" ht="15" customHeight="1" x14ac:dyDescent="0.3"/>
    <row r="2642" s="37" customFormat="1" ht="15" customHeight="1" x14ac:dyDescent="0.3"/>
    <row r="2643" s="37" customFormat="1" ht="15" customHeight="1" x14ac:dyDescent="0.3"/>
    <row r="2644" s="37" customFormat="1" ht="15" customHeight="1" x14ac:dyDescent="0.3"/>
    <row r="2645" s="37" customFormat="1" ht="15" customHeight="1" x14ac:dyDescent="0.3"/>
    <row r="2646" s="37" customFormat="1" ht="15" customHeight="1" x14ac:dyDescent="0.3"/>
    <row r="2648" s="37" customFormat="1" ht="15" customHeight="1" x14ac:dyDescent="0.3"/>
    <row r="2649" s="37" customFormat="1" ht="15" customHeight="1" x14ac:dyDescent="0.3"/>
    <row r="2650" s="37" customFormat="1" ht="15" customHeight="1" x14ac:dyDescent="0.3"/>
    <row r="2651" s="37" customFormat="1" ht="15" customHeight="1" x14ac:dyDescent="0.3"/>
    <row r="2652" s="37" customFormat="1" ht="15" customHeight="1" x14ac:dyDescent="0.3"/>
    <row r="2653" s="37" customFormat="1" ht="15" customHeight="1" x14ac:dyDescent="0.3"/>
    <row r="2654" s="37" customFormat="1" ht="15" customHeight="1" x14ac:dyDescent="0.3"/>
    <row r="2655" s="37" customFormat="1" ht="15" customHeight="1" x14ac:dyDescent="0.3"/>
    <row r="2656" s="37" customFormat="1" ht="15" customHeight="1" x14ac:dyDescent="0.3"/>
    <row r="2657" s="37" customFormat="1" ht="15" customHeight="1" x14ac:dyDescent="0.3"/>
    <row r="2658" s="37" customFormat="1" ht="15" customHeight="1" x14ac:dyDescent="0.3"/>
    <row r="2659" s="37" customFormat="1" ht="15" customHeight="1" x14ac:dyDescent="0.3"/>
    <row r="2662" s="37" customFormat="1" ht="15" customHeight="1" x14ac:dyDescent="0.3"/>
    <row r="2663" s="37" customFormat="1" ht="15" customHeight="1" x14ac:dyDescent="0.3"/>
    <row r="2664" s="37" customFormat="1" ht="15" customHeight="1" x14ac:dyDescent="0.3"/>
    <row r="2665" s="37" customFormat="1" ht="15" customHeight="1" x14ac:dyDescent="0.3"/>
    <row r="2666" s="37" customFormat="1" ht="15" customHeight="1" x14ac:dyDescent="0.3"/>
    <row r="2667" s="37" customFormat="1" ht="15" customHeight="1" x14ac:dyDescent="0.3"/>
    <row r="2668" s="37" customFormat="1" ht="15" customHeight="1" x14ac:dyDescent="0.3"/>
    <row r="2669" s="37" customFormat="1" ht="15" customHeight="1" x14ac:dyDescent="0.3"/>
    <row r="2670" s="37" customFormat="1" ht="15" customHeight="1" x14ac:dyDescent="0.3"/>
    <row r="2671" s="37" customFormat="1" ht="15" customHeight="1" x14ac:dyDescent="0.3"/>
    <row r="2672" s="37" customFormat="1" ht="15" customHeight="1" x14ac:dyDescent="0.3"/>
    <row r="2673" s="37" customFormat="1" ht="15" customHeight="1" x14ac:dyDescent="0.3"/>
    <row r="2674" s="37" customFormat="1" ht="15" customHeight="1" x14ac:dyDescent="0.3"/>
    <row r="2675" s="37" customFormat="1" ht="15" customHeight="1" x14ac:dyDescent="0.3"/>
    <row r="2676" s="37" customFormat="1" ht="15" customHeight="1" x14ac:dyDescent="0.3"/>
    <row r="2677" s="37" customFormat="1" ht="15" customHeight="1" x14ac:dyDescent="0.3"/>
    <row r="2678" s="37" customFormat="1" ht="15" customHeight="1" x14ac:dyDescent="0.3"/>
    <row r="2679" s="37" customFormat="1" ht="15" customHeight="1" x14ac:dyDescent="0.3"/>
    <row r="2680" s="37" customFormat="1" ht="15" customHeight="1" x14ac:dyDescent="0.3"/>
    <row r="2681" s="37" customFormat="1" ht="15" customHeight="1" x14ac:dyDescent="0.3"/>
    <row r="2682" s="37" customFormat="1" ht="15" customHeight="1" x14ac:dyDescent="0.3"/>
    <row r="2683" s="37" customFormat="1" ht="15" customHeight="1" x14ac:dyDescent="0.3"/>
    <row r="2684" s="37" customFormat="1" ht="15" customHeight="1" x14ac:dyDescent="0.3"/>
    <row r="2685" s="37" customFormat="1" ht="15" customHeight="1" x14ac:dyDescent="0.3"/>
    <row r="2686" s="37" customFormat="1" ht="15" customHeight="1" x14ac:dyDescent="0.3"/>
    <row r="2687" s="37" customFormat="1" ht="15" customHeight="1" x14ac:dyDescent="0.3"/>
    <row r="2689" s="37" customFormat="1" ht="15" customHeight="1" x14ac:dyDescent="0.3"/>
    <row r="2690" s="37" customFormat="1" ht="15" customHeight="1" x14ac:dyDescent="0.3"/>
    <row r="2691" s="37" customFormat="1" ht="15" customHeight="1" x14ac:dyDescent="0.3"/>
    <row r="2692" s="37" customFormat="1" ht="15" customHeight="1" x14ac:dyDescent="0.3"/>
    <row r="2693" s="37" customFormat="1" ht="15" customHeight="1" x14ac:dyDescent="0.3"/>
    <row r="2694" s="37" customFormat="1" ht="15" customHeight="1" x14ac:dyDescent="0.3"/>
    <row r="2695" s="37" customFormat="1" ht="15" customHeight="1" x14ac:dyDescent="0.3"/>
    <row r="2696" s="37" customFormat="1" ht="15" customHeight="1" x14ac:dyDescent="0.3"/>
    <row r="2697" s="37" customFormat="1" ht="15" customHeight="1" x14ac:dyDescent="0.3"/>
    <row r="2698" s="37" customFormat="1" ht="15" customHeight="1" x14ac:dyDescent="0.3"/>
    <row r="2699" s="37" customFormat="1" ht="15" customHeight="1" x14ac:dyDescent="0.3"/>
    <row r="2700" s="37" customFormat="1" ht="15" customHeight="1" x14ac:dyDescent="0.3"/>
    <row r="2701" s="37" customFormat="1" ht="15" customHeight="1" x14ac:dyDescent="0.3"/>
    <row r="2702" s="37" customFormat="1" ht="15" customHeight="1" x14ac:dyDescent="0.3"/>
    <row r="2703" s="37" customFormat="1" ht="15" customHeight="1" x14ac:dyDescent="0.3"/>
    <row r="2704" s="37" customFormat="1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</row>
    <row r="2720" spans="2:33" ht="15" customHeight="1" x14ac:dyDescent="0.3"/>
    <row r="2721" s="37" customFormat="1" ht="15" customHeight="1" x14ac:dyDescent="0.3"/>
    <row r="2722" s="37" customFormat="1" ht="15" customHeight="1" x14ac:dyDescent="0.3"/>
    <row r="2723" s="37" customFormat="1" ht="15" customHeight="1" x14ac:dyDescent="0.3"/>
    <row r="2724" s="37" customFormat="1" ht="15" customHeight="1" x14ac:dyDescent="0.3"/>
    <row r="2725" s="37" customFormat="1" ht="15" customHeight="1" x14ac:dyDescent="0.3"/>
    <row r="2726" s="37" customFormat="1" ht="15" customHeight="1" x14ac:dyDescent="0.3"/>
    <row r="2727" s="37" customFormat="1" ht="15" customHeight="1" x14ac:dyDescent="0.3"/>
    <row r="2728" s="37" customFormat="1" ht="15" customHeight="1" x14ac:dyDescent="0.3"/>
    <row r="2729" s="37" customFormat="1" ht="15" customHeight="1" x14ac:dyDescent="0.3"/>
    <row r="2730" s="37" customFormat="1" ht="15" customHeight="1" x14ac:dyDescent="0.3"/>
    <row r="2731" s="37" customFormat="1" ht="15" customHeight="1" x14ac:dyDescent="0.3"/>
    <row r="2732" s="37" customFormat="1" ht="15" customHeight="1" x14ac:dyDescent="0.3"/>
    <row r="2733" s="37" customFormat="1" ht="15" customHeight="1" x14ac:dyDescent="0.3"/>
    <row r="2734" s="37" customFormat="1" ht="15" customHeight="1" x14ac:dyDescent="0.3"/>
    <row r="2735" s="37" customFormat="1" ht="15" customHeight="1" x14ac:dyDescent="0.3"/>
    <row r="2736" s="37" customFormat="1" ht="15" customHeight="1" x14ac:dyDescent="0.3"/>
    <row r="2737" s="37" customFormat="1" ht="15" customHeight="1" x14ac:dyDescent="0.3"/>
    <row r="2738" s="37" customFormat="1" ht="15" customHeight="1" x14ac:dyDescent="0.3"/>
    <row r="2739" s="37" customFormat="1" ht="15" customHeight="1" x14ac:dyDescent="0.3"/>
    <row r="2740" s="37" customFormat="1" ht="15" customHeight="1" x14ac:dyDescent="0.3"/>
    <row r="2741" s="37" customFormat="1" ht="15" customHeight="1" x14ac:dyDescent="0.3"/>
    <row r="2742" s="37" customFormat="1" ht="15" customHeight="1" x14ac:dyDescent="0.3"/>
    <row r="2775" s="37" customFormat="1" ht="15" customHeight="1" x14ac:dyDescent="0.3"/>
    <row r="2776" s="37" customFormat="1" ht="15" customHeight="1" x14ac:dyDescent="0.3"/>
    <row r="2777" s="37" customFormat="1" ht="15" customHeight="1" x14ac:dyDescent="0.3"/>
    <row r="2778" s="37" customFormat="1" ht="15" customHeight="1" x14ac:dyDescent="0.3"/>
    <row r="2779" s="37" customFormat="1" ht="15" customHeight="1" x14ac:dyDescent="0.3"/>
    <row r="2780" s="37" customFormat="1" ht="15" customHeight="1" x14ac:dyDescent="0.3"/>
    <row r="2781" s="37" customFormat="1" ht="15" customHeight="1" x14ac:dyDescent="0.3"/>
    <row r="2782" s="37" customFormat="1" ht="15" customHeight="1" x14ac:dyDescent="0.3"/>
    <row r="2783" s="37" customFormat="1" ht="15" customHeight="1" x14ac:dyDescent="0.3"/>
    <row r="2784" s="37" customFormat="1" ht="15" customHeight="1" x14ac:dyDescent="0.3"/>
    <row r="2785" s="37" customFormat="1" ht="15" customHeight="1" x14ac:dyDescent="0.3"/>
    <row r="2786" s="37" customFormat="1" ht="15" customHeight="1" x14ac:dyDescent="0.3"/>
    <row r="2788" s="37" customFormat="1" ht="15" customHeight="1" x14ac:dyDescent="0.3"/>
    <row r="2789" s="37" customFormat="1" ht="15" customHeight="1" x14ac:dyDescent="0.3"/>
    <row r="2790" s="37" customFormat="1" ht="15" customHeight="1" x14ac:dyDescent="0.3"/>
    <row r="2791" s="37" customFormat="1" ht="15" customHeight="1" x14ac:dyDescent="0.3"/>
    <row r="2793" s="37" customFormat="1" ht="15" customHeight="1" x14ac:dyDescent="0.3"/>
    <row r="2794" s="37" customFormat="1" ht="15" customHeight="1" x14ac:dyDescent="0.3"/>
    <row r="2795" s="37" customFormat="1" ht="15" customHeight="1" x14ac:dyDescent="0.3"/>
    <row r="2796" s="37" customFormat="1" ht="15" customHeight="1" x14ac:dyDescent="0.3"/>
    <row r="2797" s="37" customFormat="1" ht="15" customHeight="1" x14ac:dyDescent="0.3"/>
    <row r="2798" s="37" customFormat="1" ht="15" customHeight="1" x14ac:dyDescent="0.3"/>
    <row r="2799" s="37" customFormat="1" ht="15" customHeight="1" x14ac:dyDescent="0.3"/>
    <row r="2800" s="37" customFormat="1" ht="15" customHeight="1" x14ac:dyDescent="0.3"/>
    <row r="2801" s="37" customFormat="1" ht="15" customHeight="1" x14ac:dyDescent="0.3"/>
    <row r="2802" s="37" customFormat="1" ht="15" customHeight="1" x14ac:dyDescent="0.3"/>
    <row r="2804" s="37" customFormat="1" ht="15" customHeight="1" x14ac:dyDescent="0.3"/>
    <row r="2805" s="37" customFormat="1" ht="15" customHeight="1" x14ac:dyDescent="0.3"/>
    <row r="2806" s="37" customFormat="1" ht="15" customHeight="1" x14ac:dyDescent="0.3"/>
    <row r="2807" s="37" customFormat="1" ht="15" customHeight="1" x14ac:dyDescent="0.3"/>
    <row r="2809" s="37" customFormat="1" ht="15" customHeight="1" x14ac:dyDescent="0.3"/>
    <row r="2810" s="37" customFormat="1" ht="15" customHeight="1" x14ac:dyDescent="0.3"/>
    <row r="2811" s="37" customFormat="1" ht="15" customHeight="1" x14ac:dyDescent="0.3"/>
    <row r="2812" s="37" customFormat="1" ht="15" customHeight="1" x14ac:dyDescent="0.3"/>
    <row r="2813" s="37" customFormat="1" ht="15" customHeight="1" x14ac:dyDescent="0.3"/>
    <row r="2814" s="37" customFormat="1" ht="15" customHeight="1" x14ac:dyDescent="0.3"/>
    <row r="2815" s="37" customFormat="1" ht="15" customHeight="1" x14ac:dyDescent="0.3"/>
    <row r="2816" s="37" customFormat="1" ht="15" customHeight="1" x14ac:dyDescent="0.3"/>
    <row r="2818" s="37" customFormat="1" ht="15" customHeight="1" x14ac:dyDescent="0.3"/>
    <row r="2819" s="37" customFormat="1" ht="15" customHeight="1" x14ac:dyDescent="0.3"/>
    <row r="2820" s="37" customFormat="1" ht="15" customHeight="1" x14ac:dyDescent="0.3"/>
    <row r="2821" s="37" customFormat="1" ht="15" customHeight="1" x14ac:dyDescent="0.3"/>
    <row r="2822" s="37" customFormat="1" ht="15" customHeight="1" x14ac:dyDescent="0.3"/>
    <row r="2823" s="37" customFormat="1" ht="15" customHeight="1" x14ac:dyDescent="0.3"/>
    <row r="2825" s="37" customFormat="1" ht="15" customHeight="1" x14ac:dyDescent="0.3"/>
    <row r="2826" s="37" customFormat="1" ht="15" customHeight="1" x14ac:dyDescent="0.3"/>
    <row r="2827" s="37" customFormat="1" ht="15" customHeight="1" x14ac:dyDescent="0.3"/>
    <row r="2828" s="37" customFormat="1" ht="15" customHeight="1" x14ac:dyDescent="0.3"/>
    <row r="2831" s="37" customFormat="1" ht="15" customHeight="1" x14ac:dyDescent="0.3"/>
    <row r="2832" s="37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</row>
    <row r="2838" spans="2:33" ht="15" customHeight="1" x14ac:dyDescent="0.3"/>
    <row r="2839" spans="2:33" ht="15" customHeight="1" x14ac:dyDescent="0.3"/>
    <row r="2840" spans="2:33" ht="15" customHeight="1" x14ac:dyDescent="0.3"/>
    <row r="2841" spans="2:33" ht="15" customHeight="1" x14ac:dyDescent="0.3"/>
  </sheetData>
  <mergeCells count="20">
    <mergeCell ref="B2419:AG2419"/>
    <mergeCell ref="B2509:AG2509"/>
    <mergeCell ref="B2598:AG2598"/>
    <mergeCell ref="B2719:AG2719"/>
    <mergeCell ref="B2837:AG2837"/>
    <mergeCell ref="B1698:AG1698"/>
    <mergeCell ref="B1945:AG1945"/>
    <mergeCell ref="B2031:AG2031"/>
    <mergeCell ref="B2153:AG2153"/>
    <mergeCell ref="B2317:AG2317"/>
    <mergeCell ref="B1100:AG1100"/>
    <mergeCell ref="B1227:AG1227"/>
    <mergeCell ref="B1390:AG1390"/>
    <mergeCell ref="B1502:AG1502"/>
    <mergeCell ref="B1604:AG1604"/>
    <mergeCell ref="B112:AG112"/>
    <mergeCell ref="B308:AG308"/>
    <mergeCell ref="B511:AG511"/>
    <mergeCell ref="B712:AG712"/>
    <mergeCell ref="B887:AG8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H1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  <sheetView workbookViewId="1"/>
  </sheetViews>
  <sheetFormatPr defaultColWidth="8.7265625" defaultRowHeight="15" customHeight="1" x14ac:dyDescent="0.3"/>
  <cols>
    <col min="1" max="1" width="21.269531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671</v>
      </c>
      <c r="C1" s="50">
        <v>2022</v>
      </c>
      <c r="D1" s="50">
        <v>2023</v>
      </c>
      <c r="E1" s="50">
        <v>2024</v>
      </c>
      <c r="F1" s="50">
        <v>2025</v>
      </c>
      <c r="G1" s="50">
        <v>2026</v>
      </c>
      <c r="H1" s="50">
        <v>2027</v>
      </c>
      <c r="I1" s="50">
        <v>2028</v>
      </c>
      <c r="J1" s="50">
        <v>2029</v>
      </c>
      <c r="K1" s="50">
        <v>2030</v>
      </c>
      <c r="L1" s="50">
        <v>2031</v>
      </c>
      <c r="M1" s="50">
        <v>2032</v>
      </c>
      <c r="N1" s="50">
        <v>2033</v>
      </c>
      <c r="O1" s="50">
        <v>2034</v>
      </c>
      <c r="P1" s="50">
        <v>2035</v>
      </c>
      <c r="Q1" s="50">
        <v>2036</v>
      </c>
      <c r="R1" s="50">
        <v>2037</v>
      </c>
      <c r="S1" s="50">
        <v>2038</v>
      </c>
      <c r="T1" s="50">
        <v>2039</v>
      </c>
      <c r="U1" s="50">
        <v>2040</v>
      </c>
      <c r="V1" s="50">
        <v>2041</v>
      </c>
      <c r="W1" s="50">
        <v>2042</v>
      </c>
      <c r="X1" s="50">
        <v>2043</v>
      </c>
      <c r="Y1" s="50">
        <v>2044</v>
      </c>
      <c r="Z1" s="50">
        <v>2045</v>
      </c>
      <c r="AA1" s="50">
        <v>2046</v>
      </c>
      <c r="AB1" s="50">
        <v>2047</v>
      </c>
      <c r="AC1" s="50">
        <v>2048</v>
      </c>
      <c r="AD1" s="50">
        <v>2049</v>
      </c>
      <c r="AE1" s="50">
        <v>2050</v>
      </c>
    </row>
    <row r="2" spans="1:33" ht="15" customHeight="1" thickTop="1" x14ac:dyDescent="0.3"/>
    <row r="3" spans="1:33" ht="15" customHeight="1" x14ac:dyDescent="0.3">
      <c r="C3" s="73" t="s">
        <v>520</v>
      </c>
      <c r="D3" s="73" t="s">
        <v>672</v>
      </c>
      <c r="E3" s="55"/>
      <c r="F3" s="55"/>
      <c r="G3" s="55"/>
    </row>
    <row r="4" spans="1:33" ht="15" customHeight="1" x14ac:dyDescent="0.3">
      <c r="C4" s="73" t="s">
        <v>521</v>
      </c>
      <c r="D4" s="73" t="s">
        <v>673</v>
      </c>
      <c r="E4" s="55"/>
      <c r="F4" s="55"/>
      <c r="G4" s="73" t="s">
        <v>652</v>
      </c>
    </row>
    <row r="5" spans="1:33" ht="15" customHeight="1" x14ac:dyDescent="0.3">
      <c r="C5" s="73" t="s">
        <v>522</v>
      </c>
      <c r="D5" s="73" t="s">
        <v>674</v>
      </c>
      <c r="E5" s="55"/>
      <c r="F5" s="55"/>
      <c r="G5" s="55"/>
    </row>
    <row r="6" spans="1:33" ht="15" customHeight="1" x14ac:dyDescent="0.3">
      <c r="C6" s="73" t="s">
        <v>523</v>
      </c>
      <c r="D6" s="55"/>
      <c r="E6" s="73" t="s">
        <v>675</v>
      </c>
      <c r="F6" s="55"/>
      <c r="G6" s="55"/>
    </row>
    <row r="7" spans="1:33" ht="12" x14ac:dyDescent="0.3"/>
    <row r="8" spans="1:33" ht="12" x14ac:dyDescent="0.3"/>
    <row r="9" spans="1:33" ht="12" x14ac:dyDescent="0.3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pans="1:33" ht="15" customHeight="1" x14ac:dyDescent="0.35">
      <c r="A10" s="43" t="s">
        <v>344</v>
      </c>
      <c r="B10" s="60" t="s">
        <v>43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51" t="s">
        <v>649</v>
      </c>
      <c r="AG10" s="38"/>
    </row>
    <row r="11" spans="1:33" ht="15" customHeight="1" x14ac:dyDescent="0.3">
      <c r="B11" s="61" t="s">
        <v>44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51" t="s">
        <v>648</v>
      </c>
      <c r="AG11" s="38"/>
    </row>
    <row r="12" spans="1:33" ht="15" customHeight="1" x14ac:dyDescent="0.3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51" t="s">
        <v>647</v>
      </c>
      <c r="AG12" s="38"/>
    </row>
    <row r="13" spans="1:33" ht="15" customHeight="1" thickBot="1" x14ac:dyDescent="0.35">
      <c r="B13" s="63" t="s">
        <v>45</v>
      </c>
      <c r="C13" s="63">
        <v>2022</v>
      </c>
      <c r="D13" s="63">
        <v>2023</v>
      </c>
      <c r="E13" s="63">
        <v>2024</v>
      </c>
      <c r="F13" s="63">
        <v>2025</v>
      </c>
      <c r="G13" s="63">
        <v>2026</v>
      </c>
      <c r="H13" s="63">
        <v>2027</v>
      </c>
      <c r="I13" s="63">
        <v>2028</v>
      </c>
      <c r="J13" s="63">
        <v>2029</v>
      </c>
      <c r="K13" s="63">
        <v>2030</v>
      </c>
      <c r="L13" s="63">
        <v>2031</v>
      </c>
      <c r="M13" s="63">
        <v>2032</v>
      </c>
      <c r="N13" s="63">
        <v>2033</v>
      </c>
      <c r="O13" s="63">
        <v>2034</v>
      </c>
      <c r="P13" s="63">
        <v>2035</v>
      </c>
      <c r="Q13" s="63">
        <v>2036</v>
      </c>
      <c r="R13" s="63">
        <v>2037</v>
      </c>
      <c r="S13" s="63">
        <v>2038</v>
      </c>
      <c r="T13" s="63">
        <v>2039</v>
      </c>
      <c r="U13" s="63">
        <v>2040</v>
      </c>
      <c r="V13" s="63">
        <v>2041</v>
      </c>
      <c r="W13" s="63">
        <v>2042</v>
      </c>
      <c r="X13" s="63">
        <v>2043</v>
      </c>
      <c r="Y13" s="63">
        <v>2044</v>
      </c>
      <c r="Z13" s="63">
        <v>2045</v>
      </c>
      <c r="AA13" s="63">
        <v>2046</v>
      </c>
      <c r="AB13" s="63">
        <v>2047</v>
      </c>
      <c r="AC13" s="63">
        <v>2048</v>
      </c>
      <c r="AD13" s="63">
        <v>2049</v>
      </c>
      <c r="AE13" s="63">
        <v>2050</v>
      </c>
      <c r="AF13" s="64" t="s">
        <v>676</v>
      </c>
      <c r="AG13" s="38"/>
    </row>
    <row r="14" spans="1:33" ht="15" customHeight="1" thickTop="1" x14ac:dyDescent="0.3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15" customHeight="1" x14ac:dyDescent="0.3">
      <c r="B15" s="65" t="s">
        <v>46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15" customHeight="1" x14ac:dyDescent="0.3">
      <c r="A16" s="43" t="s">
        <v>345</v>
      </c>
      <c r="B16" s="66" t="s">
        <v>47</v>
      </c>
      <c r="C16" s="67">
        <v>24.586991999999999</v>
      </c>
      <c r="D16" s="67">
        <v>25.571161</v>
      </c>
      <c r="E16" s="67">
        <v>26.285039999999999</v>
      </c>
      <c r="F16" s="67">
        <v>26.689157000000002</v>
      </c>
      <c r="G16" s="67">
        <v>27.061613000000001</v>
      </c>
      <c r="H16" s="67">
        <v>27.276854</v>
      </c>
      <c r="I16" s="67">
        <v>27.645002000000002</v>
      </c>
      <c r="J16" s="67">
        <v>27.607613000000001</v>
      </c>
      <c r="K16" s="67">
        <v>27.657637000000001</v>
      </c>
      <c r="L16" s="67">
        <v>27.504726000000002</v>
      </c>
      <c r="M16" s="67">
        <v>27.566185000000001</v>
      </c>
      <c r="N16" s="67">
        <v>27.626515999999999</v>
      </c>
      <c r="O16" s="67">
        <v>27.525274</v>
      </c>
      <c r="P16" s="67">
        <v>27.454478999999999</v>
      </c>
      <c r="Q16" s="67">
        <v>27.324805999999999</v>
      </c>
      <c r="R16" s="67">
        <v>27.286284999999999</v>
      </c>
      <c r="S16" s="67">
        <v>27.180133999999999</v>
      </c>
      <c r="T16" s="67">
        <v>27.06955</v>
      </c>
      <c r="U16" s="67">
        <v>26.857201</v>
      </c>
      <c r="V16" s="67">
        <v>26.565493</v>
      </c>
      <c r="W16" s="67">
        <v>26.618496</v>
      </c>
      <c r="X16" s="67">
        <v>26.762219999999999</v>
      </c>
      <c r="Y16" s="67">
        <v>27.042204000000002</v>
      </c>
      <c r="Z16" s="67">
        <v>27.108968999999998</v>
      </c>
      <c r="AA16" s="67">
        <v>27.167717</v>
      </c>
      <c r="AB16" s="67">
        <v>26.948446000000001</v>
      </c>
      <c r="AC16" s="67">
        <v>27.031092000000001</v>
      </c>
      <c r="AD16" s="67">
        <v>27.320032000000001</v>
      </c>
      <c r="AE16" s="67">
        <v>27.390823000000001</v>
      </c>
      <c r="AF16" s="68">
        <v>3.8639999999999998E-3</v>
      </c>
      <c r="AG16" s="38"/>
    </row>
    <row r="17" spans="1:33" ht="15" customHeight="1" x14ac:dyDescent="0.3">
      <c r="A17" s="43" t="s">
        <v>346</v>
      </c>
      <c r="B17" s="66" t="s">
        <v>48</v>
      </c>
      <c r="C17" s="67">
        <v>7.7684930000000003</v>
      </c>
      <c r="D17" s="67">
        <v>8.1696559999999998</v>
      </c>
      <c r="E17" s="67">
        <v>8.3321199999999997</v>
      </c>
      <c r="F17" s="67">
        <v>8.3111510000000006</v>
      </c>
      <c r="G17" s="67">
        <v>8.4723849999999992</v>
      </c>
      <c r="H17" s="67">
        <v>8.3399160000000006</v>
      </c>
      <c r="I17" s="67">
        <v>8.2286289999999997</v>
      </c>
      <c r="J17" s="67">
        <v>8.1261060000000001</v>
      </c>
      <c r="K17" s="67">
        <v>8.0590299999999999</v>
      </c>
      <c r="L17" s="67">
        <v>8.0406610000000001</v>
      </c>
      <c r="M17" s="67">
        <v>8.1131670000000007</v>
      </c>
      <c r="N17" s="67">
        <v>8.1678940000000004</v>
      </c>
      <c r="O17" s="67">
        <v>8.2807069999999996</v>
      </c>
      <c r="P17" s="67">
        <v>8.3397360000000003</v>
      </c>
      <c r="Q17" s="67">
        <v>8.4637619999999991</v>
      </c>
      <c r="R17" s="67">
        <v>8.5171729999999997</v>
      </c>
      <c r="S17" s="67">
        <v>8.5180530000000001</v>
      </c>
      <c r="T17" s="67">
        <v>8.6456610000000005</v>
      </c>
      <c r="U17" s="67">
        <v>8.6326029999999996</v>
      </c>
      <c r="V17" s="67">
        <v>8.6911459999999998</v>
      </c>
      <c r="W17" s="67">
        <v>8.8430959999999992</v>
      </c>
      <c r="X17" s="67">
        <v>8.9670079999999999</v>
      </c>
      <c r="Y17" s="67">
        <v>9.0321160000000003</v>
      </c>
      <c r="Z17" s="67">
        <v>9.0799719999999997</v>
      </c>
      <c r="AA17" s="67">
        <v>9.1438089999999992</v>
      </c>
      <c r="AB17" s="67">
        <v>9.1952099999999994</v>
      </c>
      <c r="AC17" s="67">
        <v>9.2360419999999994</v>
      </c>
      <c r="AD17" s="67">
        <v>9.2827359999999999</v>
      </c>
      <c r="AE17" s="67">
        <v>9.3104460000000007</v>
      </c>
      <c r="AF17" s="68">
        <v>6.4869999999999997E-3</v>
      </c>
      <c r="AG17" s="38"/>
    </row>
    <row r="18" spans="1:33" ht="15" customHeight="1" x14ac:dyDescent="0.3">
      <c r="A18" s="43" t="s">
        <v>347</v>
      </c>
      <c r="B18" s="66" t="s">
        <v>49</v>
      </c>
      <c r="C18" s="67">
        <v>37.814273999999997</v>
      </c>
      <c r="D18" s="67">
        <v>37.835822999999998</v>
      </c>
      <c r="E18" s="67">
        <v>36.882995999999999</v>
      </c>
      <c r="F18" s="67">
        <v>37.047317999999997</v>
      </c>
      <c r="G18" s="67">
        <v>37.522250999999997</v>
      </c>
      <c r="H18" s="67">
        <v>37.473185999999998</v>
      </c>
      <c r="I18" s="67">
        <v>37.786017999999999</v>
      </c>
      <c r="J18" s="67">
        <v>38.036835000000004</v>
      </c>
      <c r="K18" s="67">
        <v>38.406055000000002</v>
      </c>
      <c r="L18" s="67">
        <v>38.853167999999997</v>
      </c>
      <c r="M18" s="67">
        <v>39.378104999999998</v>
      </c>
      <c r="N18" s="67">
        <v>39.977421</v>
      </c>
      <c r="O18" s="67">
        <v>40.490608000000002</v>
      </c>
      <c r="P18" s="67">
        <v>40.958793999999997</v>
      </c>
      <c r="Q18" s="67">
        <v>41.332081000000002</v>
      </c>
      <c r="R18" s="67">
        <v>41.707431999999997</v>
      </c>
      <c r="S18" s="67">
        <v>41.989215999999999</v>
      </c>
      <c r="T18" s="67">
        <v>42.240600999999998</v>
      </c>
      <c r="U18" s="67">
        <v>42.383110000000002</v>
      </c>
      <c r="V18" s="67">
        <v>42.506450999999998</v>
      </c>
      <c r="W18" s="67">
        <v>42.687958000000002</v>
      </c>
      <c r="X18" s="67">
        <v>42.804451</v>
      </c>
      <c r="Y18" s="67">
        <v>42.884608999999998</v>
      </c>
      <c r="Z18" s="67">
        <v>43.041491999999998</v>
      </c>
      <c r="AA18" s="67">
        <v>42.870251000000003</v>
      </c>
      <c r="AB18" s="67">
        <v>43.082157000000002</v>
      </c>
      <c r="AC18" s="67">
        <v>43.152934999999999</v>
      </c>
      <c r="AD18" s="67">
        <v>43.235588</v>
      </c>
      <c r="AE18" s="67">
        <v>43.621796000000003</v>
      </c>
      <c r="AF18" s="68">
        <v>5.1159999999999999E-3</v>
      </c>
      <c r="AG18" s="38"/>
    </row>
    <row r="19" spans="1:33" ht="15" customHeight="1" x14ac:dyDescent="0.3">
      <c r="A19" s="43" t="s">
        <v>348</v>
      </c>
      <c r="B19" s="66" t="s">
        <v>50</v>
      </c>
      <c r="C19" s="67">
        <v>11.789562999999999</v>
      </c>
      <c r="D19" s="67">
        <v>11.071955000000001</v>
      </c>
      <c r="E19" s="67">
        <v>12.067057</v>
      </c>
      <c r="F19" s="67">
        <v>11.332017</v>
      </c>
      <c r="G19" s="67">
        <v>10.370732</v>
      </c>
      <c r="H19" s="67">
        <v>9.3035239999999995</v>
      </c>
      <c r="I19" s="67">
        <v>8.3554209999999998</v>
      </c>
      <c r="J19" s="67">
        <v>7.4639850000000001</v>
      </c>
      <c r="K19" s="67">
        <v>7.0948640000000003</v>
      </c>
      <c r="L19" s="67">
        <v>7.0633650000000001</v>
      </c>
      <c r="M19" s="67">
        <v>7.1134110000000002</v>
      </c>
      <c r="N19" s="67">
        <v>7.082268</v>
      </c>
      <c r="O19" s="67">
        <v>7.0169699999999997</v>
      </c>
      <c r="P19" s="67">
        <v>7.0687850000000001</v>
      </c>
      <c r="Q19" s="67">
        <v>6.9859330000000002</v>
      </c>
      <c r="R19" s="67">
        <v>6.8019679999999996</v>
      </c>
      <c r="S19" s="67">
        <v>6.6920120000000001</v>
      </c>
      <c r="T19" s="67">
        <v>6.5331130000000002</v>
      </c>
      <c r="U19" s="67">
        <v>6.4377589999999998</v>
      </c>
      <c r="V19" s="67">
        <v>6.4426389999999998</v>
      </c>
      <c r="W19" s="67">
        <v>6.4541219999999999</v>
      </c>
      <c r="X19" s="67">
        <v>6.3639700000000001</v>
      </c>
      <c r="Y19" s="67">
        <v>6.2625320000000002</v>
      </c>
      <c r="Z19" s="67">
        <v>6.1887549999999996</v>
      </c>
      <c r="AA19" s="67">
        <v>6.1198709999999998</v>
      </c>
      <c r="AB19" s="67">
        <v>6.0876130000000002</v>
      </c>
      <c r="AC19" s="67">
        <v>6.0698829999999999</v>
      </c>
      <c r="AD19" s="67">
        <v>6.0320450000000001</v>
      </c>
      <c r="AE19" s="67">
        <v>5.9455960000000001</v>
      </c>
      <c r="AF19" s="68">
        <v>-2.4152E-2</v>
      </c>
      <c r="AG19" s="38"/>
    </row>
    <row r="20" spans="1:33" ht="15" customHeight="1" x14ac:dyDescent="0.3">
      <c r="A20" s="43" t="s">
        <v>349</v>
      </c>
      <c r="B20" s="66" t="s">
        <v>51</v>
      </c>
      <c r="C20" s="67">
        <v>8.0646540000000009</v>
      </c>
      <c r="D20" s="67">
        <v>8.1872109999999996</v>
      </c>
      <c r="E20" s="67">
        <v>8.2466290000000004</v>
      </c>
      <c r="F20" s="67">
        <v>8.1719659999999994</v>
      </c>
      <c r="G20" s="67">
        <v>8.0928570000000004</v>
      </c>
      <c r="H20" s="67">
        <v>8.0927190000000007</v>
      </c>
      <c r="I20" s="67">
        <v>7.9974689999999997</v>
      </c>
      <c r="J20" s="67">
        <v>7.9973400000000003</v>
      </c>
      <c r="K20" s="67">
        <v>7.9187440000000002</v>
      </c>
      <c r="L20" s="67">
        <v>7.9187969999999996</v>
      </c>
      <c r="M20" s="67">
        <v>7.9188850000000004</v>
      </c>
      <c r="N20" s="67">
        <v>7.47281</v>
      </c>
      <c r="O20" s="67">
        <v>7.4032179999999999</v>
      </c>
      <c r="P20" s="67">
        <v>7.3139329999999996</v>
      </c>
      <c r="Q20" s="67">
        <v>7.1458170000000001</v>
      </c>
      <c r="R20" s="67">
        <v>7.0316359999999998</v>
      </c>
      <c r="S20" s="67">
        <v>6.8371979999999999</v>
      </c>
      <c r="T20" s="67">
        <v>6.734248</v>
      </c>
      <c r="U20" s="67">
        <v>6.5336410000000003</v>
      </c>
      <c r="V20" s="67">
        <v>6.5354080000000003</v>
      </c>
      <c r="W20" s="67">
        <v>6.5385289999999996</v>
      </c>
      <c r="X20" s="67">
        <v>6.5412020000000002</v>
      </c>
      <c r="Y20" s="67">
        <v>6.5441659999999997</v>
      </c>
      <c r="Z20" s="67">
        <v>6.5441919999999998</v>
      </c>
      <c r="AA20" s="67">
        <v>6.5416629999999998</v>
      </c>
      <c r="AB20" s="67">
        <v>6.5396289999999997</v>
      </c>
      <c r="AC20" s="67">
        <v>6.5306360000000003</v>
      </c>
      <c r="AD20" s="67">
        <v>6.5318709999999998</v>
      </c>
      <c r="AE20" s="67">
        <v>6.5277070000000004</v>
      </c>
      <c r="AF20" s="68">
        <v>-7.5230000000000002E-3</v>
      </c>
      <c r="AG20" s="38"/>
    </row>
    <row r="21" spans="1:33" ht="15" customHeight="1" x14ac:dyDescent="0.3">
      <c r="A21" s="43" t="s">
        <v>350</v>
      </c>
      <c r="B21" s="66" t="s">
        <v>195</v>
      </c>
      <c r="C21" s="67">
        <v>2.4534539999999998</v>
      </c>
      <c r="D21" s="67">
        <v>2.4584619999999999</v>
      </c>
      <c r="E21" s="67">
        <v>2.5025629999999999</v>
      </c>
      <c r="F21" s="67">
        <v>2.5886840000000002</v>
      </c>
      <c r="G21" s="67">
        <v>2.579723</v>
      </c>
      <c r="H21" s="67">
        <v>2.556826</v>
      </c>
      <c r="I21" s="67">
        <v>2.5153810000000001</v>
      </c>
      <c r="J21" s="67">
        <v>2.4861960000000001</v>
      </c>
      <c r="K21" s="67">
        <v>2.4574240000000001</v>
      </c>
      <c r="L21" s="67">
        <v>2.4364599999999998</v>
      </c>
      <c r="M21" s="67">
        <v>2.4196759999999999</v>
      </c>
      <c r="N21" s="67">
        <v>2.4223810000000001</v>
      </c>
      <c r="O21" s="67">
        <v>2.4264060000000001</v>
      </c>
      <c r="P21" s="67">
        <v>2.4299979999999999</v>
      </c>
      <c r="Q21" s="67">
        <v>2.4353150000000001</v>
      </c>
      <c r="R21" s="67">
        <v>2.4235120000000001</v>
      </c>
      <c r="S21" s="67">
        <v>2.4101499999999998</v>
      </c>
      <c r="T21" s="67">
        <v>2.3862079999999999</v>
      </c>
      <c r="U21" s="67">
        <v>2.381421</v>
      </c>
      <c r="V21" s="67">
        <v>2.3661409999999998</v>
      </c>
      <c r="W21" s="67">
        <v>2.3694090000000001</v>
      </c>
      <c r="X21" s="67">
        <v>2.3626369999999999</v>
      </c>
      <c r="Y21" s="67">
        <v>2.357599</v>
      </c>
      <c r="Z21" s="67">
        <v>2.3544640000000001</v>
      </c>
      <c r="AA21" s="67">
        <v>2.343242</v>
      </c>
      <c r="AB21" s="67">
        <v>2.336414</v>
      </c>
      <c r="AC21" s="67">
        <v>2.3340749999999999</v>
      </c>
      <c r="AD21" s="67">
        <v>2.3209420000000001</v>
      </c>
      <c r="AE21" s="67">
        <v>2.309024</v>
      </c>
      <c r="AF21" s="68">
        <v>-2.1640000000000001E-3</v>
      </c>
      <c r="AG21" s="38"/>
    </row>
    <row r="22" spans="1:33" ht="15" customHeight="1" x14ac:dyDescent="0.3">
      <c r="A22" s="43" t="s">
        <v>351</v>
      </c>
      <c r="B22" s="66" t="s">
        <v>52</v>
      </c>
      <c r="C22" s="67">
        <v>4.8388049999999998</v>
      </c>
      <c r="D22" s="67">
        <v>5.0327409999999997</v>
      </c>
      <c r="E22" s="67">
        <v>4.9642150000000003</v>
      </c>
      <c r="F22" s="67">
        <v>4.9121420000000002</v>
      </c>
      <c r="G22" s="67">
        <v>4.8860520000000003</v>
      </c>
      <c r="H22" s="67">
        <v>4.8757210000000004</v>
      </c>
      <c r="I22" s="67">
        <v>4.7697370000000001</v>
      </c>
      <c r="J22" s="67">
        <v>4.7670009999999996</v>
      </c>
      <c r="K22" s="67">
        <v>4.7650350000000001</v>
      </c>
      <c r="L22" s="67">
        <v>4.7679150000000003</v>
      </c>
      <c r="M22" s="67">
        <v>4.7730139999999999</v>
      </c>
      <c r="N22" s="67">
        <v>4.7829480000000002</v>
      </c>
      <c r="O22" s="67">
        <v>4.7930339999999996</v>
      </c>
      <c r="P22" s="67">
        <v>4.8174720000000004</v>
      </c>
      <c r="Q22" s="67">
        <v>4.8185589999999996</v>
      </c>
      <c r="R22" s="67">
        <v>4.8266150000000003</v>
      </c>
      <c r="S22" s="67">
        <v>4.8344180000000003</v>
      </c>
      <c r="T22" s="67">
        <v>4.8440789999999998</v>
      </c>
      <c r="U22" s="67">
        <v>4.8579749999999997</v>
      </c>
      <c r="V22" s="67">
        <v>4.8927779999999998</v>
      </c>
      <c r="W22" s="67">
        <v>4.909179</v>
      </c>
      <c r="X22" s="67">
        <v>4.9259300000000001</v>
      </c>
      <c r="Y22" s="67">
        <v>4.9240259999999996</v>
      </c>
      <c r="Z22" s="67">
        <v>4.9320199999999996</v>
      </c>
      <c r="AA22" s="67">
        <v>4.970815</v>
      </c>
      <c r="AB22" s="67">
        <v>5.0192649999999999</v>
      </c>
      <c r="AC22" s="67">
        <v>5.1055200000000003</v>
      </c>
      <c r="AD22" s="67">
        <v>5.1544549999999996</v>
      </c>
      <c r="AE22" s="67">
        <v>5.1889159999999999</v>
      </c>
      <c r="AF22" s="68">
        <v>2.4979999999999998E-3</v>
      </c>
      <c r="AG22" s="38"/>
    </row>
    <row r="23" spans="1:33" ht="15" customHeight="1" x14ac:dyDescent="0.3">
      <c r="A23" s="43" t="s">
        <v>352</v>
      </c>
      <c r="B23" s="66" t="s">
        <v>53</v>
      </c>
      <c r="C23" s="67">
        <v>5.6228480000000003</v>
      </c>
      <c r="D23" s="67">
        <v>6.1255499999999996</v>
      </c>
      <c r="E23" s="67">
        <v>6.742159</v>
      </c>
      <c r="F23" s="67">
        <v>8.1732440000000004</v>
      </c>
      <c r="G23" s="67">
        <v>9.9076740000000001</v>
      </c>
      <c r="H23" s="67">
        <v>11.653165</v>
      </c>
      <c r="I23" s="67">
        <v>13.154488000000001</v>
      </c>
      <c r="J23" s="67">
        <v>14.209771999999999</v>
      </c>
      <c r="K23" s="67">
        <v>15.128234000000001</v>
      </c>
      <c r="L23" s="67">
        <v>15.78889</v>
      </c>
      <c r="M23" s="67">
        <v>16.442295000000001</v>
      </c>
      <c r="N23" s="67">
        <v>17.189572999999999</v>
      </c>
      <c r="O23" s="67">
        <v>17.791294000000001</v>
      </c>
      <c r="P23" s="67">
        <v>18.262888</v>
      </c>
      <c r="Q23" s="67">
        <v>18.746867999999999</v>
      </c>
      <c r="R23" s="67">
        <v>19.110621999999999</v>
      </c>
      <c r="S23" s="67">
        <v>19.414563999999999</v>
      </c>
      <c r="T23" s="67">
        <v>19.609310000000001</v>
      </c>
      <c r="U23" s="67">
        <v>19.90523</v>
      </c>
      <c r="V23" s="67">
        <v>20.063116000000001</v>
      </c>
      <c r="W23" s="67">
        <v>20.302187</v>
      </c>
      <c r="X23" s="67">
        <v>20.584305000000001</v>
      </c>
      <c r="Y23" s="67">
        <v>20.993839000000001</v>
      </c>
      <c r="Z23" s="67">
        <v>21.370591999999998</v>
      </c>
      <c r="AA23" s="67">
        <v>21.805226999999999</v>
      </c>
      <c r="AB23" s="67">
        <v>22.17202</v>
      </c>
      <c r="AC23" s="67">
        <v>22.539532000000001</v>
      </c>
      <c r="AD23" s="67">
        <v>22.840260000000001</v>
      </c>
      <c r="AE23" s="67">
        <v>23.283978999999999</v>
      </c>
      <c r="AF23" s="68">
        <v>5.2056999999999999E-2</v>
      </c>
      <c r="AG23" s="38"/>
    </row>
    <row r="24" spans="1:33" ht="15" customHeight="1" x14ac:dyDescent="0.3">
      <c r="A24" s="43" t="s">
        <v>353</v>
      </c>
      <c r="B24" s="66" t="s">
        <v>54</v>
      </c>
      <c r="C24" s="67">
        <v>1.8251299999999999</v>
      </c>
      <c r="D24" s="67">
        <v>1.2340370000000001</v>
      </c>
      <c r="E24" s="67">
        <v>0.92866899999999997</v>
      </c>
      <c r="F24" s="67">
        <v>0.80385700000000004</v>
      </c>
      <c r="G24" s="67">
        <v>0.90989799999999998</v>
      </c>
      <c r="H24" s="67">
        <v>0.90237000000000001</v>
      </c>
      <c r="I24" s="67">
        <v>0.84100299999999995</v>
      </c>
      <c r="J24" s="67">
        <v>0.82840100000000005</v>
      </c>
      <c r="K24" s="67">
        <v>0.83663500000000002</v>
      </c>
      <c r="L24" s="67">
        <v>0.83752599999999999</v>
      </c>
      <c r="M24" s="67">
        <v>0.71289000000000002</v>
      </c>
      <c r="N24" s="67">
        <v>0.708538</v>
      </c>
      <c r="O24" s="67">
        <v>0.71509</v>
      </c>
      <c r="P24" s="67">
        <v>0.70965400000000001</v>
      </c>
      <c r="Q24" s="67">
        <v>0.706237</v>
      </c>
      <c r="R24" s="67">
        <v>0.70395200000000002</v>
      </c>
      <c r="S24" s="67">
        <v>0.70483799999999996</v>
      </c>
      <c r="T24" s="67">
        <v>0.704036</v>
      </c>
      <c r="U24" s="67">
        <v>0.700627</v>
      </c>
      <c r="V24" s="67">
        <v>0.70272699999999999</v>
      </c>
      <c r="W24" s="67">
        <v>0.70044499999999998</v>
      </c>
      <c r="X24" s="67">
        <v>0.69992600000000005</v>
      </c>
      <c r="Y24" s="67">
        <v>0.70078099999999999</v>
      </c>
      <c r="Z24" s="67">
        <v>0.70064499999999996</v>
      </c>
      <c r="AA24" s="67">
        <v>0.67757400000000001</v>
      </c>
      <c r="AB24" s="67">
        <v>0.67462100000000003</v>
      </c>
      <c r="AC24" s="67">
        <v>0.67769199999999996</v>
      </c>
      <c r="AD24" s="67">
        <v>0.67827199999999999</v>
      </c>
      <c r="AE24" s="67">
        <v>0.67577299999999996</v>
      </c>
      <c r="AF24" s="68">
        <v>-3.4861999999999997E-2</v>
      </c>
      <c r="AG24" s="38"/>
    </row>
    <row r="25" spans="1:33" ht="15" customHeight="1" x14ac:dyDescent="0.3">
      <c r="A25" s="43" t="s">
        <v>354</v>
      </c>
      <c r="B25" s="65" t="s">
        <v>55</v>
      </c>
      <c r="C25" s="69">
        <v>104.764206</v>
      </c>
      <c r="D25" s="69">
        <v>105.6866</v>
      </c>
      <c r="E25" s="69">
        <v>106.951447</v>
      </c>
      <c r="F25" s="69">
        <v>108.029526</v>
      </c>
      <c r="G25" s="69">
        <v>109.803185</v>
      </c>
      <c r="H25" s="69">
        <v>110.474281</v>
      </c>
      <c r="I25" s="69">
        <v>111.29315200000001</v>
      </c>
      <c r="J25" s="69">
        <v>111.523239</v>
      </c>
      <c r="K25" s="69">
        <v>112.323662</v>
      </c>
      <c r="L25" s="69">
        <v>113.21151</v>
      </c>
      <c r="M25" s="69">
        <v>114.437622</v>
      </c>
      <c r="N25" s="69">
        <v>115.430359</v>
      </c>
      <c r="O25" s="69">
        <v>116.44259599999999</v>
      </c>
      <c r="P25" s="69">
        <v>117.35573599999999</v>
      </c>
      <c r="Q25" s="69">
        <v>117.95938099999999</v>
      </c>
      <c r="R25" s="69">
        <v>118.40920300000001</v>
      </c>
      <c r="S25" s="69">
        <v>118.580589</v>
      </c>
      <c r="T25" s="69">
        <v>118.766792</v>
      </c>
      <c r="U25" s="69">
        <v>118.68956</v>
      </c>
      <c r="V25" s="69">
        <v>118.765907</v>
      </c>
      <c r="W25" s="69">
        <v>119.423424</v>
      </c>
      <c r="X25" s="69">
        <v>120.01164199999999</v>
      </c>
      <c r="Y25" s="69">
        <v>120.741867</v>
      </c>
      <c r="Z25" s="69">
        <v>121.32109800000001</v>
      </c>
      <c r="AA25" s="69">
        <v>121.640175</v>
      </c>
      <c r="AB25" s="69">
        <v>122.05538199999999</v>
      </c>
      <c r="AC25" s="69">
        <v>122.67742200000001</v>
      </c>
      <c r="AD25" s="69">
        <v>123.396187</v>
      </c>
      <c r="AE25" s="69">
        <v>124.25406599999999</v>
      </c>
      <c r="AF25" s="70">
        <v>6.1120000000000002E-3</v>
      </c>
      <c r="AG25" s="38"/>
    </row>
    <row r="26" spans="1:33" ht="15" customHeight="1" x14ac:dyDescent="0.3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spans="1:33" ht="15" customHeight="1" x14ac:dyDescent="0.3">
      <c r="B27" s="65" t="s">
        <v>56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spans="1:33" ht="15" customHeight="1" x14ac:dyDescent="0.3">
      <c r="A28" s="43" t="s">
        <v>355</v>
      </c>
      <c r="B28" s="66" t="s">
        <v>57</v>
      </c>
      <c r="C28" s="67">
        <v>13.824968</v>
      </c>
      <c r="D28" s="67">
        <v>14.777424999999999</v>
      </c>
      <c r="E28" s="67">
        <v>15.446031</v>
      </c>
      <c r="F28" s="67">
        <v>15.30518</v>
      </c>
      <c r="G28" s="67">
        <v>15.0045</v>
      </c>
      <c r="H28" s="67">
        <v>15.261106</v>
      </c>
      <c r="I28" s="67">
        <v>15.230433</v>
      </c>
      <c r="J28" s="67">
        <v>15.491680000000001</v>
      </c>
      <c r="K28" s="67">
        <v>15.589062999999999</v>
      </c>
      <c r="L28" s="67">
        <v>15.686406</v>
      </c>
      <c r="M28" s="67">
        <v>15.720078000000001</v>
      </c>
      <c r="N28" s="67">
        <v>15.538974</v>
      </c>
      <c r="O28" s="67">
        <v>15.709466000000001</v>
      </c>
      <c r="P28" s="67">
        <v>15.851457</v>
      </c>
      <c r="Q28" s="67">
        <v>15.843707</v>
      </c>
      <c r="R28" s="67">
        <v>15.807153</v>
      </c>
      <c r="S28" s="67">
        <v>15.874155999999999</v>
      </c>
      <c r="T28" s="67">
        <v>15.984639</v>
      </c>
      <c r="U28" s="67">
        <v>16.045517</v>
      </c>
      <c r="V28" s="67">
        <v>16.390509000000002</v>
      </c>
      <c r="W28" s="67">
        <v>16.327881000000001</v>
      </c>
      <c r="X28" s="67">
        <v>16.155360999999999</v>
      </c>
      <c r="Y28" s="67">
        <v>15.890744</v>
      </c>
      <c r="Z28" s="67">
        <v>15.766374000000001</v>
      </c>
      <c r="AA28" s="67">
        <v>15.490686</v>
      </c>
      <c r="AB28" s="67">
        <v>15.523277999999999</v>
      </c>
      <c r="AC28" s="67">
        <v>15.392778</v>
      </c>
      <c r="AD28" s="67">
        <v>15.059613000000001</v>
      </c>
      <c r="AE28" s="67">
        <v>14.806977</v>
      </c>
      <c r="AF28" s="68">
        <v>2.454E-3</v>
      </c>
      <c r="AG28" s="38"/>
    </row>
    <row r="29" spans="1:33" ht="15" customHeight="1" x14ac:dyDescent="0.3">
      <c r="A29" s="43" t="s">
        <v>356</v>
      </c>
      <c r="B29" s="66" t="s">
        <v>58</v>
      </c>
      <c r="C29" s="67">
        <v>4.758858</v>
      </c>
      <c r="D29" s="67">
        <v>4.8393420000000003</v>
      </c>
      <c r="E29" s="67">
        <v>4.0300890000000003</v>
      </c>
      <c r="F29" s="67">
        <v>4.0340949999999998</v>
      </c>
      <c r="G29" s="67">
        <v>4.0358739999999997</v>
      </c>
      <c r="H29" s="67">
        <v>3.9928560000000002</v>
      </c>
      <c r="I29" s="67">
        <v>3.9138630000000001</v>
      </c>
      <c r="J29" s="67">
        <v>3.8377659999999998</v>
      </c>
      <c r="K29" s="67">
        <v>3.8044229999999999</v>
      </c>
      <c r="L29" s="67">
        <v>3.8062960000000001</v>
      </c>
      <c r="M29" s="67">
        <v>3.7409319999999999</v>
      </c>
      <c r="N29" s="67">
        <v>3.7181160000000002</v>
      </c>
      <c r="O29" s="67">
        <v>3.6847699999999999</v>
      </c>
      <c r="P29" s="67">
        <v>3.6818710000000001</v>
      </c>
      <c r="Q29" s="67">
        <v>3.6705369999999999</v>
      </c>
      <c r="R29" s="67">
        <v>3.6813039999999999</v>
      </c>
      <c r="S29" s="67">
        <v>3.6850719999999999</v>
      </c>
      <c r="T29" s="67">
        <v>3.6928719999999999</v>
      </c>
      <c r="U29" s="67">
        <v>3.7024089999999998</v>
      </c>
      <c r="V29" s="67">
        <v>3.7233679999999998</v>
      </c>
      <c r="W29" s="67">
        <v>3.7186750000000002</v>
      </c>
      <c r="X29" s="67">
        <v>3.7253620000000001</v>
      </c>
      <c r="Y29" s="67">
        <v>3.7171259999999999</v>
      </c>
      <c r="Z29" s="67">
        <v>3.7475429999999998</v>
      </c>
      <c r="AA29" s="67">
        <v>3.7224379999999999</v>
      </c>
      <c r="AB29" s="67">
        <v>3.7441249999999999</v>
      </c>
      <c r="AC29" s="67">
        <v>3.8167680000000002</v>
      </c>
      <c r="AD29" s="67">
        <v>3.836668</v>
      </c>
      <c r="AE29" s="67">
        <v>3.7676440000000002</v>
      </c>
      <c r="AF29" s="68">
        <v>-8.3070000000000001E-3</v>
      </c>
      <c r="AG29" s="38"/>
    </row>
    <row r="30" spans="1:33" ht="15" customHeight="1" x14ac:dyDescent="0.3">
      <c r="A30" s="43" t="s">
        <v>357</v>
      </c>
      <c r="B30" s="66" t="s">
        <v>62</v>
      </c>
      <c r="C30" s="67">
        <v>2.981649</v>
      </c>
      <c r="D30" s="67">
        <v>2.8084820000000001</v>
      </c>
      <c r="E30" s="67">
        <v>2.4610690000000002</v>
      </c>
      <c r="F30" s="67">
        <v>2.35087</v>
      </c>
      <c r="G30" s="67">
        <v>2.2521100000000001</v>
      </c>
      <c r="H30" s="67">
        <v>2.1840480000000002</v>
      </c>
      <c r="I30" s="67">
        <v>2.0737390000000002</v>
      </c>
      <c r="J30" s="67">
        <v>2.0405530000000001</v>
      </c>
      <c r="K30" s="67">
        <v>2.0728650000000002</v>
      </c>
      <c r="L30" s="67">
        <v>2.0679400000000001</v>
      </c>
      <c r="M30" s="67">
        <v>2.1186799999999999</v>
      </c>
      <c r="N30" s="67">
        <v>2.137902</v>
      </c>
      <c r="O30" s="67">
        <v>2.141702</v>
      </c>
      <c r="P30" s="67">
        <v>2.125696</v>
      </c>
      <c r="Q30" s="67">
        <v>2.080384</v>
      </c>
      <c r="R30" s="67">
        <v>2.0793509999999999</v>
      </c>
      <c r="S30" s="67">
        <v>2.1369690000000001</v>
      </c>
      <c r="T30" s="67">
        <v>2.1100599999999998</v>
      </c>
      <c r="U30" s="67">
        <v>2.231398</v>
      </c>
      <c r="V30" s="67">
        <v>2.2567810000000001</v>
      </c>
      <c r="W30" s="67">
        <v>2.2697090000000002</v>
      </c>
      <c r="X30" s="67">
        <v>2.3180019999999999</v>
      </c>
      <c r="Y30" s="67">
        <v>2.4019599999999999</v>
      </c>
      <c r="Z30" s="67">
        <v>2.477401</v>
      </c>
      <c r="AA30" s="67">
        <v>2.5080589999999998</v>
      </c>
      <c r="AB30" s="67">
        <v>2.53545</v>
      </c>
      <c r="AC30" s="67">
        <v>2.5825819999999999</v>
      </c>
      <c r="AD30" s="67">
        <v>2.5992690000000001</v>
      </c>
      <c r="AE30" s="67">
        <v>2.6272039999999999</v>
      </c>
      <c r="AF30" s="68">
        <v>-4.5100000000000001E-3</v>
      </c>
      <c r="AG30" s="38"/>
    </row>
    <row r="31" spans="1:33" ht="12" x14ac:dyDescent="0.3">
      <c r="A31" s="43" t="s">
        <v>358</v>
      </c>
      <c r="B31" s="66" t="s">
        <v>359</v>
      </c>
      <c r="C31" s="67">
        <v>0.25367000000000001</v>
      </c>
      <c r="D31" s="67">
        <v>0.337121</v>
      </c>
      <c r="E31" s="67">
        <v>0.14549000000000001</v>
      </c>
      <c r="F31" s="67">
        <v>0.13084100000000001</v>
      </c>
      <c r="G31" s="67">
        <v>0.141319</v>
      </c>
      <c r="H31" s="67">
        <v>0.155275</v>
      </c>
      <c r="I31" s="67">
        <v>0.17730299999999999</v>
      </c>
      <c r="J31" s="67">
        <v>0.16914799999999999</v>
      </c>
      <c r="K31" s="67">
        <v>0.176284</v>
      </c>
      <c r="L31" s="67">
        <v>0.166932</v>
      </c>
      <c r="M31" s="67">
        <v>0.17031399999999999</v>
      </c>
      <c r="N31" s="67">
        <v>0.16933599999999999</v>
      </c>
      <c r="O31" s="67">
        <v>0.17039799999999999</v>
      </c>
      <c r="P31" s="67">
        <v>0.16594200000000001</v>
      </c>
      <c r="Q31" s="67">
        <v>0.16400500000000001</v>
      </c>
      <c r="R31" s="67">
        <v>0.163859</v>
      </c>
      <c r="S31" s="67">
        <v>0.167017</v>
      </c>
      <c r="T31" s="67">
        <v>0.16908000000000001</v>
      </c>
      <c r="U31" s="67">
        <v>0.17061399999999999</v>
      </c>
      <c r="V31" s="67">
        <v>0.166044</v>
      </c>
      <c r="W31" s="67">
        <v>0.16572100000000001</v>
      </c>
      <c r="X31" s="67">
        <v>0.16325200000000001</v>
      </c>
      <c r="Y31" s="67">
        <v>0.161465</v>
      </c>
      <c r="Z31" s="67">
        <v>0.15851699999999999</v>
      </c>
      <c r="AA31" s="67">
        <v>0.155057</v>
      </c>
      <c r="AB31" s="67">
        <v>0.154695</v>
      </c>
      <c r="AC31" s="67">
        <v>0.15764900000000001</v>
      </c>
      <c r="AD31" s="67">
        <v>0.15917999999999999</v>
      </c>
      <c r="AE31" s="67">
        <v>0.15726100000000001</v>
      </c>
      <c r="AF31" s="68">
        <v>-1.6931000000000002E-2</v>
      </c>
      <c r="AG31" s="38"/>
    </row>
    <row r="32" spans="1:33" ht="12" x14ac:dyDescent="0.3">
      <c r="A32" s="43" t="s">
        <v>360</v>
      </c>
      <c r="B32" s="65" t="s">
        <v>55</v>
      </c>
      <c r="C32" s="69">
        <v>21.819144999999999</v>
      </c>
      <c r="D32" s="69">
        <v>22.762371000000002</v>
      </c>
      <c r="E32" s="69">
        <v>22.08268</v>
      </c>
      <c r="F32" s="69">
        <v>21.820986000000001</v>
      </c>
      <c r="G32" s="69">
        <v>21.433803999999999</v>
      </c>
      <c r="H32" s="69">
        <v>21.593285000000002</v>
      </c>
      <c r="I32" s="69">
        <v>21.395336</v>
      </c>
      <c r="J32" s="69">
        <v>21.539145999999999</v>
      </c>
      <c r="K32" s="69">
        <v>21.642633</v>
      </c>
      <c r="L32" s="69">
        <v>21.727573</v>
      </c>
      <c r="M32" s="69">
        <v>21.750001999999999</v>
      </c>
      <c r="N32" s="69">
        <v>21.564329000000001</v>
      </c>
      <c r="O32" s="69">
        <v>21.706337000000001</v>
      </c>
      <c r="P32" s="69">
        <v>21.824964999999999</v>
      </c>
      <c r="Q32" s="69">
        <v>21.758633</v>
      </c>
      <c r="R32" s="69">
        <v>21.731667000000002</v>
      </c>
      <c r="S32" s="69">
        <v>21.863212999999998</v>
      </c>
      <c r="T32" s="69">
        <v>21.956651999999998</v>
      </c>
      <c r="U32" s="69">
        <v>22.149939</v>
      </c>
      <c r="V32" s="69">
        <v>22.536701000000001</v>
      </c>
      <c r="W32" s="69">
        <v>22.481985000000002</v>
      </c>
      <c r="X32" s="69">
        <v>22.361977</v>
      </c>
      <c r="Y32" s="69">
        <v>22.171295000000001</v>
      </c>
      <c r="Z32" s="69">
        <v>22.149836000000001</v>
      </c>
      <c r="AA32" s="69">
        <v>21.876242000000001</v>
      </c>
      <c r="AB32" s="69">
        <v>21.957547999999999</v>
      </c>
      <c r="AC32" s="69">
        <v>21.949777999999998</v>
      </c>
      <c r="AD32" s="69">
        <v>21.654731999999999</v>
      </c>
      <c r="AE32" s="69">
        <v>21.359085</v>
      </c>
      <c r="AF32" s="70">
        <v>-7.6099999999999996E-4</v>
      </c>
      <c r="AG32" s="38"/>
    </row>
    <row r="33" spans="1:33" ht="12" x14ac:dyDescent="0.3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33" ht="12" x14ac:dyDescent="0.3">
      <c r="B34" s="65" t="s">
        <v>59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</row>
    <row r="35" spans="1:33" ht="12" x14ac:dyDescent="0.3">
      <c r="A35" s="43" t="s">
        <v>361</v>
      </c>
      <c r="B35" s="66" t="s">
        <v>362</v>
      </c>
      <c r="C35" s="67">
        <v>18.536159999999999</v>
      </c>
      <c r="D35" s="67">
        <v>19.040469999999999</v>
      </c>
      <c r="E35" s="67">
        <v>20.328047000000002</v>
      </c>
      <c r="F35" s="67">
        <v>20.579879999999999</v>
      </c>
      <c r="G35" s="67">
        <v>21.071783</v>
      </c>
      <c r="H35" s="67">
        <v>21.489708</v>
      </c>
      <c r="I35" s="67">
        <v>21.636562000000001</v>
      </c>
      <c r="J35" s="67">
        <v>21.880472000000001</v>
      </c>
      <c r="K35" s="67">
        <v>22.202881000000001</v>
      </c>
      <c r="L35" s="67">
        <v>22.327625000000001</v>
      </c>
      <c r="M35" s="67">
        <v>22.464676000000001</v>
      </c>
      <c r="N35" s="67">
        <v>22.515352</v>
      </c>
      <c r="O35" s="67">
        <v>22.756022999999999</v>
      </c>
      <c r="P35" s="67">
        <v>22.978777000000001</v>
      </c>
      <c r="Q35" s="67">
        <v>23.076605000000001</v>
      </c>
      <c r="R35" s="67">
        <v>23.112068000000001</v>
      </c>
      <c r="S35" s="67">
        <v>23.121672</v>
      </c>
      <c r="T35" s="67">
        <v>23.267797000000002</v>
      </c>
      <c r="U35" s="67">
        <v>23.053844000000002</v>
      </c>
      <c r="V35" s="67">
        <v>23.139195999999998</v>
      </c>
      <c r="W35" s="67">
        <v>23.210156999999999</v>
      </c>
      <c r="X35" s="67">
        <v>23.236941999999999</v>
      </c>
      <c r="Y35" s="67">
        <v>23.218385999999999</v>
      </c>
      <c r="Z35" s="67">
        <v>23.136253</v>
      </c>
      <c r="AA35" s="67">
        <v>22.799206000000002</v>
      </c>
      <c r="AB35" s="67">
        <v>22.530909999999999</v>
      </c>
      <c r="AC35" s="67">
        <v>22.513947999999999</v>
      </c>
      <c r="AD35" s="67">
        <v>22.402639000000001</v>
      </c>
      <c r="AE35" s="67">
        <v>21.931286</v>
      </c>
      <c r="AF35" s="68">
        <v>6.025E-3</v>
      </c>
      <c r="AG35" s="38"/>
    </row>
    <row r="36" spans="1:33" ht="12" x14ac:dyDescent="0.3">
      <c r="A36" s="43" t="s">
        <v>363</v>
      </c>
      <c r="B36" s="66" t="s">
        <v>62</v>
      </c>
      <c r="C36" s="67">
        <v>7.1570140000000002</v>
      </c>
      <c r="D36" s="67">
        <v>7.945881</v>
      </c>
      <c r="E36" s="67">
        <v>7.9438149999999998</v>
      </c>
      <c r="F36" s="67">
        <v>8.3370300000000004</v>
      </c>
      <c r="G36" s="67">
        <v>8.8427430000000005</v>
      </c>
      <c r="H36" s="67">
        <v>9.2638459999999991</v>
      </c>
      <c r="I36" s="67">
        <v>9.6647580000000008</v>
      </c>
      <c r="J36" s="67">
        <v>10.022475999999999</v>
      </c>
      <c r="K36" s="67">
        <v>10.671082</v>
      </c>
      <c r="L36" s="67">
        <v>11.372363</v>
      </c>
      <c r="M36" s="67">
        <v>12.069704</v>
      </c>
      <c r="N36" s="67">
        <v>12.747916999999999</v>
      </c>
      <c r="O36" s="67">
        <v>13.325286999999999</v>
      </c>
      <c r="P36" s="67">
        <v>13.720262999999999</v>
      </c>
      <c r="Q36" s="67">
        <v>13.973807000000001</v>
      </c>
      <c r="R36" s="67">
        <v>14.186524</v>
      </c>
      <c r="S36" s="67">
        <v>14.301539</v>
      </c>
      <c r="T36" s="67">
        <v>14.335634000000001</v>
      </c>
      <c r="U36" s="67">
        <v>14.360343</v>
      </c>
      <c r="V36" s="67">
        <v>14.349729</v>
      </c>
      <c r="W36" s="67">
        <v>14.358644</v>
      </c>
      <c r="X36" s="67">
        <v>14.365799000000001</v>
      </c>
      <c r="Y36" s="67">
        <v>14.408306</v>
      </c>
      <c r="Z36" s="67">
        <v>14.392715000000001</v>
      </c>
      <c r="AA36" s="67">
        <v>14.375298000000001</v>
      </c>
      <c r="AB36" s="67">
        <v>14.355017999999999</v>
      </c>
      <c r="AC36" s="67">
        <v>14.358720999999999</v>
      </c>
      <c r="AD36" s="67">
        <v>14.323404</v>
      </c>
      <c r="AE36" s="67">
        <v>14.304577</v>
      </c>
      <c r="AF36" s="68">
        <v>2.504E-2</v>
      </c>
      <c r="AG36" s="38"/>
    </row>
    <row r="37" spans="1:33" ht="12" x14ac:dyDescent="0.3">
      <c r="A37" s="43" t="s">
        <v>364</v>
      </c>
      <c r="B37" s="66" t="s">
        <v>60</v>
      </c>
      <c r="C37" s="67">
        <v>2.1545730000000001</v>
      </c>
      <c r="D37" s="67">
        <v>2.1435559999999998</v>
      </c>
      <c r="E37" s="67">
        <v>2.7799659999999999</v>
      </c>
      <c r="F37" s="67">
        <v>2.7159759999999999</v>
      </c>
      <c r="G37" s="67">
        <v>2.8481350000000001</v>
      </c>
      <c r="H37" s="67">
        <v>2.8107069999999998</v>
      </c>
      <c r="I37" s="67">
        <v>2.8227359999999999</v>
      </c>
      <c r="J37" s="67">
        <v>2.8087870000000001</v>
      </c>
      <c r="K37" s="67">
        <v>2.8101069999999999</v>
      </c>
      <c r="L37" s="67">
        <v>2.838428</v>
      </c>
      <c r="M37" s="67">
        <v>2.8912900000000001</v>
      </c>
      <c r="N37" s="67">
        <v>2.8190089999999999</v>
      </c>
      <c r="O37" s="67">
        <v>2.7945600000000002</v>
      </c>
      <c r="P37" s="67">
        <v>2.8213910000000002</v>
      </c>
      <c r="Q37" s="67">
        <v>2.7845870000000001</v>
      </c>
      <c r="R37" s="67">
        <v>2.726998</v>
      </c>
      <c r="S37" s="67">
        <v>2.7707769999999998</v>
      </c>
      <c r="T37" s="67">
        <v>2.712615</v>
      </c>
      <c r="U37" s="67">
        <v>2.7229890000000001</v>
      </c>
      <c r="V37" s="67">
        <v>2.7082160000000002</v>
      </c>
      <c r="W37" s="67">
        <v>2.723382</v>
      </c>
      <c r="X37" s="67">
        <v>2.6906240000000001</v>
      </c>
      <c r="Y37" s="67">
        <v>2.6948310000000002</v>
      </c>
      <c r="Z37" s="67">
        <v>2.703859</v>
      </c>
      <c r="AA37" s="67">
        <v>2.6886749999999999</v>
      </c>
      <c r="AB37" s="67">
        <v>2.682404</v>
      </c>
      <c r="AC37" s="67">
        <v>2.7056499999999999</v>
      </c>
      <c r="AD37" s="67">
        <v>2.707865</v>
      </c>
      <c r="AE37" s="67">
        <v>2.7239949999999999</v>
      </c>
      <c r="AF37" s="68">
        <v>8.4100000000000008E-3</v>
      </c>
      <c r="AG37" s="38"/>
    </row>
    <row r="38" spans="1:33" ht="12" x14ac:dyDescent="0.3">
      <c r="A38" s="43" t="s">
        <v>365</v>
      </c>
      <c r="B38" s="65" t="s">
        <v>55</v>
      </c>
      <c r="C38" s="69">
        <v>27.847746000000001</v>
      </c>
      <c r="D38" s="69">
        <v>29.129908</v>
      </c>
      <c r="E38" s="69">
        <v>31.051828</v>
      </c>
      <c r="F38" s="69">
        <v>31.632887</v>
      </c>
      <c r="G38" s="69">
        <v>32.762661000000001</v>
      </c>
      <c r="H38" s="69">
        <v>33.564261999999999</v>
      </c>
      <c r="I38" s="69">
        <v>34.124054000000001</v>
      </c>
      <c r="J38" s="69">
        <v>34.711734999999997</v>
      </c>
      <c r="K38" s="69">
        <v>35.684071000000003</v>
      </c>
      <c r="L38" s="69">
        <v>36.538418</v>
      </c>
      <c r="M38" s="69">
        <v>37.425666999999997</v>
      </c>
      <c r="N38" s="69">
        <v>38.082275000000003</v>
      </c>
      <c r="O38" s="69">
        <v>38.875869999999999</v>
      </c>
      <c r="P38" s="69">
        <v>39.520432</v>
      </c>
      <c r="Q38" s="69">
        <v>39.834999000000003</v>
      </c>
      <c r="R38" s="69">
        <v>40.025588999999997</v>
      </c>
      <c r="S38" s="69">
        <v>40.193984999999998</v>
      </c>
      <c r="T38" s="69">
        <v>40.316048000000002</v>
      </c>
      <c r="U38" s="69">
        <v>40.137177000000001</v>
      </c>
      <c r="V38" s="69">
        <v>40.197144000000002</v>
      </c>
      <c r="W38" s="69">
        <v>40.292183000000001</v>
      </c>
      <c r="X38" s="69">
        <v>40.293365000000001</v>
      </c>
      <c r="Y38" s="69">
        <v>40.321525999999999</v>
      </c>
      <c r="Z38" s="69">
        <v>40.232826000000003</v>
      </c>
      <c r="AA38" s="69">
        <v>39.863177999999998</v>
      </c>
      <c r="AB38" s="69">
        <v>39.568333000000003</v>
      </c>
      <c r="AC38" s="69">
        <v>39.578319999999998</v>
      </c>
      <c r="AD38" s="69">
        <v>39.433909999999997</v>
      </c>
      <c r="AE38" s="69">
        <v>38.959857999999997</v>
      </c>
      <c r="AF38" s="70">
        <v>1.2064E-2</v>
      </c>
      <c r="AG38" s="38"/>
    </row>
    <row r="39" spans="1:33" ht="12" x14ac:dyDescent="0.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</row>
    <row r="40" spans="1:33" ht="12" x14ac:dyDescent="0.3">
      <c r="A40" s="43" t="s">
        <v>366</v>
      </c>
      <c r="B40" s="65" t="s">
        <v>367</v>
      </c>
      <c r="C40" s="69">
        <v>-0.45786100000000002</v>
      </c>
      <c r="D40" s="69">
        <v>0.97528999999999999</v>
      </c>
      <c r="E40" s="69">
        <v>0.42364299999999999</v>
      </c>
      <c r="F40" s="69">
        <v>0.46440300000000001</v>
      </c>
      <c r="G40" s="69">
        <v>0.459312</v>
      </c>
      <c r="H40" s="69">
        <v>0.42448399999999997</v>
      </c>
      <c r="I40" s="69">
        <v>0.43044700000000002</v>
      </c>
      <c r="J40" s="69">
        <v>0.29497099999999998</v>
      </c>
      <c r="K40" s="69">
        <v>0.32553500000000002</v>
      </c>
      <c r="L40" s="69">
        <v>0.40085599999999999</v>
      </c>
      <c r="M40" s="69">
        <v>0.44950899999999999</v>
      </c>
      <c r="N40" s="69">
        <v>0.44732699999999997</v>
      </c>
      <c r="O40" s="69">
        <v>0.45370500000000002</v>
      </c>
      <c r="P40" s="69">
        <v>0.53214300000000003</v>
      </c>
      <c r="Q40" s="69">
        <v>0.48624000000000001</v>
      </c>
      <c r="R40" s="69">
        <v>0.46405000000000002</v>
      </c>
      <c r="S40" s="69">
        <v>0.455482</v>
      </c>
      <c r="T40" s="69">
        <v>0.45082899999999998</v>
      </c>
      <c r="U40" s="69">
        <v>0.45003500000000002</v>
      </c>
      <c r="V40" s="69">
        <v>0.45556999999999997</v>
      </c>
      <c r="W40" s="69">
        <v>0.44808999999999999</v>
      </c>
      <c r="X40" s="69">
        <v>0.43851499999999999</v>
      </c>
      <c r="Y40" s="69">
        <v>0.440971</v>
      </c>
      <c r="Z40" s="69">
        <v>0.54706600000000005</v>
      </c>
      <c r="AA40" s="69">
        <v>0.47692499999999999</v>
      </c>
      <c r="AB40" s="69">
        <v>0.61267499999999997</v>
      </c>
      <c r="AC40" s="69">
        <v>0.56340400000000002</v>
      </c>
      <c r="AD40" s="69">
        <v>0.51369900000000002</v>
      </c>
      <c r="AE40" s="69">
        <v>0.713924</v>
      </c>
      <c r="AF40" s="70" t="s">
        <v>645</v>
      </c>
      <c r="AG40" s="38"/>
    </row>
    <row r="41" spans="1:33" ht="12" x14ac:dyDescent="0.3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</row>
    <row r="42" spans="1:33" ht="12" x14ac:dyDescent="0.3">
      <c r="B42" s="65" t="s">
        <v>61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  <row r="43" spans="1:33" ht="12" x14ac:dyDescent="0.3">
      <c r="A43" s="43" t="s">
        <v>368</v>
      </c>
      <c r="B43" s="66" t="s">
        <v>369</v>
      </c>
      <c r="C43" s="67">
        <v>36.816775999999997</v>
      </c>
      <c r="D43" s="67">
        <v>36.981636000000002</v>
      </c>
      <c r="E43" s="67">
        <v>36.540515999999997</v>
      </c>
      <c r="F43" s="67">
        <v>36.382579999999997</v>
      </c>
      <c r="G43" s="67">
        <v>36.236435</v>
      </c>
      <c r="H43" s="67">
        <v>36.093871999999998</v>
      </c>
      <c r="I43" s="67">
        <v>35.925086999999998</v>
      </c>
      <c r="J43" s="67">
        <v>35.71246</v>
      </c>
      <c r="K43" s="67">
        <v>35.460438000000003</v>
      </c>
      <c r="L43" s="67">
        <v>35.244152</v>
      </c>
      <c r="M43" s="67">
        <v>35.085304000000001</v>
      </c>
      <c r="N43" s="67">
        <v>34.948363999999998</v>
      </c>
      <c r="O43" s="67">
        <v>34.868290000000002</v>
      </c>
      <c r="P43" s="67">
        <v>34.774864000000001</v>
      </c>
      <c r="Q43" s="67">
        <v>34.660747999999998</v>
      </c>
      <c r="R43" s="67">
        <v>34.614303999999997</v>
      </c>
      <c r="S43" s="67">
        <v>34.581386999999999</v>
      </c>
      <c r="T43" s="67">
        <v>34.574551</v>
      </c>
      <c r="U43" s="67">
        <v>34.635840999999999</v>
      </c>
      <c r="V43" s="67">
        <v>34.700854999999997</v>
      </c>
      <c r="W43" s="67">
        <v>34.772815999999999</v>
      </c>
      <c r="X43" s="67">
        <v>34.843960000000003</v>
      </c>
      <c r="Y43" s="67">
        <v>34.938003999999999</v>
      </c>
      <c r="Z43" s="67">
        <v>35.050570999999998</v>
      </c>
      <c r="AA43" s="67">
        <v>35.202903999999997</v>
      </c>
      <c r="AB43" s="67">
        <v>35.394215000000003</v>
      </c>
      <c r="AC43" s="67">
        <v>35.548606999999997</v>
      </c>
      <c r="AD43" s="67">
        <v>35.727843999999997</v>
      </c>
      <c r="AE43" s="67">
        <v>35.995078999999997</v>
      </c>
      <c r="AF43" s="68">
        <v>-8.0599999999999997E-4</v>
      </c>
      <c r="AG43" s="38"/>
    </row>
    <row r="44" spans="1:33" ht="12" x14ac:dyDescent="0.3">
      <c r="A44" s="43" t="s">
        <v>370</v>
      </c>
      <c r="B44" s="66" t="s">
        <v>62</v>
      </c>
      <c r="C44" s="67">
        <v>33.183849000000002</v>
      </c>
      <c r="D44" s="67">
        <v>31.975372</v>
      </c>
      <c r="E44" s="67">
        <v>30.744192000000002</v>
      </c>
      <c r="F44" s="67">
        <v>30.454858999999999</v>
      </c>
      <c r="G44" s="67">
        <v>30.362862</v>
      </c>
      <c r="H44" s="67">
        <v>29.860353</v>
      </c>
      <c r="I44" s="67">
        <v>29.690902999999999</v>
      </c>
      <c r="J44" s="67">
        <v>29.540801999999999</v>
      </c>
      <c r="K44" s="67">
        <v>29.285072</v>
      </c>
      <c r="L44" s="67">
        <v>29.002974999999999</v>
      </c>
      <c r="M44" s="67">
        <v>28.867509999999999</v>
      </c>
      <c r="N44" s="67">
        <v>28.778568</v>
      </c>
      <c r="O44" s="67">
        <v>28.707445</v>
      </c>
      <c r="P44" s="67">
        <v>28.712893000000001</v>
      </c>
      <c r="Q44" s="67">
        <v>28.819685</v>
      </c>
      <c r="R44" s="67">
        <v>28.978542000000001</v>
      </c>
      <c r="S44" s="67">
        <v>29.210225999999999</v>
      </c>
      <c r="T44" s="67">
        <v>29.397072000000001</v>
      </c>
      <c r="U44" s="67">
        <v>29.632147</v>
      </c>
      <c r="V44" s="67">
        <v>29.788446</v>
      </c>
      <c r="W44" s="67">
        <v>29.983868000000001</v>
      </c>
      <c r="X44" s="67">
        <v>30.153929000000002</v>
      </c>
      <c r="Y44" s="67">
        <v>30.279633</v>
      </c>
      <c r="Z44" s="67">
        <v>30.429348000000001</v>
      </c>
      <c r="AA44" s="67">
        <v>30.410451999999999</v>
      </c>
      <c r="AB44" s="67">
        <v>30.539183000000001</v>
      </c>
      <c r="AC44" s="67">
        <v>30.747510999999999</v>
      </c>
      <c r="AD44" s="67">
        <v>30.902692999999999</v>
      </c>
      <c r="AE44" s="67">
        <v>31.130542999999999</v>
      </c>
      <c r="AF44" s="68">
        <v>-2.2790000000000002E-3</v>
      </c>
      <c r="AG44" s="38"/>
    </row>
    <row r="45" spans="1:33" ht="12" x14ac:dyDescent="0.3">
      <c r="A45" s="43" t="s">
        <v>371</v>
      </c>
      <c r="B45" s="66" t="s">
        <v>372</v>
      </c>
      <c r="C45" s="67">
        <v>9.694483</v>
      </c>
      <c r="D45" s="67">
        <v>9.0405219999999993</v>
      </c>
      <c r="E45" s="67">
        <v>9.4110289999999992</v>
      </c>
      <c r="F45" s="67">
        <v>8.6470579999999995</v>
      </c>
      <c r="G45" s="67">
        <v>7.5168629999999999</v>
      </c>
      <c r="H45" s="67">
        <v>6.5015349999999996</v>
      </c>
      <c r="I45" s="67">
        <v>5.5293720000000004</v>
      </c>
      <c r="J45" s="67">
        <v>4.8016839999999998</v>
      </c>
      <c r="K45" s="67">
        <v>4.3969440000000004</v>
      </c>
      <c r="L45" s="67">
        <v>4.3077800000000002</v>
      </c>
      <c r="M45" s="67">
        <v>4.2720849999999997</v>
      </c>
      <c r="N45" s="67">
        <v>4.3385850000000001</v>
      </c>
      <c r="O45" s="67">
        <v>4.2996169999999996</v>
      </c>
      <c r="P45" s="67">
        <v>4.3025219999999997</v>
      </c>
      <c r="Q45" s="67">
        <v>4.2609709999999996</v>
      </c>
      <c r="R45" s="67">
        <v>4.1610040000000001</v>
      </c>
      <c r="S45" s="67">
        <v>4.0027169999999996</v>
      </c>
      <c r="T45" s="67">
        <v>3.909357</v>
      </c>
      <c r="U45" s="67">
        <v>3.8068559999999998</v>
      </c>
      <c r="V45" s="67">
        <v>3.8240850000000002</v>
      </c>
      <c r="W45" s="67">
        <v>3.8151120000000001</v>
      </c>
      <c r="X45" s="67">
        <v>3.7632509999999999</v>
      </c>
      <c r="Y45" s="67">
        <v>3.6459890000000001</v>
      </c>
      <c r="Z45" s="67">
        <v>3.548136</v>
      </c>
      <c r="AA45" s="67">
        <v>3.4636490000000002</v>
      </c>
      <c r="AB45" s="67">
        <v>3.4229319999999999</v>
      </c>
      <c r="AC45" s="67">
        <v>3.3332199999999998</v>
      </c>
      <c r="AD45" s="67">
        <v>3.3112200000000001</v>
      </c>
      <c r="AE45" s="67">
        <v>3.208326</v>
      </c>
      <c r="AF45" s="68">
        <v>-3.8723E-2</v>
      </c>
      <c r="AG45" s="38"/>
    </row>
    <row r="46" spans="1:33" ht="12" x14ac:dyDescent="0.3">
      <c r="A46" s="43" t="s">
        <v>373</v>
      </c>
      <c r="B46" s="66" t="s">
        <v>51</v>
      </c>
      <c r="C46" s="67">
        <v>8.0646540000000009</v>
      </c>
      <c r="D46" s="67">
        <v>8.1872109999999996</v>
      </c>
      <c r="E46" s="67">
        <v>8.2466290000000004</v>
      </c>
      <c r="F46" s="67">
        <v>8.1719659999999994</v>
      </c>
      <c r="G46" s="67">
        <v>8.0928570000000004</v>
      </c>
      <c r="H46" s="67">
        <v>8.0927190000000007</v>
      </c>
      <c r="I46" s="67">
        <v>7.9974689999999997</v>
      </c>
      <c r="J46" s="67">
        <v>7.9973400000000003</v>
      </c>
      <c r="K46" s="67">
        <v>7.9187440000000002</v>
      </c>
      <c r="L46" s="67">
        <v>7.9187969999999996</v>
      </c>
      <c r="M46" s="67">
        <v>7.9188850000000004</v>
      </c>
      <c r="N46" s="67">
        <v>7.47281</v>
      </c>
      <c r="O46" s="67">
        <v>7.4032179999999999</v>
      </c>
      <c r="P46" s="67">
        <v>7.3139329999999996</v>
      </c>
      <c r="Q46" s="67">
        <v>7.1458170000000001</v>
      </c>
      <c r="R46" s="67">
        <v>7.0316359999999998</v>
      </c>
      <c r="S46" s="67">
        <v>6.8371979999999999</v>
      </c>
      <c r="T46" s="67">
        <v>6.734248</v>
      </c>
      <c r="U46" s="67">
        <v>6.5336410000000003</v>
      </c>
      <c r="V46" s="67">
        <v>6.5354080000000003</v>
      </c>
      <c r="W46" s="67">
        <v>6.5385289999999996</v>
      </c>
      <c r="X46" s="67">
        <v>6.5412020000000002</v>
      </c>
      <c r="Y46" s="67">
        <v>6.5441659999999997</v>
      </c>
      <c r="Z46" s="67">
        <v>6.5441919999999998</v>
      </c>
      <c r="AA46" s="67">
        <v>6.5416629999999998</v>
      </c>
      <c r="AB46" s="67">
        <v>6.5396289999999997</v>
      </c>
      <c r="AC46" s="67">
        <v>6.5306360000000003</v>
      </c>
      <c r="AD46" s="67">
        <v>6.5318709999999998</v>
      </c>
      <c r="AE46" s="67">
        <v>6.5277070000000004</v>
      </c>
      <c r="AF46" s="68">
        <v>-7.5230000000000002E-3</v>
      </c>
      <c r="AG46" s="38"/>
    </row>
    <row r="47" spans="1:33" ht="12" x14ac:dyDescent="0.3">
      <c r="A47" s="43" t="s">
        <v>374</v>
      </c>
      <c r="B47" s="66" t="s">
        <v>195</v>
      </c>
      <c r="C47" s="67">
        <v>2.4534539999999998</v>
      </c>
      <c r="D47" s="67">
        <v>2.4584619999999999</v>
      </c>
      <c r="E47" s="67">
        <v>2.5025629999999999</v>
      </c>
      <c r="F47" s="67">
        <v>2.5886840000000002</v>
      </c>
      <c r="G47" s="67">
        <v>2.579723</v>
      </c>
      <c r="H47" s="67">
        <v>2.556826</v>
      </c>
      <c r="I47" s="67">
        <v>2.5153810000000001</v>
      </c>
      <c r="J47" s="67">
        <v>2.4861960000000001</v>
      </c>
      <c r="K47" s="67">
        <v>2.4574240000000001</v>
      </c>
      <c r="L47" s="67">
        <v>2.4364599999999998</v>
      </c>
      <c r="M47" s="67">
        <v>2.4196759999999999</v>
      </c>
      <c r="N47" s="67">
        <v>2.4223810000000001</v>
      </c>
      <c r="O47" s="67">
        <v>2.4264060000000001</v>
      </c>
      <c r="P47" s="67">
        <v>2.4299979999999999</v>
      </c>
      <c r="Q47" s="67">
        <v>2.4353150000000001</v>
      </c>
      <c r="R47" s="67">
        <v>2.4235120000000001</v>
      </c>
      <c r="S47" s="67">
        <v>2.4101499999999998</v>
      </c>
      <c r="T47" s="67">
        <v>2.3862079999999999</v>
      </c>
      <c r="U47" s="67">
        <v>2.381421</v>
      </c>
      <c r="V47" s="67">
        <v>2.3661409999999998</v>
      </c>
      <c r="W47" s="67">
        <v>2.3694090000000001</v>
      </c>
      <c r="X47" s="67">
        <v>2.3626369999999999</v>
      </c>
      <c r="Y47" s="67">
        <v>2.357599</v>
      </c>
      <c r="Z47" s="67">
        <v>2.3544640000000001</v>
      </c>
      <c r="AA47" s="67">
        <v>2.343242</v>
      </c>
      <c r="AB47" s="67">
        <v>2.336414</v>
      </c>
      <c r="AC47" s="67">
        <v>2.3340749999999999</v>
      </c>
      <c r="AD47" s="67">
        <v>2.3209420000000001</v>
      </c>
      <c r="AE47" s="67">
        <v>2.309024</v>
      </c>
      <c r="AF47" s="68">
        <v>-2.1640000000000001E-3</v>
      </c>
      <c r="AG47" s="38"/>
    </row>
    <row r="48" spans="1:33" ht="12" x14ac:dyDescent="0.3">
      <c r="A48" s="43" t="s">
        <v>375</v>
      </c>
      <c r="B48" s="66" t="s">
        <v>376</v>
      </c>
      <c r="C48" s="67">
        <v>3.086376</v>
      </c>
      <c r="D48" s="67">
        <v>3.2750919999999999</v>
      </c>
      <c r="E48" s="67">
        <v>3.0971489999999999</v>
      </c>
      <c r="F48" s="67">
        <v>3.077337</v>
      </c>
      <c r="G48" s="67">
        <v>3.0571389999999998</v>
      </c>
      <c r="H48" s="67">
        <v>3.0452159999999999</v>
      </c>
      <c r="I48" s="67">
        <v>3.037763</v>
      </c>
      <c r="J48" s="67">
        <v>3.0313680000000001</v>
      </c>
      <c r="K48" s="67">
        <v>3.0259330000000002</v>
      </c>
      <c r="L48" s="67">
        <v>3.0254590000000001</v>
      </c>
      <c r="M48" s="67">
        <v>3.0276860000000001</v>
      </c>
      <c r="N48" s="67">
        <v>3.034011</v>
      </c>
      <c r="O48" s="67">
        <v>3.0408620000000002</v>
      </c>
      <c r="P48" s="67">
        <v>3.0527120000000001</v>
      </c>
      <c r="Q48" s="67">
        <v>3.0502639999999999</v>
      </c>
      <c r="R48" s="67">
        <v>3.0545429999999998</v>
      </c>
      <c r="S48" s="67">
        <v>3.0583879999999999</v>
      </c>
      <c r="T48" s="67">
        <v>3.063898</v>
      </c>
      <c r="U48" s="67">
        <v>3.0734149999999998</v>
      </c>
      <c r="V48" s="67">
        <v>3.0928680000000002</v>
      </c>
      <c r="W48" s="67">
        <v>3.1042909999999999</v>
      </c>
      <c r="X48" s="67">
        <v>3.1158239999999999</v>
      </c>
      <c r="Y48" s="67">
        <v>3.11755</v>
      </c>
      <c r="Z48" s="67">
        <v>3.1225860000000001</v>
      </c>
      <c r="AA48" s="67">
        <v>3.1411410000000002</v>
      </c>
      <c r="AB48" s="67">
        <v>3.1599710000000001</v>
      </c>
      <c r="AC48" s="67">
        <v>3.1829179999999999</v>
      </c>
      <c r="AD48" s="67">
        <v>3.2009940000000001</v>
      </c>
      <c r="AE48" s="67">
        <v>3.21923</v>
      </c>
      <c r="AF48" s="68">
        <v>1.506E-3</v>
      </c>
      <c r="AG48" s="38"/>
    </row>
    <row r="49" spans="1:33" ht="12" x14ac:dyDescent="0.3">
      <c r="A49" s="43" t="s">
        <v>377</v>
      </c>
      <c r="B49" s="66" t="s">
        <v>53</v>
      </c>
      <c r="C49" s="67">
        <v>5.6228480000000003</v>
      </c>
      <c r="D49" s="67">
        <v>6.1255499999999996</v>
      </c>
      <c r="E49" s="67">
        <v>6.742159</v>
      </c>
      <c r="F49" s="67">
        <v>8.1732440000000004</v>
      </c>
      <c r="G49" s="67">
        <v>9.9076740000000001</v>
      </c>
      <c r="H49" s="67">
        <v>11.653165</v>
      </c>
      <c r="I49" s="67">
        <v>13.154488000000001</v>
      </c>
      <c r="J49" s="67">
        <v>14.209771999999999</v>
      </c>
      <c r="K49" s="67">
        <v>15.128234000000001</v>
      </c>
      <c r="L49" s="67">
        <v>15.78889</v>
      </c>
      <c r="M49" s="67">
        <v>16.442295000000001</v>
      </c>
      <c r="N49" s="67">
        <v>17.189572999999999</v>
      </c>
      <c r="O49" s="67">
        <v>17.791294000000001</v>
      </c>
      <c r="P49" s="67">
        <v>18.262888</v>
      </c>
      <c r="Q49" s="67">
        <v>18.746867999999999</v>
      </c>
      <c r="R49" s="67">
        <v>19.110621999999999</v>
      </c>
      <c r="S49" s="67">
        <v>19.414563999999999</v>
      </c>
      <c r="T49" s="67">
        <v>19.609310000000001</v>
      </c>
      <c r="U49" s="67">
        <v>19.90523</v>
      </c>
      <c r="V49" s="67">
        <v>20.063116000000001</v>
      </c>
      <c r="W49" s="67">
        <v>20.302187</v>
      </c>
      <c r="X49" s="67">
        <v>20.584305000000001</v>
      </c>
      <c r="Y49" s="67">
        <v>20.993839000000001</v>
      </c>
      <c r="Z49" s="67">
        <v>21.370591999999998</v>
      </c>
      <c r="AA49" s="67">
        <v>21.805226999999999</v>
      </c>
      <c r="AB49" s="67">
        <v>22.17202</v>
      </c>
      <c r="AC49" s="67">
        <v>22.539532000000001</v>
      </c>
      <c r="AD49" s="67">
        <v>22.840260000000001</v>
      </c>
      <c r="AE49" s="67">
        <v>23.283978999999999</v>
      </c>
      <c r="AF49" s="68">
        <v>5.2056999999999999E-2</v>
      </c>
      <c r="AG49" s="38"/>
    </row>
    <row r="50" spans="1:33" ht="15" customHeight="1" x14ac:dyDescent="0.3">
      <c r="A50" s="43" t="s">
        <v>378</v>
      </c>
      <c r="B50" s="66" t="s">
        <v>379</v>
      </c>
      <c r="C50" s="67">
        <v>0.271036</v>
      </c>
      <c r="D50" s="67">
        <v>0.29992400000000002</v>
      </c>
      <c r="E50" s="67">
        <v>0.27443299999999998</v>
      </c>
      <c r="F50" s="67">
        <v>0.257492</v>
      </c>
      <c r="G50" s="67">
        <v>0.26146999999999998</v>
      </c>
      <c r="H50" s="67">
        <v>0.27512900000000001</v>
      </c>
      <c r="I50" s="67">
        <v>0.283526</v>
      </c>
      <c r="J50" s="67">
        <v>0.27605499999999999</v>
      </c>
      <c r="K50" s="67">
        <v>0.28388999999999998</v>
      </c>
      <c r="L50" s="67">
        <v>0.27529100000000001</v>
      </c>
      <c r="M50" s="67">
        <v>0.27900999999999998</v>
      </c>
      <c r="N50" s="67">
        <v>0.28079199999999999</v>
      </c>
      <c r="O50" s="67">
        <v>0.28222199999999997</v>
      </c>
      <c r="P50" s="67">
        <v>0.27832400000000002</v>
      </c>
      <c r="Q50" s="67">
        <v>0.27709899999999998</v>
      </c>
      <c r="R50" s="67">
        <v>0.277055</v>
      </c>
      <c r="S50" s="67">
        <v>0.27971200000000002</v>
      </c>
      <c r="T50" s="67">
        <v>0.28193299999999999</v>
      </c>
      <c r="U50" s="67">
        <v>0.28373700000000002</v>
      </c>
      <c r="V50" s="67">
        <v>0.278974</v>
      </c>
      <c r="W50" s="67">
        <v>0.27892800000000001</v>
      </c>
      <c r="X50" s="67">
        <v>0.27663399999999999</v>
      </c>
      <c r="Y50" s="67">
        <v>0.27388499999999999</v>
      </c>
      <c r="Z50" s="67">
        <v>0.27115800000000001</v>
      </c>
      <c r="AA50" s="67">
        <v>0.268038</v>
      </c>
      <c r="AB50" s="67">
        <v>0.26756000000000002</v>
      </c>
      <c r="AC50" s="67">
        <v>0.26897199999999999</v>
      </c>
      <c r="AD50" s="67">
        <v>0.26747799999999999</v>
      </c>
      <c r="AE50" s="67">
        <v>0.26547100000000001</v>
      </c>
      <c r="AF50" s="68">
        <v>-7.4100000000000001E-4</v>
      </c>
      <c r="AG50" s="38"/>
    </row>
    <row r="51" spans="1:33" ht="15" customHeight="1" x14ac:dyDescent="0.3">
      <c r="A51" s="43" t="s">
        <v>380</v>
      </c>
      <c r="B51" s="65" t="s">
        <v>63</v>
      </c>
      <c r="C51" s="69">
        <v>99.193466000000001</v>
      </c>
      <c r="D51" s="69">
        <v>98.343772999999999</v>
      </c>
      <c r="E51" s="69">
        <v>97.558655000000002</v>
      </c>
      <c r="F51" s="69">
        <v>97.753219999999999</v>
      </c>
      <c r="G51" s="69">
        <v>98.015015000000005</v>
      </c>
      <c r="H51" s="69">
        <v>98.078818999999996</v>
      </c>
      <c r="I51" s="69">
        <v>98.133987000000005</v>
      </c>
      <c r="J51" s="69">
        <v>98.055678999999998</v>
      </c>
      <c r="K51" s="69">
        <v>97.956688</v>
      </c>
      <c r="L51" s="69">
        <v>97.999808999999999</v>
      </c>
      <c r="M51" s="69">
        <v>98.312447000000006</v>
      </c>
      <c r="N51" s="69">
        <v>98.465087999999994</v>
      </c>
      <c r="O51" s="69">
        <v>98.819359000000006</v>
      </c>
      <c r="P51" s="69">
        <v>99.128128000000004</v>
      </c>
      <c r="Q51" s="69">
        <v>99.396773999999994</v>
      </c>
      <c r="R51" s="69">
        <v>99.651229999999998</v>
      </c>
      <c r="S51" s="69">
        <v>99.794334000000006</v>
      </c>
      <c r="T51" s="69">
        <v>99.956565999999995</v>
      </c>
      <c r="U51" s="69">
        <v>100.252289</v>
      </c>
      <c r="V51" s="69">
        <v>100.649895</v>
      </c>
      <c r="W51" s="69">
        <v>101.165138</v>
      </c>
      <c r="X51" s="69">
        <v>101.641739</v>
      </c>
      <c r="Y51" s="69">
        <v>102.150665</v>
      </c>
      <c r="Z51" s="69">
        <v>102.69104</v>
      </c>
      <c r="AA51" s="69">
        <v>103.176315</v>
      </c>
      <c r="AB51" s="69">
        <v>103.831924</v>
      </c>
      <c r="AC51" s="69">
        <v>104.485474</v>
      </c>
      <c r="AD51" s="69">
        <v>105.10330999999999</v>
      </c>
      <c r="AE51" s="69">
        <v>105.939369</v>
      </c>
      <c r="AF51" s="70">
        <v>2.3530000000000001E-3</v>
      </c>
      <c r="AG51" s="38"/>
    </row>
    <row r="52" spans="1:33" ht="15" customHeight="1" x14ac:dyDescent="0.3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</row>
    <row r="53" spans="1:33" ht="15" customHeight="1" x14ac:dyDescent="0.3">
      <c r="B53" s="65" t="s">
        <v>677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</row>
    <row r="54" spans="1:33" ht="15" customHeight="1" x14ac:dyDescent="0.3">
      <c r="A54" s="43" t="s">
        <v>381</v>
      </c>
      <c r="B54" s="66" t="s">
        <v>64</v>
      </c>
      <c r="C54" s="71">
        <v>102.129997</v>
      </c>
      <c r="D54" s="71">
        <v>91.544692999999995</v>
      </c>
      <c r="E54" s="71">
        <v>92.531395000000003</v>
      </c>
      <c r="F54" s="71">
        <v>87.048607000000004</v>
      </c>
      <c r="G54" s="71">
        <v>87.882819999999995</v>
      </c>
      <c r="H54" s="71">
        <v>88.306426999999999</v>
      </c>
      <c r="I54" s="71">
        <v>88.879097000000002</v>
      </c>
      <c r="J54" s="71">
        <v>89.470894000000001</v>
      </c>
      <c r="K54" s="71">
        <v>90.163071000000002</v>
      </c>
      <c r="L54" s="71">
        <v>90.724143999999995</v>
      </c>
      <c r="M54" s="71">
        <v>91.546386999999996</v>
      </c>
      <c r="N54" s="71">
        <v>92.007187000000002</v>
      </c>
      <c r="O54" s="71">
        <v>92.694916000000006</v>
      </c>
      <c r="P54" s="71">
        <v>93.552750000000003</v>
      </c>
      <c r="Q54" s="71">
        <v>94.142882999999998</v>
      </c>
      <c r="R54" s="71">
        <v>94.796172999999996</v>
      </c>
      <c r="S54" s="71">
        <v>95.331740999999994</v>
      </c>
      <c r="T54" s="71">
        <v>95.867317</v>
      </c>
      <c r="U54" s="71">
        <v>96.392180999999994</v>
      </c>
      <c r="V54" s="71">
        <v>96.938461000000004</v>
      </c>
      <c r="W54" s="71">
        <v>97.381507999999997</v>
      </c>
      <c r="X54" s="71">
        <v>97.758681999999993</v>
      </c>
      <c r="Y54" s="71">
        <v>98.241776000000002</v>
      </c>
      <c r="Z54" s="71">
        <v>98.596687000000003</v>
      </c>
      <c r="AA54" s="71">
        <v>99.377373000000006</v>
      </c>
      <c r="AB54" s="71">
        <v>99.794150999999999</v>
      </c>
      <c r="AC54" s="71">
        <v>100.384407</v>
      </c>
      <c r="AD54" s="71">
        <v>101.06875599999999</v>
      </c>
      <c r="AE54" s="71">
        <v>101.34071400000001</v>
      </c>
      <c r="AF54" s="68">
        <v>-2.7700000000000001E-4</v>
      </c>
      <c r="AG54" s="38"/>
    </row>
    <row r="55" spans="1:33" ht="15" customHeight="1" x14ac:dyDescent="0.3">
      <c r="A55" s="43" t="s">
        <v>382</v>
      </c>
      <c r="B55" s="66" t="s">
        <v>65</v>
      </c>
      <c r="C55" s="71">
        <v>95.875998999999993</v>
      </c>
      <c r="D55" s="71">
        <v>85.782882999999998</v>
      </c>
      <c r="E55" s="71">
        <v>91.164046999999997</v>
      </c>
      <c r="F55" s="71">
        <v>85.233161999999993</v>
      </c>
      <c r="G55" s="71">
        <v>85.255095999999995</v>
      </c>
      <c r="H55" s="71">
        <v>85.532898000000003</v>
      </c>
      <c r="I55" s="71">
        <v>86.264731999999995</v>
      </c>
      <c r="J55" s="71">
        <v>86.738144000000005</v>
      </c>
      <c r="K55" s="71">
        <v>87.188271</v>
      </c>
      <c r="L55" s="71">
        <v>87.748749000000004</v>
      </c>
      <c r="M55" s="71">
        <v>88.512123000000003</v>
      </c>
      <c r="N55" s="71">
        <v>88.937447000000006</v>
      </c>
      <c r="O55" s="71">
        <v>89.608727000000002</v>
      </c>
      <c r="P55" s="71">
        <v>90.032150000000001</v>
      </c>
      <c r="Q55" s="71">
        <v>90.825806</v>
      </c>
      <c r="R55" s="71">
        <v>91.434028999999995</v>
      </c>
      <c r="S55" s="71">
        <v>91.807198</v>
      </c>
      <c r="T55" s="71">
        <v>92.341896000000006</v>
      </c>
      <c r="U55" s="71">
        <v>92.759917999999999</v>
      </c>
      <c r="V55" s="71">
        <v>93.263626000000002</v>
      </c>
      <c r="W55" s="71">
        <v>93.719948000000002</v>
      </c>
      <c r="X55" s="71">
        <v>94.111892999999995</v>
      </c>
      <c r="Y55" s="71">
        <v>94.517478999999994</v>
      </c>
      <c r="Z55" s="71">
        <v>94.856955999999997</v>
      </c>
      <c r="AA55" s="71">
        <v>95.591453999999999</v>
      </c>
      <c r="AB55" s="71">
        <v>96.024887000000007</v>
      </c>
      <c r="AC55" s="71">
        <v>96.717949000000004</v>
      </c>
      <c r="AD55" s="71">
        <v>97.444785999999993</v>
      </c>
      <c r="AE55" s="71">
        <v>97.681374000000005</v>
      </c>
      <c r="AF55" s="68">
        <v>6.6600000000000003E-4</v>
      </c>
      <c r="AG55" s="38"/>
    </row>
    <row r="56" spans="1:33" ht="15" customHeight="1" x14ac:dyDescent="0.3">
      <c r="A56" s="43" t="s">
        <v>383</v>
      </c>
      <c r="B56" s="66" t="s">
        <v>384</v>
      </c>
      <c r="C56" s="67">
        <v>6.5239969999999996</v>
      </c>
      <c r="D56" s="67">
        <v>5.2663760000000002</v>
      </c>
      <c r="E56" s="67">
        <v>4.072381</v>
      </c>
      <c r="F56" s="67">
        <v>3.4895139999999998</v>
      </c>
      <c r="G56" s="67">
        <v>3.0655079999999999</v>
      </c>
      <c r="H56" s="67">
        <v>2.8530009999999999</v>
      </c>
      <c r="I56" s="67">
        <v>2.7999040000000002</v>
      </c>
      <c r="J56" s="67">
        <v>2.825097</v>
      </c>
      <c r="K56" s="67">
        <v>2.91248</v>
      </c>
      <c r="L56" s="67">
        <v>3.043758</v>
      </c>
      <c r="M56" s="67">
        <v>3.2080039999999999</v>
      </c>
      <c r="N56" s="67">
        <v>3.4169179999999999</v>
      </c>
      <c r="O56" s="67">
        <v>3.5694300000000001</v>
      </c>
      <c r="P56" s="67">
        <v>3.6818240000000002</v>
      </c>
      <c r="Q56" s="67">
        <v>3.6941549999999999</v>
      </c>
      <c r="R56" s="67">
        <v>3.7375959999999999</v>
      </c>
      <c r="S56" s="67">
        <v>3.8665609999999999</v>
      </c>
      <c r="T56" s="67">
        <v>3.78878</v>
      </c>
      <c r="U56" s="67">
        <v>3.9380649999999999</v>
      </c>
      <c r="V56" s="67">
        <v>4.0221549999999997</v>
      </c>
      <c r="W56" s="67">
        <v>4.0147370000000002</v>
      </c>
      <c r="X56" s="67">
        <v>3.9506160000000001</v>
      </c>
      <c r="Y56" s="67">
        <v>3.9137680000000001</v>
      </c>
      <c r="Z56" s="67">
        <v>3.9107059999999998</v>
      </c>
      <c r="AA56" s="67">
        <v>3.9070830000000001</v>
      </c>
      <c r="AB56" s="67">
        <v>3.8707060000000002</v>
      </c>
      <c r="AC56" s="67">
        <v>3.849094</v>
      </c>
      <c r="AD56" s="67">
        <v>3.7838949999999998</v>
      </c>
      <c r="AE56" s="67">
        <v>3.7710149999999998</v>
      </c>
      <c r="AF56" s="68">
        <v>-1.9386E-2</v>
      </c>
      <c r="AG56" s="38"/>
    </row>
    <row r="57" spans="1:33" ht="15" customHeight="1" x14ac:dyDescent="0.3">
      <c r="A57" s="43" t="s">
        <v>385</v>
      </c>
      <c r="B57" s="66" t="s">
        <v>386</v>
      </c>
      <c r="C57" s="72">
        <v>37.847487999999998</v>
      </c>
      <c r="D57" s="72">
        <v>37.282367999999998</v>
      </c>
      <c r="E57" s="72">
        <v>40.075564999999997</v>
      </c>
      <c r="F57" s="72">
        <v>40.780799999999999</v>
      </c>
      <c r="G57" s="72">
        <v>43.636291999999997</v>
      </c>
      <c r="H57" s="72">
        <v>47.361679000000002</v>
      </c>
      <c r="I57" s="72">
        <v>49.855021999999998</v>
      </c>
      <c r="J57" s="72">
        <v>50.434627999999996</v>
      </c>
      <c r="K57" s="72">
        <v>52.797508000000001</v>
      </c>
      <c r="L57" s="72">
        <v>55.776046999999998</v>
      </c>
      <c r="M57" s="72">
        <v>53.310043</v>
      </c>
      <c r="N57" s="72">
        <v>53.457973000000003</v>
      </c>
      <c r="O57" s="72">
        <v>53.443798000000001</v>
      </c>
      <c r="P57" s="72">
        <v>53.327933999999999</v>
      </c>
      <c r="Q57" s="72">
        <v>54.118721000000001</v>
      </c>
      <c r="R57" s="72">
        <v>55.130642000000002</v>
      </c>
      <c r="S57" s="72">
        <v>57.305939000000002</v>
      </c>
      <c r="T57" s="72">
        <v>57.809910000000002</v>
      </c>
      <c r="U57" s="72">
        <v>59.124003999999999</v>
      </c>
      <c r="V57" s="72">
        <v>58.977061999999997</v>
      </c>
      <c r="W57" s="72">
        <v>59.082129999999999</v>
      </c>
      <c r="X57" s="72">
        <v>60.307980000000001</v>
      </c>
      <c r="Y57" s="72">
        <v>61.433601000000003</v>
      </c>
      <c r="Z57" s="72">
        <v>62.543072000000002</v>
      </c>
      <c r="AA57" s="72">
        <v>63.485416000000001</v>
      </c>
      <c r="AB57" s="72">
        <v>63.976109000000001</v>
      </c>
      <c r="AC57" s="72">
        <v>64.145095999999995</v>
      </c>
      <c r="AD57" s="72">
        <v>64.784263999999993</v>
      </c>
      <c r="AE57" s="72">
        <v>65.411857999999995</v>
      </c>
      <c r="AF57" s="68">
        <v>1.9733000000000001E-2</v>
      </c>
      <c r="AG57" s="38"/>
    </row>
    <row r="58" spans="1:33" ht="15" customHeight="1" x14ac:dyDescent="0.3">
      <c r="A58" s="43" t="s">
        <v>387</v>
      </c>
      <c r="B58" s="66" t="s">
        <v>388</v>
      </c>
      <c r="C58" s="67">
        <v>1.8539890000000001</v>
      </c>
      <c r="D58" s="67">
        <v>1.8359920000000001</v>
      </c>
      <c r="E58" s="67">
        <v>1.9490689999999999</v>
      </c>
      <c r="F58" s="67">
        <v>1.9717739999999999</v>
      </c>
      <c r="G58" s="67">
        <v>2.0752959999999998</v>
      </c>
      <c r="H58" s="67">
        <v>2.2083719999999998</v>
      </c>
      <c r="I58" s="67">
        <v>2.3061219999999998</v>
      </c>
      <c r="J58" s="67">
        <v>2.357656</v>
      </c>
      <c r="K58" s="67">
        <v>2.4579559999999998</v>
      </c>
      <c r="L58" s="67">
        <v>2.5936340000000002</v>
      </c>
      <c r="M58" s="67">
        <v>2.4775179999999999</v>
      </c>
      <c r="N58" s="67">
        <v>2.4766789999999999</v>
      </c>
      <c r="O58" s="67">
        <v>2.4868980000000001</v>
      </c>
      <c r="P58" s="67">
        <v>2.4888340000000002</v>
      </c>
      <c r="Q58" s="67">
        <v>2.523628</v>
      </c>
      <c r="R58" s="67">
        <v>2.5752160000000002</v>
      </c>
      <c r="S58" s="67">
        <v>2.63626</v>
      </c>
      <c r="T58" s="67">
        <v>2.6563850000000002</v>
      </c>
      <c r="U58" s="67">
        <v>2.7089910000000001</v>
      </c>
      <c r="V58" s="67">
        <v>2.7087599999999998</v>
      </c>
      <c r="W58" s="67">
        <v>2.7161059999999999</v>
      </c>
      <c r="X58" s="67">
        <v>2.7612809999999999</v>
      </c>
      <c r="Y58" s="67">
        <v>2.8047680000000001</v>
      </c>
      <c r="Z58" s="67">
        <v>2.8470110000000002</v>
      </c>
      <c r="AA58" s="67">
        <v>2.8845800000000001</v>
      </c>
      <c r="AB58" s="67">
        <v>2.9054470000000001</v>
      </c>
      <c r="AC58" s="67">
        <v>2.9184459999999999</v>
      </c>
      <c r="AD58" s="67">
        <v>2.9436810000000002</v>
      </c>
      <c r="AE58" s="67">
        <v>2.9761790000000001</v>
      </c>
      <c r="AF58" s="68">
        <v>1.7047E-2</v>
      </c>
      <c r="AG58" s="38"/>
    </row>
    <row r="59" spans="1:33" ht="15" customHeight="1" x14ac:dyDescent="0.3">
      <c r="A59" s="43" t="s">
        <v>389</v>
      </c>
      <c r="B59" s="66" t="s">
        <v>390</v>
      </c>
      <c r="C59" s="67">
        <v>2.326422</v>
      </c>
      <c r="D59" s="67">
        <v>2.2674699999999999</v>
      </c>
      <c r="E59" s="67">
        <v>2.266108</v>
      </c>
      <c r="F59" s="67">
        <v>2.2712279999999998</v>
      </c>
      <c r="G59" s="67">
        <v>2.2835740000000002</v>
      </c>
      <c r="H59" s="67">
        <v>2.312538</v>
      </c>
      <c r="I59" s="67">
        <v>2.3492929999999999</v>
      </c>
      <c r="J59" s="67">
        <v>2.399381</v>
      </c>
      <c r="K59" s="67">
        <v>2.4461050000000002</v>
      </c>
      <c r="L59" s="67">
        <v>2.4511440000000002</v>
      </c>
      <c r="M59" s="67">
        <v>2.4411139999999998</v>
      </c>
      <c r="N59" s="67">
        <v>2.4258280000000001</v>
      </c>
      <c r="O59" s="67">
        <v>2.4312170000000002</v>
      </c>
      <c r="P59" s="67">
        <v>2.4290120000000002</v>
      </c>
      <c r="Q59" s="67">
        <v>2.432617</v>
      </c>
      <c r="R59" s="67">
        <v>2.450752</v>
      </c>
      <c r="S59" s="67">
        <v>2.4936690000000001</v>
      </c>
      <c r="T59" s="67">
        <v>2.5012650000000001</v>
      </c>
      <c r="U59" s="67">
        <v>2.5190320000000002</v>
      </c>
      <c r="V59" s="67">
        <v>2.5169809999999999</v>
      </c>
      <c r="W59" s="67">
        <v>2.5201069999999999</v>
      </c>
      <c r="X59" s="67">
        <v>2.5293510000000001</v>
      </c>
      <c r="Y59" s="67">
        <v>2.5445700000000002</v>
      </c>
      <c r="Z59" s="67">
        <v>2.5584180000000001</v>
      </c>
      <c r="AA59" s="67">
        <v>2.5769570000000002</v>
      </c>
      <c r="AB59" s="67">
        <v>2.584111</v>
      </c>
      <c r="AC59" s="67">
        <v>2.597035</v>
      </c>
      <c r="AD59" s="67">
        <v>2.6051700000000002</v>
      </c>
      <c r="AE59" s="67">
        <v>2.6310929999999999</v>
      </c>
      <c r="AF59" s="68">
        <v>4.4050000000000001E-3</v>
      </c>
      <c r="AG59" s="38"/>
    </row>
    <row r="60" spans="1:33" ht="15" customHeight="1" x14ac:dyDescent="0.3">
      <c r="A60" s="43" t="s">
        <v>391</v>
      </c>
      <c r="B60" s="66" t="s">
        <v>66</v>
      </c>
      <c r="C60" s="72">
        <v>12.224997999999999</v>
      </c>
      <c r="D60" s="72">
        <v>11.913273</v>
      </c>
      <c r="E60" s="72">
        <v>11.471824</v>
      </c>
      <c r="F60" s="72">
        <v>11.030275</v>
      </c>
      <c r="G60" s="72">
        <v>10.768831</v>
      </c>
      <c r="H60" s="72">
        <v>10.582514</v>
      </c>
      <c r="I60" s="72">
        <v>10.45016</v>
      </c>
      <c r="J60" s="72">
        <v>10.399552</v>
      </c>
      <c r="K60" s="72">
        <v>10.413741999999999</v>
      </c>
      <c r="L60" s="72">
        <v>10.447018999999999</v>
      </c>
      <c r="M60" s="72">
        <v>10.475133</v>
      </c>
      <c r="N60" s="72">
        <v>10.629588999999999</v>
      </c>
      <c r="O60" s="72">
        <v>10.729555</v>
      </c>
      <c r="P60" s="72">
        <v>10.730740000000001</v>
      </c>
      <c r="Q60" s="72">
        <v>10.793545</v>
      </c>
      <c r="R60" s="72">
        <v>10.871433</v>
      </c>
      <c r="S60" s="72">
        <v>10.987963000000001</v>
      </c>
      <c r="T60" s="72">
        <v>11.078531</v>
      </c>
      <c r="U60" s="72">
        <v>11.155383</v>
      </c>
      <c r="V60" s="72">
        <v>11.217563</v>
      </c>
      <c r="W60" s="72">
        <v>11.243109</v>
      </c>
      <c r="X60" s="72">
        <v>11.258493</v>
      </c>
      <c r="Y60" s="72">
        <v>11.271253</v>
      </c>
      <c r="Z60" s="72">
        <v>11.281693000000001</v>
      </c>
      <c r="AA60" s="72">
        <v>11.247436</v>
      </c>
      <c r="AB60" s="72">
        <v>11.196383000000001</v>
      </c>
      <c r="AC60" s="72">
        <v>11.178801</v>
      </c>
      <c r="AD60" s="72">
        <v>11.117008</v>
      </c>
      <c r="AE60" s="72">
        <v>11.024077999999999</v>
      </c>
      <c r="AF60" s="68">
        <v>-3.686E-3</v>
      </c>
      <c r="AG60" s="38"/>
    </row>
    <row r="61" spans="1:33" ht="15" customHeight="1" x14ac:dyDescent="0.3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</row>
    <row r="62" spans="1:33" ht="15" customHeight="1" x14ac:dyDescent="0.3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</row>
    <row r="63" spans="1:33" ht="15" customHeight="1" x14ac:dyDescent="0.3">
      <c r="B63" s="65" t="s">
        <v>67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5" customHeight="1" x14ac:dyDescent="0.3">
      <c r="A64" s="43" t="s">
        <v>392</v>
      </c>
      <c r="B64" s="66" t="s">
        <v>64</v>
      </c>
      <c r="C64" s="71">
        <v>102.129997</v>
      </c>
      <c r="D64" s="71">
        <v>95.329002000000003</v>
      </c>
      <c r="E64" s="71">
        <v>98.708404999999999</v>
      </c>
      <c r="F64" s="71">
        <v>94.878890999999996</v>
      </c>
      <c r="G64" s="71">
        <v>97.830475000000007</v>
      </c>
      <c r="H64" s="71">
        <v>100.425552</v>
      </c>
      <c r="I64" s="71">
        <v>103.260544</v>
      </c>
      <c r="J64" s="71">
        <v>106.227829</v>
      </c>
      <c r="K64" s="71">
        <v>109.43918600000001</v>
      </c>
      <c r="L64" s="71">
        <v>112.639786</v>
      </c>
      <c r="M64" s="71">
        <v>116.265869</v>
      </c>
      <c r="N64" s="71">
        <v>119.61837800000001</v>
      </c>
      <c r="O64" s="71">
        <v>123.399551</v>
      </c>
      <c r="P64" s="71">
        <v>127.457848</v>
      </c>
      <c r="Q64" s="71">
        <v>131.21597299999999</v>
      </c>
      <c r="R64" s="71">
        <v>135.083923</v>
      </c>
      <c r="S64" s="71">
        <v>138.85072299999999</v>
      </c>
      <c r="T64" s="71">
        <v>142.69729599999999</v>
      </c>
      <c r="U64" s="71">
        <v>146.67823799999999</v>
      </c>
      <c r="V64" s="71">
        <v>150.81691000000001</v>
      </c>
      <c r="W64" s="71">
        <v>154.928268</v>
      </c>
      <c r="X64" s="71">
        <v>159.09347500000001</v>
      </c>
      <c r="Y64" s="71">
        <v>163.57148699999999</v>
      </c>
      <c r="Z64" s="71">
        <v>167.987595</v>
      </c>
      <c r="AA64" s="71">
        <v>173.312363</v>
      </c>
      <c r="AB64" s="71">
        <v>178.174057</v>
      </c>
      <c r="AC64" s="71">
        <v>183.52430699999999</v>
      </c>
      <c r="AD64" s="71">
        <v>189.210342</v>
      </c>
      <c r="AE64" s="71">
        <v>194.299271</v>
      </c>
      <c r="AF64" s="68">
        <v>2.3236E-2</v>
      </c>
      <c r="AG64" s="38"/>
    </row>
    <row r="65" spans="1:34" ht="15" customHeight="1" x14ac:dyDescent="0.3">
      <c r="A65" s="43" t="s">
        <v>393</v>
      </c>
      <c r="B65" s="66" t="s">
        <v>65</v>
      </c>
      <c r="C65" s="71">
        <v>95.875998999999993</v>
      </c>
      <c r="D65" s="71">
        <v>89.329002000000003</v>
      </c>
      <c r="E65" s="71">
        <v>97.249779000000004</v>
      </c>
      <c r="F65" s="71">
        <v>92.900146000000007</v>
      </c>
      <c r="G65" s="71">
        <v>94.905304000000001</v>
      </c>
      <c r="H65" s="71">
        <v>97.271384999999995</v>
      </c>
      <c r="I65" s="71">
        <v>100.22315999999999</v>
      </c>
      <c r="J65" s="71">
        <v>102.98326900000001</v>
      </c>
      <c r="K65" s="71">
        <v>105.828407</v>
      </c>
      <c r="L65" s="71">
        <v>108.94564099999999</v>
      </c>
      <c r="M65" s="71">
        <v>112.41229199999999</v>
      </c>
      <c r="N65" s="71">
        <v>115.627411</v>
      </c>
      <c r="O65" s="71">
        <v>119.291077</v>
      </c>
      <c r="P65" s="71">
        <v>122.66132399999999</v>
      </c>
      <c r="Q65" s="71">
        <v>126.59264400000001</v>
      </c>
      <c r="R65" s="71">
        <v>130.29289199999999</v>
      </c>
      <c r="S65" s="71">
        <v>133.71722399999999</v>
      </c>
      <c r="T65" s="71">
        <v>137.44975299999999</v>
      </c>
      <c r="U65" s="71">
        <v>141.151093</v>
      </c>
      <c r="V65" s="71">
        <v>145.09960899999999</v>
      </c>
      <c r="W65" s="71">
        <v>149.102936</v>
      </c>
      <c r="X65" s="71">
        <v>153.158661</v>
      </c>
      <c r="Y65" s="71">
        <v>157.370575</v>
      </c>
      <c r="Z65" s="71">
        <v>161.615891</v>
      </c>
      <c r="AA65" s="71">
        <v>166.70979299999999</v>
      </c>
      <c r="AB65" s="71">
        <v>171.44435100000001</v>
      </c>
      <c r="AC65" s="71">
        <v>176.82122799999999</v>
      </c>
      <c r="AD65" s="71">
        <v>182.42593400000001</v>
      </c>
      <c r="AE65" s="71">
        <v>187.283264</v>
      </c>
      <c r="AF65" s="68">
        <v>2.4201E-2</v>
      </c>
      <c r="AG65" s="38"/>
    </row>
    <row r="66" spans="1:34" ht="12" x14ac:dyDescent="0.3">
      <c r="A66" s="43" t="s">
        <v>394</v>
      </c>
      <c r="B66" s="66" t="s">
        <v>384</v>
      </c>
      <c r="C66" s="67">
        <v>6.5239969999999996</v>
      </c>
      <c r="D66" s="67">
        <v>5.4840799999999996</v>
      </c>
      <c r="E66" s="67">
        <v>4.3442369999999997</v>
      </c>
      <c r="F66" s="67">
        <v>3.8034059999999998</v>
      </c>
      <c r="G66" s="67">
        <v>3.4125000000000001</v>
      </c>
      <c r="H66" s="67">
        <v>3.244545</v>
      </c>
      <c r="I66" s="67">
        <v>3.252955</v>
      </c>
      <c r="J66" s="67">
        <v>3.3542079999999999</v>
      </c>
      <c r="K66" s="67">
        <v>3.5351439999999998</v>
      </c>
      <c r="L66" s="67">
        <v>3.7790189999999999</v>
      </c>
      <c r="M66" s="67">
        <v>4.0742339999999997</v>
      </c>
      <c r="N66" s="67">
        <v>4.442329</v>
      </c>
      <c r="O66" s="67">
        <v>4.7517820000000004</v>
      </c>
      <c r="P66" s="67">
        <v>5.0161790000000002</v>
      </c>
      <c r="Q66" s="67">
        <v>5.148898</v>
      </c>
      <c r="R66" s="67">
        <v>5.3260490000000003</v>
      </c>
      <c r="S66" s="67">
        <v>5.6316480000000002</v>
      </c>
      <c r="T66" s="67">
        <v>5.6395520000000001</v>
      </c>
      <c r="U66" s="67">
        <v>5.992483</v>
      </c>
      <c r="V66" s="67">
        <v>6.2576710000000002</v>
      </c>
      <c r="W66" s="67">
        <v>6.3872109999999997</v>
      </c>
      <c r="X66" s="67">
        <v>6.4292730000000002</v>
      </c>
      <c r="Y66" s="67">
        <v>6.516381</v>
      </c>
      <c r="Z66" s="67">
        <v>6.6630039999999999</v>
      </c>
      <c r="AA66" s="67">
        <v>6.8138820000000004</v>
      </c>
      <c r="AB66" s="67">
        <v>6.910819</v>
      </c>
      <c r="AC66" s="67">
        <v>7.0369719999999996</v>
      </c>
      <c r="AD66" s="67">
        <v>7.083812</v>
      </c>
      <c r="AE66" s="67">
        <v>7.230118</v>
      </c>
      <c r="AF66" s="68">
        <v>3.6770000000000001E-3</v>
      </c>
      <c r="AG66" s="38"/>
    </row>
    <row r="67" spans="1:34" ht="15" customHeight="1" x14ac:dyDescent="0.3">
      <c r="A67" s="43" t="s">
        <v>395</v>
      </c>
      <c r="B67" s="66" t="s">
        <v>386</v>
      </c>
      <c r="C67" s="72">
        <v>37.847487999999998</v>
      </c>
      <c r="D67" s="72">
        <v>38.823559000000003</v>
      </c>
      <c r="E67" s="72">
        <v>42.750843000000003</v>
      </c>
      <c r="F67" s="72">
        <v>44.449157999999997</v>
      </c>
      <c r="G67" s="72">
        <v>48.575581</v>
      </c>
      <c r="H67" s="72">
        <v>53.861572000000002</v>
      </c>
      <c r="I67" s="72">
        <v>57.922020000000003</v>
      </c>
      <c r="J67" s="72">
        <v>59.880493000000001</v>
      </c>
      <c r="K67" s="72">
        <v>64.085182000000003</v>
      </c>
      <c r="L67" s="72">
        <v>69.249504000000002</v>
      </c>
      <c r="M67" s="72">
        <v>67.704903000000002</v>
      </c>
      <c r="N67" s="72">
        <v>69.500609999999995</v>
      </c>
      <c r="O67" s="72">
        <v>71.146736000000004</v>
      </c>
      <c r="P67" s="72">
        <v>72.654883999999996</v>
      </c>
      <c r="Q67" s="72">
        <v>75.430458000000002</v>
      </c>
      <c r="R67" s="72">
        <v>78.560805999999999</v>
      </c>
      <c r="S67" s="72">
        <v>83.466125000000005</v>
      </c>
      <c r="T67" s="72">
        <v>86.049323999999999</v>
      </c>
      <c r="U67" s="72">
        <v>89.967934</v>
      </c>
      <c r="V67" s="72">
        <v>91.756546</v>
      </c>
      <c r="W67" s="72">
        <v>93.996200999999999</v>
      </c>
      <c r="X67" s="72">
        <v>98.145827999999995</v>
      </c>
      <c r="Y67" s="72">
        <v>102.286278</v>
      </c>
      <c r="Z67" s="72">
        <v>106.55997499999999</v>
      </c>
      <c r="AA67" s="72">
        <v>110.71742999999999</v>
      </c>
      <c r="AB67" s="72">
        <v>114.22395299999999</v>
      </c>
      <c r="AC67" s="72">
        <v>117.27104199999999</v>
      </c>
      <c r="AD67" s="72">
        <v>121.28231</v>
      </c>
      <c r="AE67" s="72">
        <v>125.41332199999999</v>
      </c>
      <c r="AF67" s="68">
        <v>4.3715999999999998E-2</v>
      </c>
      <c r="AG67" s="38"/>
    </row>
    <row r="68" spans="1:34" ht="15" customHeight="1" x14ac:dyDescent="0.3">
      <c r="A68" s="43" t="s">
        <v>396</v>
      </c>
      <c r="B68" s="66" t="s">
        <v>388</v>
      </c>
      <c r="C68" s="67">
        <v>1.8539890000000001</v>
      </c>
      <c r="D68" s="67">
        <v>1.9118889999999999</v>
      </c>
      <c r="E68" s="67">
        <v>2.0791810000000002</v>
      </c>
      <c r="F68" s="67">
        <v>2.1491419999999999</v>
      </c>
      <c r="G68" s="67">
        <v>2.3102040000000001</v>
      </c>
      <c r="H68" s="67">
        <v>2.5114480000000001</v>
      </c>
      <c r="I68" s="67">
        <v>2.6792729999999998</v>
      </c>
      <c r="J68" s="67">
        <v>2.7992189999999999</v>
      </c>
      <c r="K68" s="67">
        <v>2.9834459999999998</v>
      </c>
      <c r="L68" s="67">
        <v>3.2201610000000001</v>
      </c>
      <c r="M68" s="67">
        <v>3.1465010000000002</v>
      </c>
      <c r="N68" s="67">
        <v>3.2199260000000001</v>
      </c>
      <c r="O68" s="67">
        <v>3.3106680000000002</v>
      </c>
      <c r="P68" s="67">
        <v>3.3908299999999998</v>
      </c>
      <c r="Q68" s="67">
        <v>3.517423</v>
      </c>
      <c r="R68" s="67">
        <v>3.6696659999999999</v>
      </c>
      <c r="S68" s="67">
        <v>3.839715</v>
      </c>
      <c r="T68" s="67">
        <v>3.9539949999999999</v>
      </c>
      <c r="U68" s="67">
        <v>4.1222219999999998</v>
      </c>
      <c r="V68" s="67">
        <v>4.2142900000000001</v>
      </c>
      <c r="W68" s="67">
        <v>4.3211649999999997</v>
      </c>
      <c r="X68" s="67">
        <v>4.4937379999999996</v>
      </c>
      <c r="Y68" s="67">
        <v>4.6699089999999996</v>
      </c>
      <c r="Z68" s="67">
        <v>4.8506960000000001</v>
      </c>
      <c r="AA68" s="67">
        <v>5.0306550000000003</v>
      </c>
      <c r="AB68" s="67">
        <v>5.1874320000000003</v>
      </c>
      <c r="AC68" s="67">
        <v>5.335547</v>
      </c>
      <c r="AD68" s="67">
        <v>5.5108499999999996</v>
      </c>
      <c r="AE68" s="67">
        <v>5.7061900000000003</v>
      </c>
      <c r="AF68" s="68">
        <v>4.0967000000000003E-2</v>
      </c>
      <c r="AG68" s="38"/>
    </row>
    <row r="69" spans="1:34" ht="15" customHeight="1" x14ac:dyDescent="0.3">
      <c r="A69" s="43" t="s">
        <v>397</v>
      </c>
      <c r="B69" s="66" t="s">
        <v>390</v>
      </c>
      <c r="C69" s="67">
        <v>2.326422</v>
      </c>
      <c r="D69" s="67">
        <v>2.3612030000000002</v>
      </c>
      <c r="E69" s="67">
        <v>2.4173830000000001</v>
      </c>
      <c r="F69" s="67">
        <v>2.4755319999999998</v>
      </c>
      <c r="G69" s="67">
        <v>2.5420569999999998</v>
      </c>
      <c r="H69" s="67">
        <v>2.6299100000000002</v>
      </c>
      <c r="I69" s="67">
        <v>2.7294299999999998</v>
      </c>
      <c r="J69" s="67">
        <v>2.8487589999999998</v>
      </c>
      <c r="K69" s="67">
        <v>2.9690620000000001</v>
      </c>
      <c r="L69" s="67">
        <v>3.0432510000000002</v>
      </c>
      <c r="M69" s="67">
        <v>3.1002670000000001</v>
      </c>
      <c r="N69" s="67">
        <v>3.1538149999999998</v>
      </c>
      <c r="O69" s="67">
        <v>3.2365430000000002</v>
      </c>
      <c r="P69" s="67">
        <v>3.3093279999999998</v>
      </c>
      <c r="Q69" s="67">
        <v>3.3905720000000001</v>
      </c>
      <c r="R69" s="67">
        <v>3.4923060000000001</v>
      </c>
      <c r="S69" s="67">
        <v>3.6320299999999999</v>
      </c>
      <c r="T69" s="67">
        <v>3.7231019999999999</v>
      </c>
      <c r="U69" s="67">
        <v>3.8331659999999999</v>
      </c>
      <c r="V69" s="67">
        <v>3.915921</v>
      </c>
      <c r="W69" s="67">
        <v>4.0093420000000002</v>
      </c>
      <c r="X69" s="67">
        <v>4.1162910000000004</v>
      </c>
      <c r="Y69" s="67">
        <v>4.2366820000000001</v>
      </c>
      <c r="Z69" s="67">
        <v>4.3589950000000002</v>
      </c>
      <c r="AA69" s="67">
        <v>4.4941659999999999</v>
      </c>
      <c r="AB69" s="67">
        <v>4.6137129999999997</v>
      </c>
      <c r="AC69" s="67">
        <v>4.7479399999999998</v>
      </c>
      <c r="AD69" s="67">
        <v>4.8771259999999996</v>
      </c>
      <c r="AE69" s="67">
        <v>5.044562</v>
      </c>
      <c r="AF69" s="68">
        <v>2.8028000000000001E-2</v>
      </c>
      <c r="AG69" s="38"/>
    </row>
    <row r="70" spans="1:34" ht="15" customHeight="1" x14ac:dyDescent="0.3">
      <c r="A70" s="43" t="s">
        <v>398</v>
      </c>
      <c r="B70" s="66" t="s">
        <v>66</v>
      </c>
      <c r="C70" s="72">
        <v>12.224997999999999</v>
      </c>
      <c r="D70" s="72">
        <v>12.405747</v>
      </c>
      <c r="E70" s="72">
        <v>12.237636</v>
      </c>
      <c r="F70" s="72">
        <v>12.022482999999999</v>
      </c>
      <c r="G70" s="72">
        <v>11.987779</v>
      </c>
      <c r="H70" s="72">
        <v>12.034852000000001</v>
      </c>
      <c r="I70" s="72">
        <v>12.141092</v>
      </c>
      <c r="J70" s="72">
        <v>12.347277</v>
      </c>
      <c r="K70" s="72">
        <v>12.640115</v>
      </c>
      <c r="L70" s="72">
        <v>12.970637</v>
      </c>
      <c r="M70" s="72">
        <v>13.303642999999999</v>
      </c>
      <c r="N70" s="72">
        <v>13.819509999999999</v>
      </c>
      <c r="O70" s="72">
        <v>14.283655</v>
      </c>
      <c r="P70" s="72">
        <v>14.619742</v>
      </c>
      <c r="Q70" s="72">
        <v>15.044</v>
      </c>
      <c r="R70" s="72">
        <v>15.491720000000001</v>
      </c>
      <c r="S70" s="72">
        <v>16.003972999999998</v>
      </c>
      <c r="T70" s="72">
        <v>16.490255000000001</v>
      </c>
      <c r="U70" s="72">
        <v>16.974945000000002</v>
      </c>
      <c r="V70" s="72">
        <v>17.452290999999999</v>
      </c>
      <c r="W70" s="72">
        <v>17.887127</v>
      </c>
      <c r="X70" s="72">
        <v>18.322187</v>
      </c>
      <c r="Y70" s="72">
        <v>18.766511999999999</v>
      </c>
      <c r="Z70" s="72">
        <v>19.221584</v>
      </c>
      <c r="AA70" s="72">
        <v>19.615328000000002</v>
      </c>
      <c r="AB70" s="72">
        <v>19.990197999999999</v>
      </c>
      <c r="AC70" s="72">
        <v>20.437253999999999</v>
      </c>
      <c r="AD70" s="72">
        <v>20.812099</v>
      </c>
      <c r="AE70" s="72">
        <v>21.136326</v>
      </c>
      <c r="AF70" s="68">
        <v>1.9746E-2</v>
      </c>
      <c r="AG70" s="38"/>
    </row>
    <row r="71" spans="1:34" ht="15" customHeight="1" thickBot="1" x14ac:dyDescent="0.3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</row>
    <row r="72" spans="1:34" ht="15" customHeight="1" x14ac:dyDescent="0.3">
      <c r="B72" s="59" t="s">
        <v>586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</row>
    <row r="73" spans="1:34" ht="12" x14ac:dyDescent="0.3">
      <c r="B73" s="38" t="s">
        <v>678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</row>
    <row r="74" spans="1:34" ht="15" customHeight="1" x14ac:dyDescent="0.3">
      <c r="B74" s="38" t="s">
        <v>68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4" ht="15" customHeight="1" x14ac:dyDescent="0.3">
      <c r="B75" s="38" t="s">
        <v>569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</row>
    <row r="76" spans="1:34" ht="15" customHeight="1" x14ac:dyDescent="0.3">
      <c r="B76" s="38" t="s">
        <v>679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</row>
    <row r="77" spans="1:34" ht="15" customHeight="1" x14ac:dyDescent="0.3">
      <c r="B77" s="38" t="s">
        <v>570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</row>
    <row r="78" spans="1:34" ht="15" customHeight="1" x14ac:dyDescent="0.3">
      <c r="B78" s="38" t="s">
        <v>70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</row>
    <row r="79" spans="1:34" ht="12" x14ac:dyDescent="0.3">
      <c r="B79" s="38" t="s">
        <v>71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</row>
    <row r="80" spans="1:34" ht="15" customHeight="1" x14ac:dyDescent="0.3">
      <c r="B80" s="38" t="s">
        <v>571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</row>
    <row r="81" spans="2:33" ht="12" x14ac:dyDescent="0.3">
      <c r="B81" s="38" t="s">
        <v>572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</row>
    <row r="82" spans="2:33" ht="15" customHeight="1" x14ac:dyDescent="0.3">
      <c r="B82" s="38" t="s">
        <v>680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</row>
    <row r="83" spans="2:33" ht="15" customHeight="1" x14ac:dyDescent="0.3">
      <c r="B83" s="38" t="s">
        <v>574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</row>
    <row r="84" spans="2:33" ht="15" customHeight="1" x14ac:dyDescent="0.3">
      <c r="B84" s="38" t="s">
        <v>575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 spans="2:33" ht="15" customHeight="1" x14ac:dyDescent="0.3">
      <c r="B85" s="38" t="s">
        <v>576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spans="2:33" ht="15" customHeight="1" x14ac:dyDescent="0.3">
      <c r="B86" s="38" t="s">
        <v>196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spans="2:33" ht="15" customHeight="1" x14ac:dyDescent="0.3">
      <c r="B87" s="38" t="s">
        <v>72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spans="2:33" ht="15" customHeight="1" x14ac:dyDescent="0.3">
      <c r="B88" s="38" t="s">
        <v>577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</row>
    <row r="89" spans="2:33" ht="15" customHeight="1" x14ac:dyDescent="0.3">
      <c r="B89" s="38" t="s">
        <v>578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</row>
    <row r="90" spans="2:33" ht="15" customHeight="1" x14ac:dyDescent="0.3">
      <c r="B90" s="38" t="s">
        <v>73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</row>
    <row r="91" spans="2:33" ht="15" customHeight="1" x14ac:dyDescent="0.3">
      <c r="B91" s="38" t="s">
        <v>579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</row>
    <row r="92" spans="2:33" ht="12" x14ac:dyDescent="0.3">
      <c r="B92" s="38" t="s">
        <v>580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</row>
    <row r="93" spans="2:33" ht="15" customHeight="1" x14ac:dyDescent="0.3">
      <c r="B93" s="38" t="s">
        <v>74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</row>
    <row r="94" spans="2:33" ht="15" customHeight="1" x14ac:dyDescent="0.3">
      <c r="B94" s="38" t="s">
        <v>581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spans="2:33" ht="15" customHeight="1" x14ac:dyDescent="0.3">
      <c r="B95" s="38" t="s">
        <v>582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</row>
    <row r="96" spans="2:33" ht="15" customHeight="1" x14ac:dyDescent="0.3">
      <c r="B96" s="38" t="s">
        <v>583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</row>
    <row r="97" spans="2:33" ht="15" customHeight="1" x14ac:dyDescent="0.3">
      <c r="B97" s="38" t="s">
        <v>584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</row>
    <row r="98" spans="2:33" ht="15" customHeight="1" x14ac:dyDescent="0.3">
      <c r="B98" s="38" t="s">
        <v>585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</row>
    <row r="99" spans="2:33" ht="15" customHeight="1" x14ac:dyDescent="0.3">
      <c r="B99" s="38" t="s">
        <v>681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</row>
    <row r="100" spans="2:33" ht="15" customHeight="1" x14ac:dyDescent="0.3">
      <c r="B100" s="38" t="s">
        <v>682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spans="2:33" ht="12" x14ac:dyDescent="0.3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spans="2:33" ht="12" x14ac:dyDescent="0.3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</row>
    <row r="103" spans="2:33" ht="15" customHeight="1" x14ac:dyDescent="0.3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spans="2:33" ht="15" customHeight="1" x14ac:dyDescent="0.3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</row>
    <row r="105" spans="2:33" ht="15" customHeight="1" x14ac:dyDescent="0.3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</row>
    <row r="106" spans="2:33" ht="15" customHeight="1" x14ac:dyDescent="0.3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2:33" ht="15" customHeight="1" x14ac:dyDescent="0.3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2:33" ht="15" customHeight="1" x14ac:dyDescent="0.3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2:33" ht="15" customHeight="1" x14ac:dyDescent="0.3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837"/>
  <sheetViews>
    <sheetView workbookViewId="0">
      <selection activeCell="G49" sqref="G49"/>
    </sheetView>
    <sheetView workbookViewId="1"/>
  </sheetViews>
  <sheetFormatPr defaultColWidth="8.7265625" defaultRowHeight="12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655</v>
      </c>
      <c r="C1" s="50">
        <v>2021</v>
      </c>
      <c r="D1" s="50">
        <v>2022</v>
      </c>
      <c r="E1" s="50">
        <v>2023</v>
      </c>
      <c r="F1" s="50">
        <v>2024</v>
      </c>
      <c r="G1" s="50">
        <v>2025</v>
      </c>
      <c r="H1" s="50">
        <v>2026</v>
      </c>
      <c r="I1" s="50">
        <v>2027</v>
      </c>
      <c r="J1" s="50">
        <v>2028</v>
      </c>
      <c r="K1" s="50">
        <v>2029</v>
      </c>
      <c r="L1" s="50">
        <v>2030</v>
      </c>
      <c r="M1" s="50">
        <v>2031</v>
      </c>
      <c r="N1" s="50">
        <v>2032</v>
      </c>
      <c r="O1" s="50">
        <v>2033</v>
      </c>
      <c r="P1" s="50">
        <v>2034</v>
      </c>
      <c r="Q1" s="50">
        <v>2035</v>
      </c>
      <c r="R1" s="50">
        <v>2036</v>
      </c>
      <c r="S1" s="50">
        <v>2037</v>
      </c>
      <c r="T1" s="50">
        <v>2038</v>
      </c>
      <c r="U1" s="50">
        <v>2039</v>
      </c>
      <c r="V1" s="50">
        <v>2040</v>
      </c>
      <c r="W1" s="50">
        <v>2041</v>
      </c>
      <c r="X1" s="50">
        <v>2042</v>
      </c>
      <c r="Y1" s="50">
        <v>2043</v>
      </c>
      <c r="Z1" s="50">
        <v>2044</v>
      </c>
      <c r="AA1" s="50">
        <v>2045</v>
      </c>
      <c r="AB1" s="50">
        <v>2046</v>
      </c>
      <c r="AC1" s="50">
        <v>2047</v>
      </c>
      <c r="AD1" s="50">
        <v>2048</v>
      </c>
      <c r="AE1" s="50">
        <v>2049</v>
      </c>
      <c r="AF1" s="50">
        <v>2050</v>
      </c>
    </row>
    <row r="2" spans="1:33" ht="15" customHeight="1" thickTop="1" x14ac:dyDescent="0.3"/>
    <row r="3" spans="1:33" ht="15" customHeight="1" x14ac:dyDescent="0.3">
      <c r="C3" s="55" t="s">
        <v>520</v>
      </c>
      <c r="D3" s="55" t="s">
        <v>654</v>
      </c>
      <c r="E3" s="55"/>
      <c r="F3" s="55"/>
      <c r="G3" s="55"/>
    </row>
    <row r="4" spans="1:33" ht="15" customHeight="1" x14ac:dyDescent="0.3">
      <c r="C4" s="55" t="s">
        <v>521</v>
      </c>
      <c r="D4" s="55" t="s">
        <v>653</v>
      </c>
      <c r="E4" s="55"/>
      <c r="F4" s="55"/>
      <c r="G4" s="55" t="s">
        <v>652</v>
      </c>
    </row>
    <row r="5" spans="1:33" ht="15" customHeight="1" x14ac:dyDescent="0.3">
      <c r="C5" s="55" t="s">
        <v>522</v>
      </c>
      <c r="D5" s="55" t="s">
        <v>651</v>
      </c>
      <c r="E5" s="55"/>
      <c r="F5" s="55"/>
      <c r="G5" s="55"/>
    </row>
    <row r="6" spans="1:33" ht="15" customHeight="1" x14ac:dyDescent="0.3">
      <c r="C6" s="55" t="s">
        <v>523</v>
      </c>
      <c r="D6" s="55"/>
      <c r="E6" s="55" t="s">
        <v>650</v>
      </c>
      <c r="F6" s="55"/>
      <c r="G6" s="55"/>
    </row>
    <row r="10" spans="1:33" ht="15" customHeight="1" x14ac:dyDescent="0.35">
      <c r="A10" s="43" t="s">
        <v>399</v>
      </c>
      <c r="B10" s="54" t="s">
        <v>117</v>
      </c>
      <c r="AG10" s="51" t="s">
        <v>649</v>
      </c>
    </row>
    <row r="11" spans="1:33" ht="15" customHeight="1" x14ac:dyDescent="0.3">
      <c r="B11" s="53" t="s">
        <v>118</v>
      </c>
      <c r="AG11" s="51" t="s">
        <v>648</v>
      </c>
    </row>
    <row r="12" spans="1:33" ht="15" customHeight="1" x14ac:dyDescent="0.3"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1" t="s">
        <v>647</v>
      </c>
    </row>
    <row r="13" spans="1:33" ht="15" customHeight="1" thickBot="1" x14ac:dyDescent="0.35">
      <c r="B13" s="50" t="s">
        <v>119</v>
      </c>
      <c r="C13" s="50">
        <v>2021</v>
      </c>
      <c r="D13" s="50">
        <v>2022</v>
      </c>
      <c r="E13" s="50">
        <v>2023</v>
      </c>
      <c r="F13" s="50">
        <v>2024</v>
      </c>
      <c r="G13" s="50">
        <v>2025</v>
      </c>
      <c r="H13" s="50">
        <v>2026</v>
      </c>
      <c r="I13" s="50">
        <v>2027</v>
      </c>
      <c r="J13" s="50">
        <v>2028</v>
      </c>
      <c r="K13" s="50">
        <v>2029</v>
      </c>
      <c r="L13" s="50">
        <v>2030</v>
      </c>
      <c r="M13" s="50">
        <v>2031</v>
      </c>
      <c r="N13" s="50">
        <v>2032</v>
      </c>
      <c r="O13" s="50">
        <v>2033</v>
      </c>
      <c r="P13" s="50">
        <v>2034</v>
      </c>
      <c r="Q13" s="50">
        <v>2035</v>
      </c>
      <c r="R13" s="50">
        <v>2036</v>
      </c>
      <c r="S13" s="50">
        <v>2037</v>
      </c>
      <c r="T13" s="50">
        <v>2038</v>
      </c>
      <c r="U13" s="50">
        <v>2039</v>
      </c>
      <c r="V13" s="50">
        <v>2040</v>
      </c>
      <c r="W13" s="50">
        <v>2041</v>
      </c>
      <c r="X13" s="50">
        <v>2042</v>
      </c>
      <c r="Y13" s="50">
        <v>2043</v>
      </c>
      <c r="Z13" s="50">
        <v>2044</v>
      </c>
      <c r="AA13" s="50">
        <v>2045</v>
      </c>
      <c r="AB13" s="50">
        <v>2046</v>
      </c>
      <c r="AC13" s="50">
        <v>2047</v>
      </c>
      <c r="AD13" s="50">
        <v>2048</v>
      </c>
      <c r="AE13" s="50">
        <v>2049</v>
      </c>
      <c r="AF13" s="50">
        <v>2050</v>
      </c>
      <c r="AG13" s="49" t="s">
        <v>646</v>
      </c>
    </row>
    <row r="14" spans="1:33" ht="15" customHeight="1" thickTop="1" x14ac:dyDescent="0.3"/>
    <row r="15" spans="1:33" ht="15" customHeight="1" x14ac:dyDescent="0.3">
      <c r="B15" s="46" t="s">
        <v>120</v>
      </c>
    </row>
    <row r="16" spans="1:33" ht="15" customHeight="1" x14ac:dyDescent="0.3"/>
    <row r="17" spans="1:33" ht="15" customHeight="1" x14ac:dyDescent="0.35">
      <c r="B17" s="46" t="s">
        <v>75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5" customHeight="1" x14ac:dyDescent="0.35">
      <c r="B18" s="46" t="s">
        <v>121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5" customHeight="1" x14ac:dyDescent="0.35">
      <c r="A19" s="43" t="s">
        <v>400</v>
      </c>
      <c r="B19" s="42" t="s">
        <v>122</v>
      </c>
      <c r="C19" s="45">
        <v>937.80651899999998</v>
      </c>
      <c r="D19" s="45">
        <v>902.79296899999997</v>
      </c>
      <c r="E19" s="45">
        <v>855.84497099999999</v>
      </c>
      <c r="F19" s="45">
        <v>729.351135</v>
      </c>
      <c r="G19" s="45">
        <v>694.98992899999996</v>
      </c>
      <c r="H19" s="45">
        <v>676.45062299999995</v>
      </c>
      <c r="I19" s="45">
        <v>654.36309800000004</v>
      </c>
      <c r="J19" s="45">
        <v>651.690247</v>
      </c>
      <c r="K19" s="45">
        <v>648.38378899999998</v>
      </c>
      <c r="L19" s="45">
        <v>634.29834000000005</v>
      </c>
      <c r="M19" s="45">
        <v>628.358521</v>
      </c>
      <c r="N19" s="45">
        <v>614.23730499999999</v>
      </c>
      <c r="O19" s="45">
        <v>619.12335199999995</v>
      </c>
      <c r="P19" s="45">
        <v>591.74993900000004</v>
      </c>
      <c r="Q19" s="45">
        <v>562.14038100000005</v>
      </c>
      <c r="R19" s="45">
        <v>550.95330799999999</v>
      </c>
      <c r="S19" s="45">
        <v>539.45202600000005</v>
      </c>
      <c r="T19" s="45">
        <v>537.27612299999998</v>
      </c>
      <c r="U19" s="45">
        <v>535.66595500000005</v>
      </c>
      <c r="V19" s="45">
        <v>527.23278800000003</v>
      </c>
      <c r="W19" s="45">
        <v>526.12933299999997</v>
      </c>
      <c r="X19" s="45">
        <v>520.81158400000004</v>
      </c>
      <c r="Y19" s="45">
        <v>512.45068400000002</v>
      </c>
      <c r="Z19" s="45">
        <v>506.18017600000002</v>
      </c>
      <c r="AA19" s="45">
        <v>494.879456</v>
      </c>
      <c r="AB19" s="45">
        <v>490.44732699999997</v>
      </c>
      <c r="AC19" s="45">
        <v>481.47122200000001</v>
      </c>
      <c r="AD19" s="45">
        <v>472.30859400000003</v>
      </c>
      <c r="AE19" s="45">
        <v>468.36456299999998</v>
      </c>
      <c r="AF19" s="45">
        <v>473.48391700000002</v>
      </c>
      <c r="AG19" s="40">
        <v>-2.3290999999999999E-2</v>
      </c>
    </row>
    <row r="20" spans="1:33" ht="15" customHeight="1" x14ac:dyDescent="0.35">
      <c r="A20" s="43" t="s">
        <v>401</v>
      </c>
      <c r="B20" s="42" t="s">
        <v>123</v>
      </c>
      <c r="C20" s="45">
        <v>10.325683</v>
      </c>
      <c r="D20" s="45">
        <v>9.9716819999999995</v>
      </c>
      <c r="E20" s="45">
        <v>9.8739460000000001</v>
      </c>
      <c r="F20" s="45">
        <v>9.2415900000000004</v>
      </c>
      <c r="G20" s="45">
        <v>8.9796390000000006</v>
      </c>
      <c r="H20" s="45">
        <v>8.5543180000000003</v>
      </c>
      <c r="I20" s="45">
        <v>8.0035860000000003</v>
      </c>
      <c r="J20" s="45">
        <v>7.7386460000000001</v>
      </c>
      <c r="K20" s="45">
        <v>7.6099759999999996</v>
      </c>
      <c r="L20" s="45">
        <v>7.3755269999999999</v>
      </c>
      <c r="M20" s="45">
        <v>7.0891250000000001</v>
      </c>
      <c r="N20" s="45">
        <v>7.0004819999999999</v>
      </c>
      <c r="O20" s="45">
        <v>6.949179</v>
      </c>
      <c r="P20" s="45">
        <v>6.8016050000000003</v>
      </c>
      <c r="Q20" s="45">
        <v>6.6316959999999998</v>
      </c>
      <c r="R20" s="45">
        <v>6.4897220000000004</v>
      </c>
      <c r="S20" s="45">
        <v>6.3067989999999998</v>
      </c>
      <c r="T20" s="45">
        <v>6.1372920000000004</v>
      </c>
      <c r="U20" s="45">
        <v>6.0496840000000001</v>
      </c>
      <c r="V20" s="45">
        <v>5.9248669999999999</v>
      </c>
      <c r="W20" s="45">
        <v>5.6518930000000003</v>
      </c>
      <c r="X20" s="45">
        <v>5.3545189999999998</v>
      </c>
      <c r="Y20" s="45">
        <v>5.0375579999999998</v>
      </c>
      <c r="Z20" s="45">
        <v>4.7243599999999999</v>
      </c>
      <c r="AA20" s="45">
        <v>4.3967530000000004</v>
      </c>
      <c r="AB20" s="45">
        <v>4.3811</v>
      </c>
      <c r="AC20" s="45">
        <v>4.359108</v>
      </c>
      <c r="AD20" s="45">
        <v>4.3538969999999999</v>
      </c>
      <c r="AE20" s="45">
        <v>4.354527</v>
      </c>
      <c r="AF20" s="45">
        <v>4.384093</v>
      </c>
      <c r="AG20" s="40">
        <v>-2.9107999999999998E-2</v>
      </c>
    </row>
    <row r="21" spans="1:33" ht="15" customHeight="1" x14ac:dyDescent="0.35">
      <c r="A21" s="43" t="s">
        <v>402</v>
      </c>
      <c r="B21" s="42" t="s">
        <v>124</v>
      </c>
      <c r="C21" s="45">
        <v>1324.787476</v>
      </c>
      <c r="D21" s="45">
        <v>1268.3551030000001</v>
      </c>
      <c r="E21" s="45">
        <v>1301.400269</v>
      </c>
      <c r="F21" s="45">
        <v>1306.0239260000001</v>
      </c>
      <c r="G21" s="45">
        <v>1285.2064210000001</v>
      </c>
      <c r="H21" s="45">
        <v>1275.9132079999999</v>
      </c>
      <c r="I21" s="45">
        <v>1253.3908690000001</v>
      </c>
      <c r="J21" s="45">
        <v>1285.943481</v>
      </c>
      <c r="K21" s="45">
        <v>1278.0649410000001</v>
      </c>
      <c r="L21" s="45">
        <v>1252.3782960000001</v>
      </c>
      <c r="M21" s="45">
        <v>1239.450073</v>
      </c>
      <c r="N21" s="45">
        <v>1240.1385499999999</v>
      </c>
      <c r="O21" s="45">
        <v>1269.8836670000001</v>
      </c>
      <c r="P21" s="45">
        <v>1239.0683590000001</v>
      </c>
      <c r="Q21" s="45">
        <v>1206.352539</v>
      </c>
      <c r="R21" s="45">
        <v>1191.448975</v>
      </c>
      <c r="S21" s="45">
        <v>1211.171509</v>
      </c>
      <c r="T21" s="45">
        <v>1232.719971</v>
      </c>
      <c r="U21" s="45">
        <v>1255.490112</v>
      </c>
      <c r="V21" s="45">
        <v>1277.2116699999999</v>
      </c>
      <c r="W21" s="45">
        <v>1291.8709719999999</v>
      </c>
      <c r="X21" s="45">
        <v>1308.7932129999999</v>
      </c>
      <c r="Y21" s="45">
        <v>1332.0986330000001</v>
      </c>
      <c r="Z21" s="45">
        <v>1346.3055420000001</v>
      </c>
      <c r="AA21" s="45">
        <v>1361.4132079999999</v>
      </c>
      <c r="AB21" s="45">
        <v>1385.244751</v>
      </c>
      <c r="AC21" s="45">
        <v>1405.9060059999999</v>
      </c>
      <c r="AD21" s="45">
        <v>1426.9989009999999</v>
      </c>
      <c r="AE21" s="45">
        <v>1445.200439</v>
      </c>
      <c r="AF21" s="45">
        <v>1473.2524410000001</v>
      </c>
      <c r="AG21" s="40">
        <v>3.6700000000000001E-3</v>
      </c>
    </row>
    <row r="22" spans="1:33" ht="15" customHeight="1" x14ac:dyDescent="0.35">
      <c r="A22" s="43" t="s">
        <v>403</v>
      </c>
      <c r="B22" s="42" t="s">
        <v>125</v>
      </c>
      <c r="C22" s="45">
        <v>777.68218999999999</v>
      </c>
      <c r="D22" s="45">
        <v>783.61560099999997</v>
      </c>
      <c r="E22" s="45">
        <v>785.479919</v>
      </c>
      <c r="F22" s="45">
        <v>788.97302200000001</v>
      </c>
      <c r="G22" s="45">
        <v>781.77600099999995</v>
      </c>
      <c r="H22" s="45">
        <v>773.33514400000001</v>
      </c>
      <c r="I22" s="45">
        <v>759.40319799999997</v>
      </c>
      <c r="J22" s="45">
        <v>705.65112299999998</v>
      </c>
      <c r="K22" s="45">
        <v>699.00122099999999</v>
      </c>
      <c r="L22" s="45">
        <v>699.71972700000003</v>
      </c>
      <c r="M22" s="45">
        <v>700.81298800000002</v>
      </c>
      <c r="N22" s="45">
        <v>701.57141100000001</v>
      </c>
      <c r="O22" s="45">
        <v>651.97454800000003</v>
      </c>
      <c r="P22" s="45">
        <v>652.66906700000004</v>
      </c>
      <c r="Q22" s="45">
        <v>646.13622999999995</v>
      </c>
      <c r="R22" s="45">
        <v>647.18078600000001</v>
      </c>
      <c r="S22" s="45">
        <v>647.391479</v>
      </c>
      <c r="T22" s="45">
        <v>647.592896</v>
      </c>
      <c r="U22" s="45">
        <v>647.60253899999998</v>
      </c>
      <c r="V22" s="45">
        <v>647.93890399999998</v>
      </c>
      <c r="W22" s="45">
        <v>649.192139</v>
      </c>
      <c r="X22" s="45">
        <v>650.09667999999999</v>
      </c>
      <c r="Y22" s="45">
        <v>650.97113000000002</v>
      </c>
      <c r="Z22" s="45">
        <v>651.73388699999998</v>
      </c>
      <c r="AA22" s="45">
        <v>652.55200200000002</v>
      </c>
      <c r="AB22" s="45">
        <v>652.97900400000003</v>
      </c>
      <c r="AC22" s="45">
        <v>653.40454099999999</v>
      </c>
      <c r="AD22" s="45">
        <v>653.66992200000004</v>
      </c>
      <c r="AE22" s="45">
        <v>653.99096699999996</v>
      </c>
      <c r="AF22" s="45">
        <v>654.45459000000005</v>
      </c>
      <c r="AG22" s="40">
        <v>-5.9309999999999996E-3</v>
      </c>
    </row>
    <row r="23" spans="1:33" ht="15" customHeight="1" x14ac:dyDescent="0.35">
      <c r="A23" s="43" t="s">
        <v>404</v>
      </c>
      <c r="B23" s="42" t="s">
        <v>126</v>
      </c>
      <c r="C23" s="45">
        <v>1.1057900000000001</v>
      </c>
      <c r="D23" s="45">
        <v>0.82832899999999998</v>
      </c>
      <c r="E23" s="45">
        <v>0.41644399999999998</v>
      </c>
      <c r="F23" s="45">
        <v>0.22955500000000001</v>
      </c>
      <c r="G23" s="45">
        <v>2.4784E-2</v>
      </c>
      <c r="H23" s="45">
        <v>-0.128501</v>
      </c>
      <c r="I23" s="45">
        <v>-0.32017499999999999</v>
      </c>
      <c r="J23" s="45">
        <v>-0.37199700000000002</v>
      </c>
      <c r="K23" s="45">
        <v>-0.63732900000000003</v>
      </c>
      <c r="L23" s="45">
        <v>-0.79818999999999996</v>
      </c>
      <c r="M23" s="45">
        <v>-1.2468600000000001</v>
      </c>
      <c r="N23" s="45">
        <v>-1.445219</v>
      </c>
      <c r="O23" s="45">
        <v>-1.6805270000000001</v>
      </c>
      <c r="P23" s="45">
        <v>-1.7603610000000001</v>
      </c>
      <c r="Q23" s="45">
        <v>-1.677886</v>
      </c>
      <c r="R23" s="45">
        <v>-1.6107610000000001</v>
      </c>
      <c r="S23" s="45">
        <v>-1.567534</v>
      </c>
      <c r="T23" s="45">
        <v>-1.6093440000000001</v>
      </c>
      <c r="U23" s="45">
        <v>-1.6912370000000001</v>
      </c>
      <c r="V23" s="45">
        <v>-1.8047550000000001</v>
      </c>
      <c r="W23" s="45">
        <v>-1.993746</v>
      </c>
      <c r="X23" s="45">
        <v>-2.1602760000000001</v>
      </c>
      <c r="Y23" s="45">
        <v>-2.1953860000000001</v>
      </c>
      <c r="Z23" s="45">
        <v>-2.5947</v>
      </c>
      <c r="AA23" s="45">
        <v>-2.8236819999999998</v>
      </c>
      <c r="AB23" s="45">
        <v>-2.8466830000000001</v>
      </c>
      <c r="AC23" s="45">
        <v>-2.9184220000000001</v>
      </c>
      <c r="AD23" s="45">
        <v>-3.0836359999999998</v>
      </c>
      <c r="AE23" s="45">
        <v>-3.2247159999999999</v>
      </c>
      <c r="AF23" s="45">
        <v>-3.2493159999999999</v>
      </c>
      <c r="AG23" s="40" t="s">
        <v>645</v>
      </c>
    </row>
    <row r="24" spans="1:33" ht="15" customHeight="1" x14ac:dyDescent="0.35">
      <c r="A24" s="43" t="s">
        <v>405</v>
      </c>
      <c r="B24" s="42" t="s">
        <v>127</v>
      </c>
      <c r="C24" s="45">
        <v>783.80328399999996</v>
      </c>
      <c r="D24" s="45">
        <v>872.53186000000005</v>
      </c>
      <c r="E24" s="45">
        <v>950.47485400000005</v>
      </c>
      <c r="F24" s="45">
        <v>1076.493164</v>
      </c>
      <c r="G24" s="45">
        <v>1158.3773189999999</v>
      </c>
      <c r="H24" s="45">
        <v>1200.804443</v>
      </c>
      <c r="I24" s="45">
        <v>1266.6345209999999</v>
      </c>
      <c r="J24" s="45">
        <v>1300.6014399999999</v>
      </c>
      <c r="K24" s="45">
        <v>1329.404053</v>
      </c>
      <c r="L24" s="45">
        <v>1376.9293210000001</v>
      </c>
      <c r="M24" s="45">
        <v>1409.3020019999999</v>
      </c>
      <c r="N24" s="45">
        <v>1441.8084719999999</v>
      </c>
      <c r="O24" s="45">
        <v>1475.258789</v>
      </c>
      <c r="P24" s="45">
        <v>1546.3623050000001</v>
      </c>
      <c r="Q24" s="45">
        <v>1638.091797</v>
      </c>
      <c r="R24" s="45">
        <v>1688.966553</v>
      </c>
      <c r="S24" s="45">
        <v>1709.6907960000001</v>
      </c>
      <c r="T24" s="45">
        <v>1718.6403809999999</v>
      </c>
      <c r="U24" s="45">
        <v>1727.398682</v>
      </c>
      <c r="V24" s="45">
        <v>1738.317749</v>
      </c>
      <c r="W24" s="45">
        <v>1753.3752440000001</v>
      </c>
      <c r="X24" s="45">
        <v>1770.1915280000001</v>
      </c>
      <c r="Y24" s="45">
        <v>1786.8985600000001</v>
      </c>
      <c r="Z24" s="45">
        <v>1810.6259769999999</v>
      </c>
      <c r="AA24" s="45">
        <v>1839.476318</v>
      </c>
      <c r="AB24" s="45">
        <v>1858.6704099999999</v>
      </c>
      <c r="AC24" s="45">
        <v>1883.4830320000001</v>
      </c>
      <c r="AD24" s="45">
        <v>1906.640625</v>
      </c>
      <c r="AE24" s="45">
        <v>1927.0048830000001</v>
      </c>
      <c r="AF24" s="45">
        <v>1938.4849850000001</v>
      </c>
      <c r="AG24" s="40">
        <v>3.1717000000000002E-2</v>
      </c>
    </row>
    <row r="25" spans="1:33" ht="15" customHeight="1" x14ac:dyDescent="0.35">
      <c r="A25" s="43" t="s">
        <v>406</v>
      </c>
      <c r="B25" s="42" t="s">
        <v>128</v>
      </c>
      <c r="C25" s="45">
        <v>0</v>
      </c>
      <c r="D25" s="45">
        <v>0</v>
      </c>
      <c r="E25" s="45">
        <v>0.33903</v>
      </c>
      <c r="F25" s="45">
        <v>0.38707200000000003</v>
      </c>
      <c r="G25" s="45">
        <v>0.43454700000000002</v>
      </c>
      <c r="H25" s="45">
        <v>0.48899700000000001</v>
      </c>
      <c r="I25" s="45">
        <v>0.57694900000000005</v>
      </c>
      <c r="J25" s="45">
        <v>0.67322599999999999</v>
      </c>
      <c r="K25" s="45">
        <v>0.76245300000000005</v>
      </c>
      <c r="L25" s="45">
        <v>0.85936299999999999</v>
      </c>
      <c r="M25" s="45">
        <v>0.97320899999999999</v>
      </c>
      <c r="N25" s="45">
        <v>1.135181</v>
      </c>
      <c r="O25" s="45">
        <v>1.293088</v>
      </c>
      <c r="P25" s="45">
        <v>1.4535340000000001</v>
      </c>
      <c r="Q25" s="45">
        <v>1.6771659999999999</v>
      </c>
      <c r="R25" s="45">
        <v>1.9360310000000001</v>
      </c>
      <c r="S25" s="45">
        <v>2.2131110000000001</v>
      </c>
      <c r="T25" s="45">
        <v>2.488845</v>
      </c>
      <c r="U25" s="45">
        <v>2.7750699999999999</v>
      </c>
      <c r="V25" s="45">
        <v>3.0530870000000001</v>
      </c>
      <c r="W25" s="45">
        <v>3.3305560000000001</v>
      </c>
      <c r="X25" s="45">
        <v>3.6225130000000001</v>
      </c>
      <c r="Y25" s="45">
        <v>3.934113</v>
      </c>
      <c r="Z25" s="45">
        <v>4.2565770000000001</v>
      </c>
      <c r="AA25" s="45">
        <v>4.5881169999999996</v>
      </c>
      <c r="AB25" s="45">
        <v>4.9442789999999999</v>
      </c>
      <c r="AC25" s="45">
        <v>5.3320460000000001</v>
      </c>
      <c r="AD25" s="45">
        <v>5.6972519999999998</v>
      </c>
      <c r="AE25" s="45">
        <v>6.0953569999999999</v>
      </c>
      <c r="AF25" s="45">
        <v>6.5065730000000004</v>
      </c>
      <c r="AG25" s="40" t="s">
        <v>645</v>
      </c>
    </row>
    <row r="26" spans="1:33" ht="15" customHeight="1" x14ac:dyDescent="0.3">
      <c r="A26" s="43" t="s">
        <v>407</v>
      </c>
      <c r="B26" s="46" t="s">
        <v>129</v>
      </c>
      <c r="C26" s="57">
        <v>3835.5107419999999</v>
      </c>
      <c r="D26" s="57">
        <v>3838.095703</v>
      </c>
      <c r="E26" s="57">
        <v>3903.8295899999998</v>
      </c>
      <c r="F26" s="57">
        <v>3910.6994629999999</v>
      </c>
      <c r="G26" s="57">
        <v>3929.7890619999998</v>
      </c>
      <c r="H26" s="57">
        <v>3935.4184570000002</v>
      </c>
      <c r="I26" s="57">
        <v>3942.0520019999999</v>
      </c>
      <c r="J26" s="57">
        <v>3951.9262699999999</v>
      </c>
      <c r="K26" s="57">
        <v>3962.5893550000001</v>
      </c>
      <c r="L26" s="57">
        <v>3970.7626949999999</v>
      </c>
      <c r="M26" s="57">
        <v>3984.7390140000002</v>
      </c>
      <c r="N26" s="57">
        <v>4004.446289</v>
      </c>
      <c r="O26" s="57">
        <v>4022.8020019999999</v>
      </c>
      <c r="P26" s="57">
        <v>4036.3447270000001</v>
      </c>
      <c r="Q26" s="57">
        <v>4059.351807</v>
      </c>
      <c r="R26" s="57">
        <v>4085.3645019999999</v>
      </c>
      <c r="S26" s="57">
        <v>4114.6577150000003</v>
      </c>
      <c r="T26" s="57">
        <v>4143.2456050000001</v>
      </c>
      <c r="U26" s="57">
        <v>4173.2905270000001</v>
      </c>
      <c r="V26" s="57">
        <v>4197.8745120000003</v>
      </c>
      <c r="W26" s="57">
        <v>4227.5561520000001</v>
      </c>
      <c r="X26" s="57">
        <v>4256.7099609999996</v>
      </c>
      <c r="Y26" s="57">
        <v>4289.1953119999998</v>
      </c>
      <c r="Z26" s="57">
        <v>4321.2314450000003</v>
      </c>
      <c r="AA26" s="57">
        <v>4354.4819340000004</v>
      </c>
      <c r="AB26" s="57">
        <v>4393.8203119999998</v>
      </c>
      <c r="AC26" s="57">
        <v>4431.0375979999999</v>
      </c>
      <c r="AD26" s="57">
        <v>4466.5854490000002</v>
      </c>
      <c r="AE26" s="57">
        <v>4501.7861329999996</v>
      </c>
      <c r="AF26" s="57">
        <v>4547.3173829999996</v>
      </c>
      <c r="AG26" s="47">
        <v>5.8869999999999999E-3</v>
      </c>
    </row>
    <row r="27" spans="1:33" ht="15" customHeight="1" x14ac:dyDescent="0.35">
      <c r="B27" s="46" t="s">
        <v>130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35">
      <c r="A28" s="43" t="s">
        <v>408</v>
      </c>
      <c r="B28" s="42" t="s">
        <v>122</v>
      </c>
      <c r="C28" s="45">
        <v>9.8878730000000008</v>
      </c>
      <c r="D28" s="45">
        <v>9.7372390000000006</v>
      </c>
      <c r="E28" s="45">
        <v>9.7381200000000003</v>
      </c>
      <c r="F28" s="45">
        <v>9.0669160000000009</v>
      </c>
      <c r="G28" s="45">
        <v>8.7158189999999998</v>
      </c>
      <c r="H28" s="45">
        <v>8.6379669999999997</v>
      </c>
      <c r="I28" s="45">
        <v>8.6379660000000005</v>
      </c>
      <c r="J28" s="45">
        <v>8.7142820000000007</v>
      </c>
      <c r="K28" s="45">
        <v>8.7136130000000005</v>
      </c>
      <c r="L28" s="45">
        <v>8.7129829999999995</v>
      </c>
      <c r="M28" s="45">
        <v>8.7124290000000002</v>
      </c>
      <c r="N28" s="45">
        <v>8.7121089999999999</v>
      </c>
      <c r="O28" s="45">
        <v>8.7117090000000008</v>
      </c>
      <c r="P28" s="45">
        <v>8.7112540000000003</v>
      </c>
      <c r="Q28" s="45">
        <v>8.7108349999999994</v>
      </c>
      <c r="R28" s="45">
        <v>8.7103940000000009</v>
      </c>
      <c r="S28" s="45">
        <v>8.7099449999999994</v>
      </c>
      <c r="T28" s="45">
        <v>8.7094749999999994</v>
      </c>
      <c r="U28" s="45">
        <v>8.7090230000000002</v>
      </c>
      <c r="V28" s="45">
        <v>8.7084430000000008</v>
      </c>
      <c r="W28" s="45">
        <v>8.7078509999999998</v>
      </c>
      <c r="X28" s="45">
        <v>8.7072800000000008</v>
      </c>
      <c r="Y28" s="45">
        <v>8.7067119999999996</v>
      </c>
      <c r="Z28" s="45">
        <v>8.7060110000000002</v>
      </c>
      <c r="AA28" s="45">
        <v>8.7053469999999997</v>
      </c>
      <c r="AB28" s="45">
        <v>8.6379669999999997</v>
      </c>
      <c r="AC28" s="45">
        <v>8.6379669999999997</v>
      </c>
      <c r="AD28" s="45">
        <v>8.6379660000000005</v>
      </c>
      <c r="AE28" s="45">
        <v>8.6379660000000005</v>
      </c>
      <c r="AF28" s="45">
        <v>8.6379669999999997</v>
      </c>
      <c r="AG28" s="40">
        <v>-4.6490000000000004E-3</v>
      </c>
    </row>
    <row r="29" spans="1:33" ht="15" customHeight="1" x14ac:dyDescent="0.35">
      <c r="A29" s="43" t="s">
        <v>409</v>
      </c>
      <c r="B29" s="42" t="s">
        <v>123</v>
      </c>
      <c r="C29" s="45">
        <v>0.54574400000000001</v>
      </c>
      <c r="D29" s="45">
        <v>0.54574400000000001</v>
      </c>
      <c r="E29" s="45">
        <v>0.54462900000000003</v>
      </c>
      <c r="F29" s="45">
        <v>0.54190799999999995</v>
      </c>
      <c r="G29" s="45">
        <v>0.54049800000000003</v>
      </c>
      <c r="H29" s="45">
        <v>0.54018500000000003</v>
      </c>
      <c r="I29" s="45">
        <v>0.54018500000000003</v>
      </c>
      <c r="J29" s="45">
        <v>0.54049199999999997</v>
      </c>
      <c r="K29" s="45">
        <v>0.540489</v>
      </c>
      <c r="L29" s="45">
        <v>0.54048600000000002</v>
      </c>
      <c r="M29" s="45">
        <v>0.54048399999999996</v>
      </c>
      <c r="N29" s="45">
        <v>0.54048300000000005</v>
      </c>
      <c r="O29" s="45">
        <v>0.54048099999999999</v>
      </c>
      <c r="P29" s="45">
        <v>0.54047900000000004</v>
      </c>
      <c r="Q29" s="45">
        <v>0.54047800000000001</v>
      </c>
      <c r="R29" s="45">
        <v>0.54047599999999996</v>
      </c>
      <c r="S29" s="45">
        <v>0.54047400000000001</v>
      </c>
      <c r="T29" s="45">
        <v>0.54047199999999995</v>
      </c>
      <c r="U29" s="45">
        <v>0.54047000000000001</v>
      </c>
      <c r="V29" s="45">
        <v>0.54046799999999995</v>
      </c>
      <c r="W29" s="45">
        <v>0.540466</v>
      </c>
      <c r="X29" s="45">
        <v>0.54046300000000003</v>
      </c>
      <c r="Y29" s="45">
        <v>0.54046099999999997</v>
      </c>
      <c r="Z29" s="45">
        <v>0.54048700000000005</v>
      </c>
      <c r="AA29" s="45">
        <v>0.54047500000000004</v>
      </c>
      <c r="AB29" s="45">
        <v>0.54018500000000003</v>
      </c>
      <c r="AC29" s="45">
        <v>0.54018500000000003</v>
      </c>
      <c r="AD29" s="45">
        <v>0.54018500000000003</v>
      </c>
      <c r="AE29" s="45">
        <v>0.54018500000000003</v>
      </c>
      <c r="AF29" s="45">
        <v>0.540215</v>
      </c>
      <c r="AG29" s="40">
        <v>-3.5100000000000002E-4</v>
      </c>
    </row>
    <row r="30" spans="1:33" ht="15" customHeight="1" x14ac:dyDescent="0.35">
      <c r="A30" s="43" t="s">
        <v>410</v>
      </c>
      <c r="B30" s="42" t="s">
        <v>131</v>
      </c>
      <c r="C30" s="45">
        <v>125.155128</v>
      </c>
      <c r="D30" s="45">
        <v>124.11322</v>
      </c>
      <c r="E30" s="45">
        <v>124.797318</v>
      </c>
      <c r="F30" s="45">
        <v>123.608902</v>
      </c>
      <c r="G30" s="45">
        <v>120.591255</v>
      </c>
      <c r="H30" s="45">
        <v>119.676529</v>
      </c>
      <c r="I30" s="45">
        <v>117.799728</v>
      </c>
      <c r="J30" s="45">
        <v>117.323868</v>
      </c>
      <c r="K30" s="45">
        <v>117.428764</v>
      </c>
      <c r="L30" s="45">
        <v>116.909081</v>
      </c>
      <c r="M30" s="45">
        <v>116.910194</v>
      </c>
      <c r="N30" s="45">
        <v>116.82540899999999</v>
      </c>
      <c r="O30" s="45">
        <v>116.824844</v>
      </c>
      <c r="P30" s="45">
        <v>116.824707</v>
      </c>
      <c r="Q30" s="45">
        <v>116.82559999999999</v>
      </c>
      <c r="R30" s="45">
        <v>116.82455400000001</v>
      </c>
      <c r="S30" s="45">
        <v>116.82299</v>
      </c>
      <c r="T30" s="45">
        <v>116.82418800000001</v>
      </c>
      <c r="U30" s="45">
        <v>116.821754</v>
      </c>
      <c r="V30" s="45">
        <v>116.822372</v>
      </c>
      <c r="W30" s="45">
        <v>116.821457</v>
      </c>
      <c r="X30" s="45">
        <v>116.821625</v>
      </c>
      <c r="Y30" s="45">
        <v>116.82223500000001</v>
      </c>
      <c r="Z30" s="45">
        <v>116.825401</v>
      </c>
      <c r="AA30" s="45">
        <v>116.82431</v>
      </c>
      <c r="AB30" s="45">
        <v>116.826836</v>
      </c>
      <c r="AC30" s="45">
        <v>116.82753</v>
      </c>
      <c r="AD30" s="45">
        <v>116.827438</v>
      </c>
      <c r="AE30" s="45">
        <v>116.827538</v>
      </c>
      <c r="AF30" s="45">
        <v>116.82764400000001</v>
      </c>
      <c r="AG30" s="40">
        <v>-2.3709999999999998E-3</v>
      </c>
    </row>
    <row r="31" spans="1:33" ht="14.5" x14ac:dyDescent="0.35">
      <c r="A31" s="43" t="s">
        <v>411</v>
      </c>
      <c r="B31" s="42" t="s">
        <v>132</v>
      </c>
      <c r="C31" s="45">
        <v>4.4048020000000001</v>
      </c>
      <c r="D31" s="45">
        <v>4.2940440000000004</v>
      </c>
      <c r="E31" s="45">
        <v>4.3353659999999996</v>
      </c>
      <c r="F31" s="45">
        <v>4.3553759999999997</v>
      </c>
      <c r="G31" s="45">
        <v>4.3590020000000003</v>
      </c>
      <c r="H31" s="45">
        <v>4.3620330000000003</v>
      </c>
      <c r="I31" s="45">
        <v>4.3649870000000002</v>
      </c>
      <c r="J31" s="45">
        <v>4.3617699999999999</v>
      </c>
      <c r="K31" s="45">
        <v>4.3623339999999997</v>
      </c>
      <c r="L31" s="45">
        <v>4.371397</v>
      </c>
      <c r="M31" s="45">
        <v>4.3778309999999996</v>
      </c>
      <c r="N31" s="45">
        <v>4.3771639999999996</v>
      </c>
      <c r="O31" s="45">
        <v>4.3812139999999999</v>
      </c>
      <c r="P31" s="45">
        <v>4.3820569999999996</v>
      </c>
      <c r="Q31" s="45">
        <v>4.3849729999999996</v>
      </c>
      <c r="R31" s="45">
        <v>4.3874370000000003</v>
      </c>
      <c r="S31" s="45">
        <v>4.3892309999999997</v>
      </c>
      <c r="T31" s="45">
        <v>4.3907800000000003</v>
      </c>
      <c r="U31" s="45">
        <v>4.3911499999999997</v>
      </c>
      <c r="V31" s="45">
        <v>4.3924880000000002</v>
      </c>
      <c r="W31" s="45">
        <v>4.4034519999999997</v>
      </c>
      <c r="X31" s="45">
        <v>4.4050890000000003</v>
      </c>
      <c r="Y31" s="45">
        <v>4.4061940000000002</v>
      </c>
      <c r="Z31" s="45">
        <v>4.4085219999999996</v>
      </c>
      <c r="AA31" s="45">
        <v>4.4096149999999996</v>
      </c>
      <c r="AB31" s="45">
        <v>4.4098980000000001</v>
      </c>
      <c r="AC31" s="45">
        <v>4.4555309999999997</v>
      </c>
      <c r="AD31" s="45">
        <v>4.4602139999999997</v>
      </c>
      <c r="AE31" s="45">
        <v>4.4876440000000004</v>
      </c>
      <c r="AF31" s="45">
        <v>4.4943600000000004</v>
      </c>
      <c r="AG31" s="40">
        <v>6.9399999999999996E-4</v>
      </c>
    </row>
    <row r="32" spans="1:33" ht="14.5" x14ac:dyDescent="0.35">
      <c r="A32" s="43" t="s">
        <v>534</v>
      </c>
      <c r="B32" s="42" t="s">
        <v>524</v>
      </c>
      <c r="C32" s="45">
        <v>0.27832000000000001</v>
      </c>
      <c r="D32" s="45">
        <v>0.279312</v>
      </c>
      <c r="E32" s="45">
        <v>0.27149800000000002</v>
      </c>
      <c r="F32" s="45">
        <v>0.26904899999999998</v>
      </c>
      <c r="G32" s="45">
        <v>0.26565</v>
      </c>
      <c r="H32" s="45">
        <v>0.26277800000000001</v>
      </c>
      <c r="I32" s="45">
        <v>0.26032</v>
      </c>
      <c r="J32" s="45">
        <v>0.26112999999999997</v>
      </c>
      <c r="K32" s="45">
        <v>0.258299</v>
      </c>
      <c r="L32" s="45">
        <v>0.256469</v>
      </c>
      <c r="M32" s="45">
        <v>0.25328099999999998</v>
      </c>
      <c r="N32" s="45">
        <v>0.25102799999999997</v>
      </c>
      <c r="O32" s="45">
        <v>0.24720400000000001</v>
      </c>
      <c r="P32" s="45">
        <v>0.24609900000000001</v>
      </c>
      <c r="Q32" s="45">
        <v>0.242835</v>
      </c>
      <c r="R32" s="45">
        <v>0.24036199999999999</v>
      </c>
      <c r="S32" s="45">
        <v>0.23752000000000001</v>
      </c>
      <c r="T32" s="45">
        <v>0.234927</v>
      </c>
      <c r="U32" s="45">
        <v>0.23409199999999999</v>
      </c>
      <c r="V32" s="45">
        <v>0.23255400000000001</v>
      </c>
      <c r="W32" s="45">
        <v>0.234182</v>
      </c>
      <c r="X32" s="45">
        <v>0.23249900000000001</v>
      </c>
      <c r="Y32" s="45">
        <v>0.23087099999999999</v>
      </c>
      <c r="Z32" s="45">
        <v>0.22889399999999999</v>
      </c>
      <c r="AA32" s="45">
        <v>0.227549</v>
      </c>
      <c r="AB32" s="45">
        <v>0.226603</v>
      </c>
      <c r="AC32" s="45">
        <v>0.24007500000000001</v>
      </c>
      <c r="AD32" s="45">
        <v>0.239788</v>
      </c>
      <c r="AE32" s="45">
        <v>0.23930999999999999</v>
      </c>
      <c r="AF32" s="45">
        <v>0.239121</v>
      </c>
      <c r="AG32" s="40">
        <v>-5.2209999999999999E-3</v>
      </c>
    </row>
    <row r="33" spans="1:33" x14ac:dyDescent="0.3">
      <c r="A33" s="43" t="s">
        <v>412</v>
      </c>
      <c r="B33" s="46" t="s">
        <v>129</v>
      </c>
      <c r="C33" s="57">
        <v>140.27186599999999</v>
      </c>
      <c r="D33" s="57">
        <v>138.969559</v>
      </c>
      <c r="E33" s="57">
        <v>139.68693500000001</v>
      </c>
      <c r="F33" s="57">
        <v>137.84214800000001</v>
      </c>
      <c r="G33" s="57">
        <v>134.472229</v>
      </c>
      <c r="H33" s="57">
        <v>133.479477</v>
      </c>
      <c r="I33" s="57">
        <v>131.603195</v>
      </c>
      <c r="J33" s="57">
        <v>131.201538</v>
      </c>
      <c r="K33" s="57">
        <v>131.30349699999999</v>
      </c>
      <c r="L33" s="57">
        <v>130.79042100000001</v>
      </c>
      <c r="M33" s="57">
        <v>130.79422</v>
      </c>
      <c r="N33" s="57">
        <v>130.70619199999999</v>
      </c>
      <c r="O33" s="57">
        <v>130.705444</v>
      </c>
      <c r="P33" s="57">
        <v>130.70459</v>
      </c>
      <c r="Q33" s="57">
        <v>130.70472699999999</v>
      </c>
      <c r="R33" s="57">
        <v>130.70323200000001</v>
      </c>
      <c r="S33" s="57">
        <v>130.700165</v>
      </c>
      <c r="T33" s="57">
        <v>130.69984400000001</v>
      </c>
      <c r="U33" s="57">
        <v>130.69648699999999</v>
      </c>
      <c r="V33" s="57">
        <v>130.69631999999999</v>
      </c>
      <c r="W33" s="57">
        <v>130.707413</v>
      </c>
      <c r="X33" s="57">
        <v>130.70695499999999</v>
      </c>
      <c r="Y33" s="57">
        <v>130.70648199999999</v>
      </c>
      <c r="Z33" s="57">
        <v>130.70931999999999</v>
      </c>
      <c r="AA33" s="57">
        <v>130.707291</v>
      </c>
      <c r="AB33" s="57">
        <v>130.64149499999999</v>
      </c>
      <c r="AC33" s="57">
        <v>130.70129399999999</v>
      </c>
      <c r="AD33" s="57">
        <v>130.70559700000001</v>
      </c>
      <c r="AE33" s="57">
        <v>130.732651</v>
      </c>
      <c r="AF33" s="57">
        <v>130.739304</v>
      </c>
      <c r="AG33" s="47">
        <v>-2.4239999999999999E-3</v>
      </c>
    </row>
    <row r="34" spans="1:33" x14ac:dyDescent="0.3">
      <c r="A34" s="43" t="s">
        <v>413</v>
      </c>
      <c r="B34" s="46" t="s">
        <v>197</v>
      </c>
      <c r="C34" s="57">
        <v>3975.7827149999998</v>
      </c>
      <c r="D34" s="57">
        <v>3977.0651859999998</v>
      </c>
      <c r="E34" s="57">
        <v>4043.5166020000001</v>
      </c>
      <c r="F34" s="57">
        <v>4048.5415039999998</v>
      </c>
      <c r="G34" s="57">
        <v>4064.2612300000001</v>
      </c>
      <c r="H34" s="57">
        <v>4068.8979490000002</v>
      </c>
      <c r="I34" s="57">
        <v>4073.6552729999999</v>
      </c>
      <c r="J34" s="57">
        <v>4083.1279300000001</v>
      </c>
      <c r="K34" s="57">
        <v>4093.8928219999998</v>
      </c>
      <c r="L34" s="57">
        <v>4101.5532229999999</v>
      </c>
      <c r="M34" s="57">
        <v>4115.533203</v>
      </c>
      <c r="N34" s="57">
        <v>4135.1523440000001</v>
      </c>
      <c r="O34" s="57">
        <v>4153.5073240000002</v>
      </c>
      <c r="P34" s="57">
        <v>4167.0493159999996</v>
      </c>
      <c r="Q34" s="57">
        <v>4190.0566410000001</v>
      </c>
      <c r="R34" s="57">
        <v>4216.0678710000002</v>
      </c>
      <c r="S34" s="57">
        <v>4245.3579099999997</v>
      </c>
      <c r="T34" s="57">
        <v>4273.9453119999998</v>
      </c>
      <c r="U34" s="57">
        <v>4303.9868159999996</v>
      </c>
      <c r="V34" s="57">
        <v>4328.5708009999998</v>
      </c>
      <c r="W34" s="57">
        <v>4358.263672</v>
      </c>
      <c r="X34" s="57">
        <v>4387.4169920000004</v>
      </c>
      <c r="Y34" s="57">
        <v>4419.9018550000001</v>
      </c>
      <c r="Z34" s="57">
        <v>4451.9409180000002</v>
      </c>
      <c r="AA34" s="57">
        <v>4485.189453</v>
      </c>
      <c r="AB34" s="57">
        <v>4524.4619140000004</v>
      </c>
      <c r="AC34" s="57">
        <v>4561.7387699999999</v>
      </c>
      <c r="AD34" s="57">
        <v>4597.2910160000001</v>
      </c>
      <c r="AE34" s="57">
        <v>4632.5185549999997</v>
      </c>
      <c r="AF34" s="57">
        <v>4678.0566410000001</v>
      </c>
      <c r="AG34" s="47">
        <v>5.6249999999999998E-3</v>
      </c>
    </row>
    <row r="35" spans="1:33" ht="14.5" x14ac:dyDescent="0.35">
      <c r="A35" s="43" t="s">
        <v>414</v>
      </c>
      <c r="B35" s="42" t="s">
        <v>133</v>
      </c>
      <c r="C35" s="45">
        <v>14.985505</v>
      </c>
      <c r="D35" s="45">
        <v>14.902564999999999</v>
      </c>
      <c r="E35" s="45">
        <v>14.440251999999999</v>
      </c>
      <c r="F35" s="45">
        <v>14.207789</v>
      </c>
      <c r="G35" s="45">
        <v>14.154839000000001</v>
      </c>
      <c r="H35" s="45">
        <v>14.151954999999999</v>
      </c>
      <c r="I35" s="45">
        <v>14.151954999999999</v>
      </c>
      <c r="J35" s="45">
        <v>14.151928</v>
      </c>
      <c r="K35" s="45">
        <v>14.151928</v>
      </c>
      <c r="L35" s="45">
        <v>14.151908000000001</v>
      </c>
      <c r="M35" s="45">
        <v>14.151908000000001</v>
      </c>
      <c r="N35" s="45">
        <v>14.151908000000001</v>
      </c>
      <c r="O35" s="45">
        <v>14.151562999999999</v>
      </c>
      <c r="P35" s="45">
        <v>14.151562999999999</v>
      </c>
      <c r="Q35" s="45">
        <v>14.151562999999999</v>
      </c>
      <c r="R35" s="45">
        <v>14.151562999999999</v>
      </c>
      <c r="S35" s="45">
        <v>14.150729999999999</v>
      </c>
      <c r="T35" s="45">
        <v>14.150729999999999</v>
      </c>
      <c r="U35" s="45">
        <v>14.150729999999999</v>
      </c>
      <c r="V35" s="45">
        <v>14.150729999999999</v>
      </c>
      <c r="W35" s="45">
        <v>14.150729999999999</v>
      </c>
      <c r="X35" s="45">
        <v>14.150729999999999</v>
      </c>
      <c r="Y35" s="45">
        <v>14.150729999999999</v>
      </c>
      <c r="Z35" s="45">
        <v>14.150729999999999</v>
      </c>
      <c r="AA35" s="45">
        <v>14.060758999999999</v>
      </c>
      <c r="AB35" s="45">
        <v>14.060758999999999</v>
      </c>
      <c r="AC35" s="45">
        <v>14.060758999999999</v>
      </c>
      <c r="AD35" s="45">
        <v>14.060758999999999</v>
      </c>
      <c r="AE35" s="45">
        <v>14.060758999999999</v>
      </c>
      <c r="AF35" s="45">
        <v>14.060758999999999</v>
      </c>
      <c r="AG35" s="40">
        <v>-2.1940000000000002E-3</v>
      </c>
    </row>
    <row r="36" spans="1:33" ht="14.5" x14ac:dyDescent="0.3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3">
      <c r="A37" s="43" t="s">
        <v>415</v>
      </c>
      <c r="B37" s="46" t="s">
        <v>134</v>
      </c>
      <c r="C37" s="57">
        <v>3960.7971189999998</v>
      </c>
      <c r="D37" s="57">
        <v>3962.1625979999999</v>
      </c>
      <c r="E37" s="57">
        <v>4029.0764159999999</v>
      </c>
      <c r="F37" s="57">
        <v>4034.33374</v>
      </c>
      <c r="G37" s="57">
        <v>4050.1064449999999</v>
      </c>
      <c r="H37" s="57">
        <v>4054.7460940000001</v>
      </c>
      <c r="I37" s="57">
        <v>4059.5034179999998</v>
      </c>
      <c r="J37" s="57">
        <v>4068.9760740000002</v>
      </c>
      <c r="K37" s="57">
        <v>4079.7409670000002</v>
      </c>
      <c r="L37" s="57">
        <v>4087.4013669999999</v>
      </c>
      <c r="M37" s="57">
        <v>4101.3813479999999</v>
      </c>
      <c r="N37" s="57">
        <v>4121.0004879999997</v>
      </c>
      <c r="O37" s="57">
        <v>4139.3559569999998</v>
      </c>
      <c r="P37" s="57">
        <v>4152.8979490000002</v>
      </c>
      <c r="Q37" s="57">
        <v>4175.9052730000003</v>
      </c>
      <c r="R37" s="57">
        <v>4201.9165039999998</v>
      </c>
      <c r="S37" s="57">
        <v>4231.2070309999999</v>
      </c>
      <c r="T37" s="57">
        <v>4259.7944340000004</v>
      </c>
      <c r="U37" s="57">
        <v>4289.8359380000002</v>
      </c>
      <c r="V37" s="57">
        <v>4314.419922</v>
      </c>
      <c r="W37" s="57">
        <v>4344.1127930000002</v>
      </c>
      <c r="X37" s="57">
        <v>4373.2661129999997</v>
      </c>
      <c r="Y37" s="57">
        <v>4405.7509769999997</v>
      </c>
      <c r="Z37" s="57">
        <v>4437.7900390000004</v>
      </c>
      <c r="AA37" s="57">
        <v>4471.1289059999999</v>
      </c>
      <c r="AB37" s="57">
        <v>4510.4013670000004</v>
      </c>
      <c r="AC37" s="57">
        <v>4547.6782229999999</v>
      </c>
      <c r="AD37" s="57">
        <v>4583.2304690000001</v>
      </c>
      <c r="AE37" s="57">
        <v>4618.4580079999996</v>
      </c>
      <c r="AF37" s="57">
        <v>4663.9960940000001</v>
      </c>
      <c r="AG37" s="47">
        <v>5.6509999999999998E-3</v>
      </c>
    </row>
    <row r="38" spans="1:33" ht="14.5" x14ac:dyDescent="0.3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ht="14.5" x14ac:dyDescent="0.35">
      <c r="B39" s="46" t="s">
        <v>135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4.5" x14ac:dyDescent="0.35">
      <c r="A40" s="43" t="s">
        <v>416</v>
      </c>
      <c r="B40" s="42" t="s">
        <v>122</v>
      </c>
      <c r="C40" s="45">
        <v>6.3706019999999999</v>
      </c>
      <c r="D40" s="45">
        <v>6.3474909999999998</v>
      </c>
      <c r="E40" s="45">
        <v>6.3051199999999996</v>
      </c>
      <c r="F40" s="45">
        <v>6.2462660000000003</v>
      </c>
      <c r="G40" s="45">
        <v>6.1601569999999999</v>
      </c>
      <c r="H40" s="45">
        <v>6.1040900000000002</v>
      </c>
      <c r="I40" s="45">
        <v>6.0440019999999999</v>
      </c>
      <c r="J40" s="45">
        <v>5.9866859999999997</v>
      </c>
      <c r="K40" s="45">
        <v>5.9279289999999998</v>
      </c>
      <c r="L40" s="45">
        <v>5.8706420000000001</v>
      </c>
      <c r="M40" s="45">
        <v>5.8140590000000003</v>
      </c>
      <c r="N40" s="45">
        <v>5.761279</v>
      </c>
      <c r="O40" s="45">
        <v>5.7088669999999997</v>
      </c>
      <c r="P40" s="45">
        <v>5.657743</v>
      </c>
      <c r="Q40" s="45">
        <v>5.6102889999999999</v>
      </c>
      <c r="R40" s="45">
        <v>5.5643929999999999</v>
      </c>
      <c r="S40" s="45">
        <v>5.5195470000000002</v>
      </c>
      <c r="T40" s="45">
        <v>5.4768520000000001</v>
      </c>
      <c r="U40" s="45">
        <v>5.4358129999999996</v>
      </c>
      <c r="V40" s="45">
        <v>5.3936919999999997</v>
      </c>
      <c r="W40" s="45">
        <v>5.3551609999999998</v>
      </c>
      <c r="X40" s="45">
        <v>5.3199329999999998</v>
      </c>
      <c r="Y40" s="45">
        <v>5.2853940000000001</v>
      </c>
      <c r="Z40" s="45">
        <v>5.2477850000000004</v>
      </c>
      <c r="AA40" s="45">
        <v>5.2130850000000004</v>
      </c>
      <c r="AB40" s="45">
        <v>5.183109</v>
      </c>
      <c r="AC40" s="45">
        <v>5.1531419999999999</v>
      </c>
      <c r="AD40" s="45">
        <v>5.1227999999999998</v>
      </c>
      <c r="AE40" s="45">
        <v>5.0889559999999996</v>
      </c>
      <c r="AF40" s="45">
        <v>5.0610549999999996</v>
      </c>
      <c r="AG40" s="40">
        <v>-7.9039999999999996E-3</v>
      </c>
    </row>
    <row r="41" spans="1:33" ht="14.5" x14ac:dyDescent="0.35">
      <c r="A41" s="43" t="s">
        <v>417</v>
      </c>
      <c r="B41" s="42" t="s">
        <v>123</v>
      </c>
      <c r="C41" s="45">
        <v>0.88194300000000003</v>
      </c>
      <c r="D41" s="45">
        <v>0.91502499999999998</v>
      </c>
      <c r="E41" s="45">
        <v>0.52388699999999999</v>
      </c>
      <c r="F41" s="45">
        <v>0.52215999999999996</v>
      </c>
      <c r="G41" s="45">
        <v>0.51815</v>
      </c>
      <c r="H41" s="45">
        <v>0.51679200000000003</v>
      </c>
      <c r="I41" s="45">
        <v>0.51479699999999995</v>
      </c>
      <c r="J41" s="45">
        <v>0.51292099999999996</v>
      </c>
      <c r="K41" s="45">
        <v>0.51071599999999995</v>
      </c>
      <c r="L41" s="45">
        <v>0.50859299999999996</v>
      </c>
      <c r="M41" s="45">
        <v>0.50642699999999996</v>
      </c>
      <c r="N41" s="45">
        <v>0.50455899999999998</v>
      </c>
      <c r="O41" s="45">
        <v>0.50259900000000002</v>
      </c>
      <c r="P41" s="45">
        <v>0.50069300000000005</v>
      </c>
      <c r="Q41" s="45">
        <v>0.49906299999999998</v>
      </c>
      <c r="R41" s="45">
        <v>0.49748700000000001</v>
      </c>
      <c r="S41" s="45">
        <v>0.49589499999999997</v>
      </c>
      <c r="T41" s="45">
        <v>0.494446</v>
      </c>
      <c r="U41" s="45">
        <v>0.49304599999999998</v>
      </c>
      <c r="V41" s="45">
        <v>0.49142400000000003</v>
      </c>
      <c r="W41" s="45">
        <v>0.490176</v>
      </c>
      <c r="X41" s="45">
        <v>0.48930699999999999</v>
      </c>
      <c r="Y41" s="45">
        <v>0.48846099999999998</v>
      </c>
      <c r="Z41" s="45">
        <v>0.48703000000000002</v>
      </c>
      <c r="AA41" s="45">
        <v>0.48591099999999998</v>
      </c>
      <c r="AB41" s="45">
        <v>0.48546800000000001</v>
      </c>
      <c r="AC41" s="45">
        <v>0.48494799999999999</v>
      </c>
      <c r="AD41" s="45">
        <v>0.48426900000000001</v>
      </c>
      <c r="AE41" s="45">
        <v>0.482875</v>
      </c>
      <c r="AF41" s="45">
        <v>0.482512</v>
      </c>
      <c r="AG41" s="40">
        <v>-2.0582E-2</v>
      </c>
    </row>
    <row r="42" spans="1:33" ht="14.5" x14ac:dyDescent="0.35">
      <c r="A42" s="43" t="s">
        <v>418</v>
      </c>
      <c r="B42" s="42" t="s">
        <v>131</v>
      </c>
      <c r="C42" s="45">
        <v>113.991753</v>
      </c>
      <c r="D42" s="45">
        <v>116.326958</v>
      </c>
      <c r="E42" s="45">
        <v>116.859993</v>
      </c>
      <c r="F42" s="45">
        <v>117.486885</v>
      </c>
      <c r="G42" s="45">
        <v>118.50479900000001</v>
      </c>
      <c r="H42" s="45">
        <v>119.47081</v>
      </c>
      <c r="I42" s="45">
        <v>120.356163</v>
      </c>
      <c r="J42" s="45">
        <v>121.230789</v>
      </c>
      <c r="K42" s="45">
        <v>122.058525</v>
      </c>
      <c r="L42" s="45">
        <v>122.886177</v>
      </c>
      <c r="M42" s="45">
        <v>123.72530399999999</v>
      </c>
      <c r="N42" s="45">
        <v>123.40495300000001</v>
      </c>
      <c r="O42" s="45">
        <v>124.329155</v>
      </c>
      <c r="P42" s="45">
        <v>125.17845199999999</v>
      </c>
      <c r="Q42" s="45">
        <v>126.07495900000001</v>
      </c>
      <c r="R42" s="45">
        <v>126.953926</v>
      </c>
      <c r="S42" s="45">
        <v>127.947929</v>
      </c>
      <c r="T42" s="45">
        <v>128.851212</v>
      </c>
      <c r="U42" s="45">
        <v>129.74391199999999</v>
      </c>
      <c r="V42" s="45">
        <v>130.47761499999999</v>
      </c>
      <c r="W42" s="45">
        <v>131.309021</v>
      </c>
      <c r="X42" s="45">
        <v>132.30207799999999</v>
      </c>
      <c r="Y42" s="45">
        <v>133.26026899999999</v>
      </c>
      <c r="Z42" s="45">
        <v>134.261337</v>
      </c>
      <c r="AA42" s="45">
        <v>135.358429</v>
      </c>
      <c r="AB42" s="45">
        <v>136.43081699999999</v>
      </c>
      <c r="AC42" s="45">
        <v>137.56573499999999</v>
      </c>
      <c r="AD42" s="45">
        <v>138.97558599999999</v>
      </c>
      <c r="AE42" s="45">
        <v>140.02387999999999</v>
      </c>
      <c r="AF42" s="45">
        <v>141.53190599999999</v>
      </c>
      <c r="AG42" s="40">
        <v>7.4900000000000001E-3</v>
      </c>
    </row>
    <row r="43" spans="1:33" ht="14.5" x14ac:dyDescent="0.35">
      <c r="A43" s="43" t="s">
        <v>419</v>
      </c>
      <c r="B43" s="42" t="s">
        <v>136</v>
      </c>
      <c r="C43" s="45">
        <v>10.986158</v>
      </c>
      <c r="D43" s="45">
        <v>11.181588</v>
      </c>
      <c r="E43" s="45">
        <v>12.440619</v>
      </c>
      <c r="F43" s="45">
        <v>12.477579</v>
      </c>
      <c r="G43" s="45">
        <v>12.55683</v>
      </c>
      <c r="H43" s="45">
        <v>12.55683</v>
      </c>
      <c r="I43" s="45">
        <v>12.55683</v>
      </c>
      <c r="J43" s="45">
        <v>12.55683</v>
      </c>
      <c r="K43" s="45">
        <v>12.55683</v>
      </c>
      <c r="L43" s="45">
        <v>12.55683</v>
      </c>
      <c r="M43" s="45">
        <v>12.55683</v>
      </c>
      <c r="N43" s="45">
        <v>12.28331</v>
      </c>
      <c r="O43" s="45">
        <v>12.311802999999999</v>
      </c>
      <c r="P43" s="45">
        <v>12.324854</v>
      </c>
      <c r="Q43" s="45">
        <v>12.348782999999999</v>
      </c>
      <c r="R43" s="45">
        <v>12.364955</v>
      </c>
      <c r="S43" s="45">
        <v>12.399196</v>
      </c>
      <c r="T43" s="45">
        <v>12.41254</v>
      </c>
      <c r="U43" s="45">
        <v>12.418544000000001</v>
      </c>
      <c r="V43" s="45">
        <v>12.379329</v>
      </c>
      <c r="W43" s="45">
        <v>12.363219000000001</v>
      </c>
      <c r="X43" s="45">
        <v>12.361924</v>
      </c>
      <c r="Y43" s="45">
        <v>12.349735000000001</v>
      </c>
      <c r="Z43" s="45">
        <v>12.367461</v>
      </c>
      <c r="AA43" s="45">
        <v>12.390494</v>
      </c>
      <c r="AB43" s="45">
        <v>12.385980999999999</v>
      </c>
      <c r="AC43" s="45">
        <v>12.390193</v>
      </c>
      <c r="AD43" s="45">
        <v>12.460557</v>
      </c>
      <c r="AE43" s="45">
        <v>12.458249</v>
      </c>
      <c r="AF43" s="45">
        <v>12.532655</v>
      </c>
      <c r="AG43" s="40">
        <v>4.5519999999999996E-3</v>
      </c>
    </row>
    <row r="44" spans="1:33" ht="14.5" x14ac:dyDescent="0.35">
      <c r="A44" s="43" t="s">
        <v>420</v>
      </c>
      <c r="B44" s="42" t="s">
        <v>137</v>
      </c>
      <c r="C44" s="45">
        <v>90.581635000000006</v>
      </c>
      <c r="D44" s="45">
        <v>97.823607999999993</v>
      </c>
      <c r="E44" s="45">
        <v>104.920143</v>
      </c>
      <c r="F44" s="45">
        <v>110.985703</v>
      </c>
      <c r="G44" s="45">
        <v>115.60144</v>
      </c>
      <c r="H44" s="45">
        <v>120.884445</v>
      </c>
      <c r="I44" s="45">
        <v>125.30336800000001</v>
      </c>
      <c r="J44" s="45">
        <v>129.592377</v>
      </c>
      <c r="K44" s="45">
        <v>134.41658000000001</v>
      </c>
      <c r="L44" s="45">
        <v>138.12853999999999</v>
      </c>
      <c r="M44" s="45">
        <v>142.32060200000001</v>
      </c>
      <c r="N44" s="45">
        <v>146.840317</v>
      </c>
      <c r="O44" s="45">
        <v>151.916</v>
      </c>
      <c r="P44" s="45">
        <v>156.680115</v>
      </c>
      <c r="Q44" s="45">
        <v>160.27328499999999</v>
      </c>
      <c r="R44" s="45">
        <v>165.251541</v>
      </c>
      <c r="S44" s="45">
        <v>171.08374000000001</v>
      </c>
      <c r="T44" s="45">
        <v>176.275665</v>
      </c>
      <c r="U44" s="45">
        <v>182.12808200000001</v>
      </c>
      <c r="V44" s="45">
        <v>189.15387000000001</v>
      </c>
      <c r="W44" s="45">
        <v>195.74584999999999</v>
      </c>
      <c r="X44" s="45">
        <v>203.32270800000001</v>
      </c>
      <c r="Y44" s="45">
        <v>210.58717300000001</v>
      </c>
      <c r="Z44" s="45">
        <v>217.58543399999999</v>
      </c>
      <c r="AA44" s="45">
        <v>225.61615</v>
      </c>
      <c r="AB44" s="45">
        <v>234.22015400000001</v>
      </c>
      <c r="AC44" s="45">
        <v>242.47795099999999</v>
      </c>
      <c r="AD44" s="45">
        <v>251.22860700000001</v>
      </c>
      <c r="AE44" s="45">
        <v>260.16613799999999</v>
      </c>
      <c r="AF44" s="45">
        <v>268.75646999999998</v>
      </c>
      <c r="AG44" s="40">
        <v>3.8213999999999998E-2</v>
      </c>
    </row>
    <row r="45" spans="1:33" ht="14.5" x14ac:dyDescent="0.35">
      <c r="A45" s="43" t="s">
        <v>421</v>
      </c>
      <c r="B45" s="42" t="s">
        <v>138</v>
      </c>
      <c r="C45" s="45">
        <v>3.7604649999999999</v>
      </c>
      <c r="D45" s="45">
        <v>3.7604649999999999</v>
      </c>
      <c r="E45" s="45">
        <v>4.0495450000000002</v>
      </c>
      <c r="F45" s="45">
        <v>4.0495450000000002</v>
      </c>
      <c r="G45" s="45">
        <v>4.0495450000000002</v>
      </c>
      <c r="H45" s="45">
        <v>4.0495450000000002</v>
      </c>
      <c r="I45" s="45">
        <v>4.0495450000000002</v>
      </c>
      <c r="J45" s="45">
        <v>4.0495450000000002</v>
      </c>
      <c r="K45" s="45">
        <v>4.0495450000000002</v>
      </c>
      <c r="L45" s="45">
        <v>4.0495450000000002</v>
      </c>
      <c r="M45" s="45">
        <v>4.0495450000000002</v>
      </c>
      <c r="N45" s="45">
        <v>4.0495450000000002</v>
      </c>
      <c r="O45" s="45">
        <v>4.0495450000000002</v>
      </c>
      <c r="P45" s="45">
        <v>4.0495450000000002</v>
      </c>
      <c r="Q45" s="45">
        <v>4.0495450000000002</v>
      </c>
      <c r="R45" s="45">
        <v>4.0495450000000002</v>
      </c>
      <c r="S45" s="45">
        <v>4.0495450000000002</v>
      </c>
      <c r="T45" s="45">
        <v>4.0495450000000002</v>
      </c>
      <c r="U45" s="45">
        <v>4.0495450000000002</v>
      </c>
      <c r="V45" s="45">
        <v>4.0495450000000002</v>
      </c>
      <c r="W45" s="45">
        <v>4.0495450000000002</v>
      </c>
      <c r="X45" s="45">
        <v>4.0495450000000002</v>
      </c>
      <c r="Y45" s="45">
        <v>4.0495450000000002</v>
      </c>
      <c r="Z45" s="45">
        <v>4.0495450000000002</v>
      </c>
      <c r="AA45" s="45">
        <v>4.0495450000000002</v>
      </c>
      <c r="AB45" s="45">
        <v>4.0495450000000002</v>
      </c>
      <c r="AC45" s="45">
        <v>4.0495450000000002</v>
      </c>
      <c r="AD45" s="45">
        <v>4.0495450000000002</v>
      </c>
      <c r="AE45" s="45">
        <v>4.0495450000000002</v>
      </c>
      <c r="AF45" s="45">
        <v>4.0495450000000002</v>
      </c>
      <c r="AG45" s="40">
        <v>2.5569999999999998E-3</v>
      </c>
    </row>
    <row r="46" spans="1:33" x14ac:dyDescent="0.3">
      <c r="A46" s="43" t="s">
        <v>422</v>
      </c>
      <c r="B46" s="46" t="s">
        <v>198</v>
      </c>
      <c r="C46" s="57">
        <v>226.57254</v>
      </c>
      <c r="D46" s="57">
        <v>236.355133</v>
      </c>
      <c r="E46" s="57">
        <v>245.09930399999999</v>
      </c>
      <c r="F46" s="57">
        <v>251.768158</v>
      </c>
      <c r="G46" s="57">
        <v>257.39093000000003</v>
      </c>
      <c r="H46" s="57">
        <v>263.58251999999999</v>
      </c>
      <c r="I46" s="57">
        <v>268.82470699999999</v>
      </c>
      <c r="J46" s="57">
        <v>273.92913800000002</v>
      </c>
      <c r="K46" s="57">
        <v>279.52011099999999</v>
      </c>
      <c r="L46" s="57">
        <v>284.00030500000003</v>
      </c>
      <c r="M46" s="57">
        <v>288.97277800000001</v>
      </c>
      <c r="N46" s="57">
        <v>292.84396400000003</v>
      </c>
      <c r="O46" s="57">
        <v>298.81796300000002</v>
      </c>
      <c r="P46" s="57">
        <v>304.39141799999999</v>
      </c>
      <c r="Q46" s="57">
        <v>308.85592700000001</v>
      </c>
      <c r="R46" s="57">
        <v>314.68185399999999</v>
      </c>
      <c r="S46" s="57">
        <v>321.49585000000002</v>
      </c>
      <c r="T46" s="57">
        <v>327.56024200000002</v>
      </c>
      <c r="U46" s="57">
        <v>334.26895100000002</v>
      </c>
      <c r="V46" s="57">
        <v>341.94549599999999</v>
      </c>
      <c r="W46" s="57">
        <v>349.31298800000002</v>
      </c>
      <c r="X46" s="57">
        <v>357.84548999999998</v>
      </c>
      <c r="Y46" s="57">
        <v>366.02056900000002</v>
      </c>
      <c r="Z46" s="57">
        <v>373.99859600000002</v>
      </c>
      <c r="AA46" s="57">
        <v>383.113586</v>
      </c>
      <c r="AB46" s="57">
        <v>392.755066</v>
      </c>
      <c r="AC46" s="57">
        <v>402.12152099999997</v>
      </c>
      <c r="AD46" s="57">
        <v>412.32135</v>
      </c>
      <c r="AE46" s="57">
        <v>422.26965300000001</v>
      </c>
      <c r="AF46" s="57">
        <v>432.41412400000002</v>
      </c>
      <c r="AG46" s="47">
        <v>2.2537000000000001E-2</v>
      </c>
    </row>
    <row r="47" spans="1:33" ht="14.5" x14ac:dyDescent="0.35">
      <c r="A47" s="43" t="s">
        <v>423</v>
      </c>
      <c r="B47" s="42" t="s">
        <v>139</v>
      </c>
      <c r="C47" s="45">
        <v>170.39570599999999</v>
      </c>
      <c r="D47" s="45">
        <v>177.85823099999999</v>
      </c>
      <c r="E47" s="45">
        <v>196.008453</v>
      </c>
      <c r="F47" s="45">
        <v>201.82835399999999</v>
      </c>
      <c r="G47" s="45">
        <v>206.68052700000001</v>
      </c>
      <c r="H47" s="45">
        <v>212.05929599999999</v>
      </c>
      <c r="I47" s="45">
        <v>216.48114000000001</v>
      </c>
      <c r="J47" s="45">
        <v>220.74911499999999</v>
      </c>
      <c r="K47" s="45">
        <v>225.48005699999999</v>
      </c>
      <c r="L47" s="45">
        <v>229.10368299999999</v>
      </c>
      <c r="M47" s="45">
        <v>233.175522</v>
      </c>
      <c r="N47" s="45">
        <v>236.14524800000001</v>
      </c>
      <c r="O47" s="45">
        <v>241.14201399999999</v>
      </c>
      <c r="P47" s="45">
        <v>245.69000199999999</v>
      </c>
      <c r="Q47" s="45">
        <v>249.12437399999999</v>
      </c>
      <c r="R47" s="45">
        <v>253.93104600000001</v>
      </c>
      <c r="S47" s="45">
        <v>259.64355499999999</v>
      </c>
      <c r="T47" s="45">
        <v>264.62664799999999</v>
      </c>
      <c r="U47" s="45">
        <v>270.19869999999997</v>
      </c>
      <c r="V47" s="45">
        <v>276.65850799999998</v>
      </c>
      <c r="W47" s="45">
        <v>282.79482999999999</v>
      </c>
      <c r="X47" s="45">
        <v>289.97128300000003</v>
      </c>
      <c r="Y47" s="45">
        <v>296.734711</v>
      </c>
      <c r="Z47" s="45">
        <v>303.31253099999998</v>
      </c>
      <c r="AA47" s="45">
        <v>310.91629</v>
      </c>
      <c r="AB47" s="45">
        <v>318.997772</v>
      </c>
      <c r="AC47" s="45">
        <v>326.71469100000002</v>
      </c>
      <c r="AD47" s="45">
        <v>335.21029700000003</v>
      </c>
      <c r="AE47" s="45">
        <v>343.41708399999999</v>
      </c>
      <c r="AF47" s="45">
        <v>351.75021400000003</v>
      </c>
      <c r="AG47" s="40">
        <v>2.5308000000000001E-2</v>
      </c>
    </row>
    <row r="48" spans="1:33" x14ac:dyDescent="0.3">
      <c r="A48" s="43" t="s">
        <v>424</v>
      </c>
      <c r="B48" s="46" t="s">
        <v>140</v>
      </c>
      <c r="C48" s="57">
        <v>56.176876</v>
      </c>
      <c r="D48" s="57">
        <v>58.49691</v>
      </c>
      <c r="E48" s="57">
        <v>49.090857999999997</v>
      </c>
      <c r="F48" s="57">
        <v>49.939796000000001</v>
      </c>
      <c r="G48" s="57">
        <v>50.710391999999999</v>
      </c>
      <c r="H48" s="57">
        <v>51.523209000000001</v>
      </c>
      <c r="I48" s="57">
        <v>52.343533000000001</v>
      </c>
      <c r="J48" s="57">
        <v>53.180008000000001</v>
      </c>
      <c r="K48" s="57">
        <v>54.040066000000003</v>
      </c>
      <c r="L48" s="57">
        <v>54.896628999999997</v>
      </c>
      <c r="M48" s="57">
        <v>55.797252999999998</v>
      </c>
      <c r="N48" s="57">
        <v>56.698703999999999</v>
      </c>
      <c r="O48" s="57">
        <v>57.675949000000003</v>
      </c>
      <c r="P48" s="57">
        <v>58.701408000000001</v>
      </c>
      <c r="Q48" s="57">
        <v>59.731532999999999</v>
      </c>
      <c r="R48" s="57">
        <v>60.750790000000002</v>
      </c>
      <c r="S48" s="57">
        <v>61.852276000000003</v>
      </c>
      <c r="T48" s="57">
        <v>62.933590000000002</v>
      </c>
      <c r="U48" s="57">
        <v>64.070189999999997</v>
      </c>
      <c r="V48" s="57">
        <v>65.286957000000001</v>
      </c>
      <c r="W48" s="57">
        <v>66.518173000000004</v>
      </c>
      <c r="X48" s="57">
        <v>67.874229</v>
      </c>
      <c r="Y48" s="57">
        <v>69.285843</v>
      </c>
      <c r="Z48" s="57">
        <v>70.686042999999998</v>
      </c>
      <c r="AA48" s="57">
        <v>72.197333999999998</v>
      </c>
      <c r="AB48" s="57">
        <v>73.757300999999998</v>
      </c>
      <c r="AC48" s="57">
        <v>75.406784000000002</v>
      </c>
      <c r="AD48" s="57">
        <v>77.111052999999998</v>
      </c>
      <c r="AE48" s="57">
        <v>78.852553999999998</v>
      </c>
      <c r="AF48" s="57">
        <v>80.663978999999998</v>
      </c>
      <c r="AG48" s="47">
        <v>1.2553999999999999E-2</v>
      </c>
    </row>
    <row r="49" spans="1:33" ht="14.5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35">
      <c r="B50" s="46" t="s">
        <v>199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5" customHeight="1" x14ac:dyDescent="0.35">
      <c r="A51" s="43" t="s">
        <v>425</v>
      </c>
      <c r="B51" s="42" t="s">
        <v>122</v>
      </c>
      <c r="C51" s="45">
        <v>954.06500200000005</v>
      </c>
      <c r="D51" s="45">
        <v>918.87768600000004</v>
      </c>
      <c r="E51" s="45">
        <v>871.88818400000002</v>
      </c>
      <c r="F51" s="45">
        <v>744.66430700000001</v>
      </c>
      <c r="G51" s="45">
        <v>709.865906</v>
      </c>
      <c r="H51" s="45">
        <v>691.19262700000002</v>
      </c>
      <c r="I51" s="45">
        <v>669.04504399999996</v>
      </c>
      <c r="J51" s="45">
        <v>666.39123500000005</v>
      </c>
      <c r="K51" s="45">
        <v>663.02533000000005</v>
      </c>
      <c r="L51" s="45">
        <v>648.88201900000001</v>
      </c>
      <c r="M51" s="45">
        <v>642.88500999999997</v>
      </c>
      <c r="N51" s="45">
        <v>628.71069299999999</v>
      </c>
      <c r="O51" s="45">
        <v>633.54394500000001</v>
      </c>
      <c r="P51" s="45">
        <v>606.11889599999995</v>
      </c>
      <c r="Q51" s="45">
        <v>576.46148700000003</v>
      </c>
      <c r="R51" s="45">
        <v>565.22808799999996</v>
      </c>
      <c r="S51" s="45">
        <v>553.68151899999998</v>
      </c>
      <c r="T51" s="45">
        <v>551.46246299999996</v>
      </c>
      <c r="U51" s="45">
        <v>549.81079099999999</v>
      </c>
      <c r="V51" s="45">
        <v>541.33489999999995</v>
      </c>
      <c r="W51" s="45">
        <v>540.19232199999999</v>
      </c>
      <c r="X51" s="45">
        <v>534.83880599999998</v>
      </c>
      <c r="Y51" s="45">
        <v>526.44281000000001</v>
      </c>
      <c r="Z51" s="45">
        <v>520.13397199999997</v>
      </c>
      <c r="AA51" s="45">
        <v>508.79788200000002</v>
      </c>
      <c r="AB51" s="45">
        <v>504.26840199999998</v>
      </c>
      <c r="AC51" s="45">
        <v>495.26232900000002</v>
      </c>
      <c r="AD51" s="45">
        <v>486.069366</v>
      </c>
      <c r="AE51" s="45">
        <v>482.09149200000002</v>
      </c>
      <c r="AF51" s="45">
        <v>487.182953</v>
      </c>
      <c r="AG51" s="40">
        <v>-2.2908999999999999E-2</v>
      </c>
    </row>
    <row r="52" spans="1:33" ht="15" customHeight="1" x14ac:dyDescent="0.35">
      <c r="A52" s="43" t="s">
        <v>426</v>
      </c>
      <c r="B52" s="42" t="s">
        <v>123</v>
      </c>
      <c r="C52" s="45">
        <v>11.75337</v>
      </c>
      <c r="D52" s="45">
        <v>11.432449999999999</v>
      </c>
      <c r="E52" s="45">
        <v>10.942463</v>
      </c>
      <c r="F52" s="45">
        <v>10.305657999999999</v>
      </c>
      <c r="G52" s="45">
        <v>10.038285999999999</v>
      </c>
      <c r="H52" s="45">
        <v>9.6112959999999994</v>
      </c>
      <c r="I52" s="45">
        <v>9.0585679999999993</v>
      </c>
      <c r="J52" s="45">
        <v>8.7920569999999998</v>
      </c>
      <c r="K52" s="45">
        <v>8.6611799999999999</v>
      </c>
      <c r="L52" s="45">
        <v>8.4246060000000007</v>
      </c>
      <c r="M52" s="45">
        <v>8.1360360000000007</v>
      </c>
      <c r="N52" s="45">
        <v>8.0455240000000003</v>
      </c>
      <c r="O52" s="45">
        <v>7.9922589999999998</v>
      </c>
      <c r="P52" s="45">
        <v>7.842778</v>
      </c>
      <c r="Q52" s="45">
        <v>7.6712369999999996</v>
      </c>
      <c r="R52" s="45">
        <v>7.527685</v>
      </c>
      <c r="S52" s="45">
        <v>7.3431680000000004</v>
      </c>
      <c r="T52" s="45">
        <v>7.1722109999999999</v>
      </c>
      <c r="U52" s="45">
        <v>7.0831999999999997</v>
      </c>
      <c r="V52" s="45">
        <v>6.9567579999999998</v>
      </c>
      <c r="W52" s="45">
        <v>6.6825340000000004</v>
      </c>
      <c r="X52" s="45">
        <v>6.3842889999999999</v>
      </c>
      <c r="Y52" s="45">
        <v>6.0664790000000002</v>
      </c>
      <c r="Z52" s="45">
        <v>5.7518770000000004</v>
      </c>
      <c r="AA52" s="45">
        <v>5.4231389999999999</v>
      </c>
      <c r="AB52" s="45">
        <v>5.406752</v>
      </c>
      <c r="AC52" s="45">
        <v>5.3842410000000003</v>
      </c>
      <c r="AD52" s="45">
        <v>5.3783519999999996</v>
      </c>
      <c r="AE52" s="45">
        <v>5.3775870000000001</v>
      </c>
      <c r="AF52" s="45">
        <v>5.4068199999999997</v>
      </c>
      <c r="AG52" s="40">
        <v>-2.6419999999999999E-2</v>
      </c>
    </row>
    <row r="53" spans="1:33" ht="15" customHeight="1" x14ac:dyDescent="0.35">
      <c r="A53" s="43" t="s">
        <v>427</v>
      </c>
      <c r="B53" s="42" t="s">
        <v>131</v>
      </c>
      <c r="C53" s="45">
        <v>1563.9343260000001</v>
      </c>
      <c r="D53" s="45">
        <v>1508.7951660000001</v>
      </c>
      <c r="E53" s="45">
        <v>1543.396606</v>
      </c>
      <c r="F53" s="45">
        <v>1547.506836</v>
      </c>
      <c r="G53" s="45">
        <v>1524.737061</v>
      </c>
      <c r="H53" s="45">
        <v>1515.549561</v>
      </c>
      <c r="I53" s="45">
        <v>1492.1236570000001</v>
      </c>
      <c r="J53" s="45">
        <v>1525.1713870000001</v>
      </c>
      <c r="K53" s="45">
        <v>1518.3145750000001</v>
      </c>
      <c r="L53" s="45">
        <v>1493.0329589999999</v>
      </c>
      <c r="M53" s="45">
        <v>1481.0588379999999</v>
      </c>
      <c r="N53" s="45">
        <v>1481.5040280000001</v>
      </c>
      <c r="O53" s="45">
        <v>1512.330688</v>
      </c>
      <c r="P53" s="45">
        <v>1482.525024</v>
      </c>
      <c r="Q53" s="45">
        <v>1450.9301760000001</v>
      </c>
      <c r="R53" s="45">
        <v>1437.1635739999999</v>
      </c>
      <c r="S53" s="45">
        <v>1458.155518</v>
      </c>
      <c r="T53" s="45">
        <v>1480.8842770000001</v>
      </c>
      <c r="U53" s="45">
        <v>1504.830811</v>
      </c>
      <c r="V53" s="45">
        <v>1527.5648189999999</v>
      </c>
      <c r="W53" s="45">
        <v>1543.3320309999999</v>
      </c>
      <c r="X53" s="45">
        <v>1561.5395510000001</v>
      </c>
      <c r="Y53" s="45">
        <v>1586.1152340000001</v>
      </c>
      <c r="Z53" s="45">
        <v>1601.6489260000001</v>
      </c>
      <c r="AA53" s="45">
        <v>1618.184082</v>
      </c>
      <c r="AB53" s="45">
        <v>1643.446655</v>
      </c>
      <c r="AC53" s="45">
        <v>1665.6313479999999</v>
      </c>
      <c r="AD53" s="45">
        <v>1688.4991460000001</v>
      </c>
      <c r="AE53" s="45">
        <v>1708.147217</v>
      </c>
      <c r="AF53" s="45">
        <v>1738.11853</v>
      </c>
      <c r="AG53" s="40">
        <v>3.6480000000000002E-3</v>
      </c>
    </row>
    <row r="54" spans="1:33" ht="15" customHeight="1" x14ac:dyDescent="0.35">
      <c r="A54" s="43" t="s">
        <v>428</v>
      </c>
      <c r="B54" s="42" t="s">
        <v>125</v>
      </c>
      <c r="C54" s="45">
        <v>777.68218999999999</v>
      </c>
      <c r="D54" s="45">
        <v>783.61560099999997</v>
      </c>
      <c r="E54" s="45">
        <v>785.479919</v>
      </c>
      <c r="F54" s="45">
        <v>788.97302200000001</v>
      </c>
      <c r="G54" s="45">
        <v>781.77600099999995</v>
      </c>
      <c r="H54" s="45">
        <v>773.33514400000001</v>
      </c>
      <c r="I54" s="45">
        <v>759.40319799999997</v>
      </c>
      <c r="J54" s="45">
        <v>705.65112299999998</v>
      </c>
      <c r="K54" s="45">
        <v>699.00122099999999</v>
      </c>
      <c r="L54" s="45">
        <v>699.71972700000003</v>
      </c>
      <c r="M54" s="45">
        <v>700.81298800000002</v>
      </c>
      <c r="N54" s="45">
        <v>701.57141100000001</v>
      </c>
      <c r="O54" s="45">
        <v>651.97454800000003</v>
      </c>
      <c r="P54" s="45">
        <v>652.66906700000004</v>
      </c>
      <c r="Q54" s="45">
        <v>646.13622999999995</v>
      </c>
      <c r="R54" s="45">
        <v>647.18078600000001</v>
      </c>
      <c r="S54" s="45">
        <v>647.391479</v>
      </c>
      <c r="T54" s="45">
        <v>647.592896</v>
      </c>
      <c r="U54" s="45">
        <v>647.60253899999998</v>
      </c>
      <c r="V54" s="45">
        <v>647.93890399999998</v>
      </c>
      <c r="W54" s="45">
        <v>649.192139</v>
      </c>
      <c r="X54" s="45">
        <v>650.09667999999999</v>
      </c>
      <c r="Y54" s="45">
        <v>650.97113000000002</v>
      </c>
      <c r="Z54" s="45">
        <v>651.73388699999998</v>
      </c>
      <c r="AA54" s="45">
        <v>652.55200200000002</v>
      </c>
      <c r="AB54" s="45">
        <v>652.97900400000003</v>
      </c>
      <c r="AC54" s="45">
        <v>653.40454099999999</v>
      </c>
      <c r="AD54" s="45">
        <v>653.66992200000004</v>
      </c>
      <c r="AE54" s="45">
        <v>653.99096699999996</v>
      </c>
      <c r="AF54" s="45">
        <v>654.45459000000005</v>
      </c>
      <c r="AG54" s="40">
        <v>-5.9309999999999996E-3</v>
      </c>
    </row>
    <row r="55" spans="1:33" ht="15" customHeight="1" x14ac:dyDescent="0.35">
      <c r="A55" s="43" t="s">
        <v>429</v>
      </c>
      <c r="B55" s="42" t="s">
        <v>141</v>
      </c>
      <c r="C55" s="45">
        <v>878.78967299999999</v>
      </c>
      <c r="D55" s="45">
        <v>974.64953600000001</v>
      </c>
      <c r="E55" s="45">
        <v>1059.7303469999999</v>
      </c>
      <c r="F55" s="45">
        <v>1191.8342290000001</v>
      </c>
      <c r="G55" s="45">
        <v>1278.337769</v>
      </c>
      <c r="H55" s="45">
        <v>1326.0509030000001</v>
      </c>
      <c r="I55" s="45">
        <v>1396.302856</v>
      </c>
      <c r="J55" s="45">
        <v>1434.555664</v>
      </c>
      <c r="K55" s="45">
        <v>1468.1829829999999</v>
      </c>
      <c r="L55" s="45">
        <v>1519.4291989999999</v>
      </c>
      <c r="M55" s="45">
        <v>1556.000366</v>
      </c>
      <c r="N55" s="45">
        <v>1593.026001</v>
      </c>
      <c r="O55" s="45">
        <v>1631.55603</v>
      </c>
      <c r="P55" s="45">
        <v>1707.424561</v>
      </c>
      <c r="Q55" s="45">
        <v>1802.7501219999999</v>
      </c>
      <c r="R55" s="45">
        <v>1858.605591</v>
      </c>
      <c r="S55" s="45">
        <v>1885.163818</v>
      </c>
      <c r="T55" s="45">
        <v>1899.306763</v>
      </c>
      <c r="U55" s="45">
        <v>1913.9178469999999</v>
      </c>
      <c r="V55" s="45">
        <v>1931.864014</v>
      </c>
      <c r="W55" s="45">
        <v>1953.5245359999999</v>
      </c>
      <c r="X55" s="45">
        <v>1977.919312</v>
      </c>
      <c r="Y55" s="45">
        <v>2001.8919679999999</v>
      </c>
      <c r="Z55" s="45">
        <v>2032.619995</v>
      </c>
      <c r="AA55" s="45">
        <v>2069.5021969999998</v>
      </c>
      <c r="AB55" s="45">
        <v>2097.3005370000001</v>
      </c>
      <c r="AC55" s="45">
        <v>2130.4165039999998</v>
      </c>
      <c r="AD55" s="45">
        <v>2162.329346</v>
      </c>
      <c r="AE55" s="45">
        <v>2191.6586910000001</v>
      </c>
      <c r="AF55" s="45">
        <v>2211.7358399999998</v>
      </c>
      <c r="AG55" s="40">
        <v>3.2339E-2</v>
      </c>
    </row>
    <row r="56" spans="1:33" ht="15" customHeight="1" x14ac:dyDescent="0.35">
      <c r="A56" s="43" t="s">
        <v>430</v>
      </c>
      <c r="B56" s="42" t="s">
        <v>142</v>
      </c>
      <c r="C56" s="45">
        <v>16.130732999999999</v>
      </c>
      <c r="D56" s="45">
        <v>16.049693999999999</v>
      </c>
      <c r="E56" s="45">
        <v>17.178106</v>
      </c>
      <c r="F56" s="45">
        <v>17.025729999999999</v>
      </c>
      <c r="G56" s="45">
        <v>16.896809000000001</v>
      </c>
      <c r="H56" s="45">
        <v>16.740653999999999</v>
      </c>
      <c r="I56" s="45">
        <v>16.546520000000001</v>
      </c>
      <c r="J56" s="45">
        <v>16.495508000000001</v>
      </c>
      <c r="K56" s="45">
        <v>16.227345</v>
      </c>
      <c r="L56" s="45">
        <v>16.064654999999998</v>
      </c>
      <c r="M56" s="45">
        <v>15.612797</v>
      </c>
      <c r="N56" s="45">
        <v>15.138664</v>
      </c>
      <c r="O56" s="45">
        <v>14.928025</v>
      </c>
      <c r="P56" s="45">
        <v>14.860137999999999</v>
      </c>
      <c r="Q56" s="45">
        <v>14.963277</v>
      </c>
      <c r="R56" s="45">
        <v>15.044102000000001</v>
      </c>
      <c r="S56" s="45">
        <v>15.118727</v>
      </c>
      <c r="T56" s="45">
        <v>15.087669</v>
      </c>
      <c r="U56" s="45">
        <v>15.010944</v>
      </c>
      <c r="V56" s="45">
        <v>14.856674</v>
      </c>
      <c r="W56" s="45">
        <v>14.6532</v>
      </c>
      <c r="X56" s="45">
        <v>14.483692</v>
      </c>
      <c r="Y56" s="45">
        <v>14.434765000000001</v>
      </c>
      <c r="Z56" s="45">
        <v>14.051201000000001</v>
      </c>
      <c r="AA56" s="45">
        <v>13.843907</v>
      </c>
      <c r="AB56" s="45">
        <v>13.815447000000001</v>
      </c>
      <c r="AC56" s="45">
        <v>13.761391</v>
      </c>
      <c r="AD56" s="45">
        <v>13.666254</v>
      </c>
      <c r="AE56" s="45">
        <v>13.522387999999999</v>
      </c>
      <c r="AF56" s="45">
        <v>13.572005000000001</v>
      </c>
      <c r="AG56" s="40">
        <v>-5.9379999999999997E-3</v>
      </c>
    </row>
    <row r="57" spans="1:33" ht="15" customHeight="1" x14ac:dyDescent="0.3">
      <c r="A57" s="43" t="s">
        <v>431</v>
      </c>
      <c r="B57" s="46" t="s">
        <v>200</v>
      </c>
      <c r="C57" s="57">
        <v>4202.3554690000001</v>
      </c>
      <c r="D57" s="57">
        <v>4213.4204099999997</v>
      </c>
      <c r="E57" s="57">
        <v>4288.6157229999999</v>
      </c>
      <c r="F57" s="57">
        <v>4300.3095700000003</v>
      </c>
      <c r="G57" s="57">
        <v>4321.6523440000001</v>
      </c>
      <c r="H57" s="57">
        <v>4332.4804690000001</v>
      </c>
      <c r="I57" s="57">
        <v>4342.4799800000001</v>
      </c>
      <c r="J57" s="57">
        <v>4357.0571289999998</v>
      </c>
      <c r="K57" s="57">
        <v>4373.4130859999996</v>
      </c>
      <c r="L57" s="57">
        <v>4385.5537109999996</v>
      </c>
      <c r="M57" s="57">
        <v>4404.5058589999999</v>
      </c>
      <c r="N57" s="57">
        <v>4427.9960940000001</v>
      </c>
      <c r="O57" s="57">
        <v>4452.3251950000003</v>
      </c>
      <c r="P57" s="57">
        <v>4471.4409180000002</v>
      </c>
      <c r="Q57" s="57">
        <v>4498.9125979999999</v>
      </c>
      <c r="R57" s="57">
        <v>4530.7495120000003</v>
      </c>
      <c r="S57" s="57">
        <v>4566.8535160000001</v>
      </c>
      <c r="T57" s="57">
        <v>4601.5053710000002</v>
      </c>
      <c r="U57" s="57">
        <v>4638.2558589999999</v>
      </c>
      <c r="V57" s="57">
        <v>4670.5161129999997</v>
      </c>
      <c r="W57" s="57">
        <v>4707.5766599999997</v>
      </c>
      <c r="X57" s="57">
        <v>4745.2626950000003</v>
      </c>
      <c r="Y57" s="57">
        <v>4785.9223629999997</v>
      </c>
      <c r="Z57" s="57">
        <v>4825.939453</v>
      </c>
      <c r="AA57" s="57">
        <v>4868.3032229999999</v>
      </c>
      <c r="AB57" s="57">
        <v>4917.216797</v>
      </c>
      <c r="AC57" s="57">
        <v>4963.8603519999997</v>
      </c>
      <c r="AD57" s="57">
        <v>5009.6123049999997</v>
      </c>
      <c r="AE57" s="57">
        <v>5054.7880859999996</v>
      </c>
      <c r="AF57" s="57">
        <v>5110.470703</v>
      </c>
      <c r="AG57" s="47">
        <v>6.7689999999999998E-3</v>
      </c>
    </row>
    <row r="58" spans="1:33" ht="15" customHeight="1" x14ac:dyDescent="0.3">
      <c r="A58" s="43" t="s">
        <v>432</v>
      </c>
      <c r="B58" s="46" t="s">
        <v>143</v>
      </c>
      <c r="C58" s="57">
        <v>4016.9738769999999</v>
      </c>
      <c r="D58" s="57">
        <v>4020.6594239999999</v>
      </c>
      <c r="E58" s="57">
        <v>4078.1672359999998</v>
      </c>
      <c r="F58" s="57">
        <v>4084.2734380000002</v>
      </c>
      <c r="G58" s="57">
        <v>4100.8168949999999</v>
      </c>
      <c r="H58" s="57">
        <v>4106.2695309999999</v>
      </c>
      <c r="I58" s="57">
        <v>4111.8471680000002</v>
      </c>
      <c r="J58" s="57">
        <v>4122.15625</v>
      </c>
      <c r="K58" s="57">
        <v>4133.78125</v>
      </c>
      <c r="L58" s="57">
        <v>4142.2978519999997</v>
      </c>
      <c r="M58" s="57">
        <v>4157.1787109999996</v>
      </c>
      <c r="N58" s="57">
        <v>4177.6992190000001</v>
      </c>
      <c r="O58" s="57">
        <v>4197.0317379999997</v>
      </c>
      <c r="P58" s="57">
        <v>4211.5991210000002</v>
      </c>
      <c r="Q58" s="57">
        <v>4235.6367190000001</v>
      </c>
      <c r="R58" s="57">
        <v>4262.6674800000001</v>
      </c>
      <c r="S58" s="57">
        <v>4293.0590819999998</v>
      </c>
      <c r="T58" s="57">
        <v>4322.7280270000001</v>
      </c>
      <c r="U58" s="57">
        <v>4353.90625</v>
      </c>
      <c r="V58" s="57">
        <v>4379.7070309999999</v>
      </c>
      <c r="W58" s="57">
        <v>4410.6308589999999</v>
      </c>
      <c r="X58" s="57">
        <v>4441.1401370000003</v>
      </c>
      <c r="Y58" s="57">
        <v>4475.0366210000002</v>
      </c>
      <c r="Z58" s="57">
        <v>4508.4760740000002</v>
      </c>
      <c r="AA58" s="57">
        <v>4543.326172</v>
      </c>
      <c r="AB58" s="57">
        <v>4584.1586909999996</v>
      </c>
      <c r="AC58" s="57">
        <v>4623.0849609999996</v>
      </c>
      <c r="AD58" s="57">
        <v>4660.3413090000004</v>
      </c>
      <c r="AE58" s="57">
        <v>4697.310547</v>
      </c>
      <c r="AF58" s="57">
        <v>4744.6601559999999</v>
      </c>
      <c r="AG58" s="47">
        <v>5.7580000000000001E-3</v>
      </c>
    </row>
    <row r="59" spans="1:33" ht="15" customHeight="1" x14ac:dyDescent="0.3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5" customHeight="1" x14ac:dyDescent="0.3">
      <c r="A60" s="43" t="s">
        <v>433</v>
      </c>
      <c r="B60" s="46" t="s">
        <v>144</v>
      </c>
      <c r="C60" s="57">
        <v>62.456802000000003</v>
      </c>
      <c r="D60" s="57">
        <v>45.025973999999998</v>
      </c>
      <c r="E60" s="57">
        <v>40.626316000000003</v>
      </c>
      <c r="F60" s="57">
        <v>41.499699</v>
      </c>
      <c r="G60" s="57">
        <v>38.604469000000002</v>
      </c>
      <c r="H60" s="57">
        <v>40.012314000000003</v>
      </c>
      <c r="I60" s="57">
        <v>43.897198000000003</v>
      </c>
      <c r="J60" s="57">
        <v>46.430565000000001</v>
      </c>
      <c r="K60" s="57">
        <v>46.852276000000003</v>
      </c>
      <c r="L60" s="57">
        <v>49.056282000000003</v>
      </c>
      <c r="M60" s="57">
        <v>46.626621</v>
      </c>
      <c r="N60" s="57">
        <v>47.968834000000001</v>
      </c>
      <c r="O60" s="57">
        <v>45.971916</v>
      </c>
      <c r="P60" s="57">
        <v>47.457188000000002</v>
      </c>
      <c r="Q60" s="57">
        <v>46.581150000000001</v>
      </c>
      <c r="R60" s="57">
        <v>46.463828999999997</v>
      </c>
      <c r="S60" s="57">
        <v>44.940337999999997</v>
      </c>
      <c r="T60" s="57">
        <v>45.559165999999998</v>
      </c>
      <c r="U60" s="57">
        <v>45.793644</v>
      </c>
      <c r="V60" s="57">
        <v>46.317135</v>
      </c>
      <c r="W60" s="57">
        <v>44.831501000000003</v>
      </c>
      <c r="X60" s="57">
        <v>44.776535000000003</v>
      </c>
      <c r="Y60" s="57">
        <v>44.987907</v>
      </c>
      <c r="Z60" s="57">
        <v>44.886119999999998</v>
      </c>
      <c r="AA60" s="57">
        <v>43.680900999999999</v>
      </c>
      <c r="AB60" s="57">
        <v>43.634720000000002</v>
      </c>
      <c r="AC60" s="57">
        <v>43.55341</v>
      </c>
      <c r="AD60" s="57">
        <v>43.713057999999997</v>
      </c>
      <c r="AE60" s="57">
        <v>43.800109999999997</v>
      </c>
      <c r="AF60" s="57">
        <v>43.910690000000002</v>
      </c>
      <c r="AG60" s="47">
        <v>-1.2075000000000001E-2</v>
      </c>
    </row>
    <row r="61" spans="1:33" ht="15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customHeight="1" x14ac:dyDescent="0.35">
      <c r="B62" s="46" t="s">
        <v>145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customHeight="1" x14ac:dyDescent="0.35">
      <c r="A63" s="43" t="s">
        <v>434</v>
      </c>
      <c r="B63" s="42" t="s">
        <v>146</v>
      </c>
      <c r="C63" s="45">
        <v>1490.3608400000001</v>
      </c>
      <c r="D63" s="45">
        <v>1462.067505</v>
      </c>
      <c r="E63" s="45">
        <v>1495.2705080000001</v>
      </c>
      <c r="F63" s="45">
        <v>1505.297607</v>
      </c>
      <c r="G63" s="45">
        <v>1514.625732</v>
      </c>
      <c r="H63" s="45">
        <v>1521.283081</v>
      </c>
      <c r="I63" s="45">
        <v>1526.0954589999999</v>
      </c>
      <c r="J63" s="45">
        <v>1532.265625</v>
      </c>
      <c r="K63" s="45">
        <v>1538.5627440000001</v>
      </c>
      <c r="L63" s="45">
        <v>1544.6724850000001</v>
      </c>
      <c r="M63" s="45">
        <v>1550.956543</v>
      </c>
      <c r="N63" s="45">
        <v>1558.3354489999999</v>
      </c>
      <c r="O63" s="45">
        <v>1566.2463379999999</v>
      </c>
      <c r="P63" s="45">
        <v>1574.1134030000001</v>
      </c>
      <c r="Q63" s="45">
        <v>1584.5478519999999</v>
      </c>
      <c r="R63" s="45">
        <v>1596.8917240000001</v>
      </c>
      <c r="S63" s="45">
        <v>1610.2833250000001</v>
      </c>
      <c r="T63" s="45">
        <v>1623.7601320000001</v>
      </c>
      <c r="U63" s="45">
        <v>1637.4399410000001</v>
      </c>
      <c r="V63" s="45">
        <v>1649.3828120000001</v>
      </c>
      <c r="W63" s="45">
        <v>1661.362061</v>
      </c>
      <c r="X63" s="45">
        <v>1673.6403809999999</v>
      </c>
      <c r="Y63" s="45">
        <v>1686.8726810000001</v>
      </c>
      <c r="Z63" s="45">
        <v>1700.893433</v>
      </c>
      <c r="AA63" s="45">
        <v>1714.7910159999999</v>
      </c>
      <c r="AB63" s="45">
        <v>1730.2542719999999</v>
      </c>
      <c r="AC63" s="45">
        <v>1745.5336910000001</v>
      </c>
      <c r="AD63" s="45">
        <v>1761.169922</v>
      </c>
      <c r="AE63" s="45">
        <v>1777.200073</v>
      </c>
      <c r="AF63" s="45">
        <v>1795.0970460000001</v>
      </c>
      <c r="AG63" s="40">
        <v>6.4359999999999999E-3</v>
      </c>
    </row>
    <row r="64" spans="1:33" ht="15" customHeight="1" x14ac:dyDescent="0.35">
      <c r="A64" s="43" t="s">
        <v>435</v>
      </c>
      <c r="B64" s="42" t="s">
        <v>147</v>
      </c>
      <c r="C64" s="45">
        <v>1318.7407229999999</v>
      </c>
      <c r="D64" s="45">
        <v>1330.58374</v>
      </c>
      <c r="E64" s="45">
        <v>1340.052124</v>
      </c>
      <c r="F64" s="45">
        <v>1336.611206</v>
      </c>
      <c r="G64" s="45">
        <v>1334.7357179999999</v>
      </c>
      <c r="H64" s="45">
        <v>1328.930298</v>
      </c>
      <c r="I64" s="45">
        <v>1330.0395510000001</v>
      </c>
      <c r="J64" s="45">
        <v>1330.9406739999999</v>
      </c>
      <c r="K64" s="45">
        <v>1332.1773679999999</v>
      </c>
      <c r="L64" s="45">
        <v>1332.4298100000001</v>
      </c>
      <c r="M64" s="45">
        <v>1334.1748050000001</v>
      </c>
      <c r="N64" s="45">
        <v>1336.9094239999999</v>
      </c>
      <c r="O64" s="45">
        <v>1339.8889160000001</v>
      </c>
      <c r="P64" s="45">
        <v>1344.0642089999999</v>
      </c>
      <c r="Q64" s="45">
        <v>1351.2700199999999</v>
      </c>
      <c r="R64" s="45">
        <v>1358.5310059999999</v>
      </c>
      <c r="S64" s="45">
        <v>1365.211548</v>
      </c>
      <c r="T64" s="45">
        <v>1373.2829589999999</v>
      </c>
      <c r="U64" s="45">
        <v>1381.2604980000001</v>
      </c>
      <c r="V64" s="45">
        <v>1387.1762699999999</v>
      </c>
      <c r="W64" s="45">
        <v>1395.005981</v>
      </c>
      <c r="X64" s="45">
        <v>1402.5648189999999</v>
      </c>
      <c r="Y64" s="45">
        <v>1411.8061520000001</v>
      </c>
      <c r="Z64" s="45">
        <v>1421.9232179999999</v>
      </c>
      <c r="AA64" s="45">
        <v>1431.8735349999999</v>
      </c>
      <c r="AB64" s="45">
        <v>1442.728638</v>
      </c>
      <c r="AC64" s="45">
        <v>1454.3929439999999</v>
      </c>
      <c r="AD64" s="45">
        <v>1466.568237</v>
      </c>
      <c r="AE64" s="45">
        <v>1478.8614500000001</v>
      </c>
      <c r="AF64" s="45">
        <v>1492.7246090000001</v>
      </c>
      <c r="AG64" s="40">
        <v>4.2820000000000002E-3</v>
      </c>
    </row>
    <row r="65" spans="1:33" ht="15" customHeight="1" x14ac:dyDescent="0.35">
      <c r="A65" s="43" t="s">
        <v>436</v>
      </c>
      <c r="B65" s="42" t="s">
        <v>148</v>
      </c>
      <c r="C65" s="45">
        <v>981.15417500000001</v>
      </c>
      <c r="D65" s="45">
        <v>983.71160899999995</v>
      </c>
      <c r="E65" s="45">
        <v>989.40930200000003</v>
      </c>
      <c r="F65" s="45">
        <v>988.22454800000003</v>
      </c>
      <c r="G65" s="45">
        <v>991.59710700000005</v>
      </c>
      <c r="H65" s="45">
        <v>993.01550299999997</v>
      </c>
      <c r="I65" s="45">
        <v>991.86096199999997</v>
      </c>
      <c r="J65" s="45">
        <v>993.64068599999996</v>
      </c>
      <c r="K65" s="45">
        <v>993.17266800000004</v>
      </c>
      <c r="L65" s="45">
        <v>993.49408000000005</v>
      </c>
      <c r="M65" s="45">
        <v>993.60314900000003</v>
      </c>
      <c r="N65" s="45">
        <v>998.85809300000005</v>
      </c>
      <c r="O65" s="45">
        <v>1000.649902</v>
      </c>
      <c r="P65" s="45">
        <v>999.41113299999995</v>
      </c>
      <c r="Q65" s="45">
        <v>999.71801800000003</v>
      </c>
      <c r="R65" s="45">
        <v>1001.55426</v>
      </c>
      <c r="S65" s="45">
        <v>1004.340271</v>
      </c>
      <c r="T65" s="45">
        <v>1007.234314</v>
      </c>
      <c r="U65" s="45">
        <v>1010.760132</v>
      </c>
      <c r="V65" s="45">
        <v>1012.423767</v>
      </c>
      <c r="W65" s="45">
        <v>1015.44458</v>
      </c>
      <c r="X65" s="45">
        <v>1019.907593</v>
      </c>
      <c r="Y65" s="45">
        <v>1025.5462649999999</v>
      </c>
      <c r="Z65" s="45">
        <v>1027.422607</v>
      </c>
      <c r="AA65" s="45">
        <v>1029.4799800000001</v>
      </c>
      <c r="AB65" s="45">
        <v>1036.431274</v>
      </c>
      <c r="AC65" s="45">
        <v>1041.147461</v>
      </c>
      <c r="AD65" s="45">
        <v>1042.253784</v>
      </c>
      <c r="AE65" s="45">
        <v>1044.6705320000001</v>
      </c>
      <c r="AF65" s="45">
        <v>1052.263062</v>
      </c>
      <c r="AG65" s="40">
        <v>2.4160000000000002E-3</v>
      </c>
    </row>
    <row r="66" spans="1:33" ht="14.5" x14ac:dyDescent="0.35">
      <c r="A66" s="43" t="s">
        <v>437</v>
      </c>
      <c r="B66" s="42" t="s">
        <v>149</v>
      </c>
      <c r="C66" s="45">
        <v>12.764037999999999</v>
      </c>
      <c r="D66" s="45">
        <v>15.787019000000001</v>
      </c>
      <c r="E66" s="45">
        <v>19.106504000000001</v>
      </c>
      <c r="F66" s="45">
        <v>22.505772</v>
      </c>
      <c r="G66" s="45">
        <v>25.969729999999998</v>
      </c>
      <c r="H66" s="45">
        <v>29.470078000000001</v>
      </c>
      <c r="I66" s="45">
        <v>32.938113999999999</v>
      </c>
      <c r="J66" s="45">
        <v>36.391773000000001</v>
      </c>
      <c r="K66" s="45">
        <v>39.845272000000001</v>
      </c>
      <c r="L66" s="45">
        <v>43.359875000000002</v>
      </c>
      <c r="M66" s="45">
        <v>46.878436999999998</v>
      </c>
      <c r="N66" s="45">
        <v>50.470027999999999</v>
      </c>
      <c r="O66" s="45">
        <v>54.061408999999998</v>
      </c>
      <c r="P66" s="45">
        <v>57.595795000000003</v>
      </c>
      <c r="Q66" s="45">
        <v>61.083602999999997</v>
      </c>
      <c r="R66" s="45">
        <v>64.563614000000001</v>
      </c>
      <c r="S66" s="45">
        <v>68.087418</v>
      </c>
      <c r="T66" s="45">
        <v>71.669867999999994</v>
      </c>
      <c r="U66" s="45">
        <v>75.342811999999995</v>
      </c>
      <c r="V66" s="45">
        <v>79.113968</v>
      </c>
      <c r="W66" s="45">
        <v>82.883255000000005</v>
      </c>
      <c r="X66" s="45">
        <v>86.698623999999995</v>
      </c>
      <c r="Y66" s="45">
        <v>90.629035999999999</v>
      </c>
      <c r="Z66" s="45">
        <v>94.702727999999993</v>
      </c>
      <c r="AA66" s="45">
        <v>98.832260000000005</v>
      </c>
      <c r="AB66" s="45">
        <v>102.965858</v>
      </c>
      <c r="AC66" s="45">
        <v>107.24762</v>
      </c>
      <c r="AD66" s="45">
        <v>111.619011</v>
      </c>
      <c r="AE66" s="45">
        <v>116.185509</v>
      </c>
      <c r="AF66" s="45">
        <v>121.056854</v>
      </c>
      <c r="AG66" s="40">
        <v>8.0661999999999998E-2</v>
      </c>
    </row>
    <row r="67" spans="1:33" ht="15" customHeight="1" x14ac:dyDescent="0.3">
      <c r="A67" s="43" t="s">
        <v>438</v>
      </c>
      <c r="B67" s="46" t="s">
        <v>150</v>
      </c>
      <c r="C67" s="57">
        <v>3803.0195309999999</v>
      </c>
      <c r="D67" s="57">
        <v>3792.1501459999999</v>
      </c>
      <c r="E67" s="57">
        <v>3843.838135</v>
      </c>
      <c r="F67" s="57">
        <v>3852.639404</v>
      </c>
      <c r="G67" s="57">
        <v>3866.9279790000001</v>
      </c>
      <c r="H67" s="57">
        <v>3872.6987300000001</v>
      </c>
      <c r="I67" s="57">
        <v>3880.9340820000002</v>
      </c>
      <c r="J67" s="57">
        <v>3893.2387699999999</v>
      </c>
      <c r="K67" s="57">
        <v>3903.7583009999998</v>
      </c>
      <c r="L67" s="57">
        <v>3913.9562989999999</v>
      </c>
      <c r="M67" s="57">
        <v>3925.6125489999999</v>
      </c>
      <c r="N67" s="57">
        <v>3944.5729980000001</v>
      </c>
      <c r="O67" s="57">
        <v>3960.8469239999999</v>
      </c>
      <c r="P67" s="57">
        <v>3975.1843260000001</v>
      </c>
      <c r="Q67" s="57">
        <v>3996.619385</v>
      </c>
      <c r="R67" s="57">
        <v>4021.5407709999999</v>
      </c>
      <c r="S67" s="57">
        <v>4047.9223630000001</v>
      </c>
      <c r="T67" s="57">
        <v>4075.9470209999999</v>
      </c>
      <c r="U67" s="57">
        <v>4104.8032229999999</v>
      </c>
      <c r="V67" s="57">
        <v>4128.0966799999997</v>
      </c>
      <c r="W67" s="57">
        <v>4154.6962890000004</v>
      </c>
      <c r="X67" s="57">
        <v>4182.8110349999997</v>
      </c>
      <c r="Y67" s="57">
        <v>4214.8540039999998</v>
      </c>
      <c r="Z67" s="57">
        <v>4244.9418949999999</v>
      </c>
      <c r="AA67" s="57">
        <v>4274.9770509999998</v>
      </c>
      <c r="AB67" s="57">
        <v>4312.3798829999996</v>
      </c>
      <c r="AC67" s="57">
        <v>4348.3217770000001</v>
      </c>
      <c r="AD67" s="57">
        <v>4381.6108400000003</v>
      </c>
      <c r="AE67" s="57">
        <v>4416.9174800000001</v>
      </c>
      <c r="AF67" s="57">
        <v>4461.1416019999997</v>
      </c>
      <c r="AG67" s="47">
        <v>5.5189999999999996E-3</v>
      </c>
    </row>
    <row r="68" spans="1:33" ht="15" customHeight="1" x14ac:dyDescent="0.35">
      <c r="A68" s="43" t="s">
        <v>439</v>
      </c>
      <c r="B68" s="42" t="s">
        <v>151</v>
      </c>
      <c r="C68" s="45">
        <v>185.38121000000001</v>
      </c>
      <c r="D68" s="45">
        <v>192.76080300000001</v>
      </c>
      <c r="E68" s="45">
        <v>210.4487</v>
      </c>
      <c r="F68" s="45">
        <v>216.036148</v>
      </c>
      <c r="G68" s="45">
        <v>220.83535800000001</v>
      </c>
      <c r="H68" s="45">
        <v>226.211243</v>
      </c>
      <c r="I68" s="45">
        <v>230.63308699999999</v>
      </c>
      <c r="J68" s="45">
        <v>234.90104700000001</v>
      </c>
      <c r="K68" s="45">
        <v>239.631989</v>
      </c>
      <c r="L68" s="45">
        <v>243.255585</v>
      </c>
      <c r="M68" s="45">
        <v>247.32742300000001</v>
      </c>
      <c r="N68" s="45">
        <v>250.29714999999999</v>
      </c>
      <c r="O68" s="45">
        <v>255.29357899999999</v>
      </c>
      <c r="P68" s="45">
        <v>259.84155299999998</v>
      </c>
      <c r="Q68" s="45">
        <v>263.27593999999999</v>
      </c>
      <c r="R68" s="45">
        <v>268.08261099999999</v>
      </c>
      <c r="S68" s="45">
        <v>273.79428100000001</v>
      </c>
      <c r="T68" s="45">
        <v>278.77737400000001</v>
      </c>
      <c r="U68" s="45">
        <v>284.34942599999999</v>
      </c>
      <c r="V68" s="45">
        <v>290.809235</v>
      </c>
      <c r="W68" s="45">
        <v>296.94555700000001</v>
      </c>
      <c r="X68" s="45">
        <v>304.12200899999999</v>
      </c>
      <c r="Y68" s="45">
        <v>310.88543700000002</v>
      </c>
      <c r="Z68" s="45">
        <v>317.463257</v>
      </c>
      <c r="AA68" s="45">
        <v>324.97705100000002</v>
      </c>
      <c r="AB68" s="45">
        <v>333.05853300000001</v>
      </c>
      <c r="AC68" s="45">
        <v>340.77545199999997</v>
      </c>
      <c r="AD68" s="45">
        <v>349.27105699999998</v>
      </c>
      <c r="AE68" s="45">
        <v>357.477844</v>
      </c>
      <c r="AF68" s="45">
        <v>365.81097399999999</v>
      </c>
      <c r="AG68" s="40">
        <v>2.3715E-2</v>
      </c>
    </row>
    <row r="69" spans="1:33" ht="15" customHeight="1" x14ac:dyDescent="0.3">
      <c r="A69" s="43" t="s">
        <v>440</v>
      </c>
      <c r="B69" s="46" t="s">
        <v>152</v>
      </c>
      <c r="C69" s="57">
        <v>3988.400635</v>
      </c>
      <c r="D69" s="57">
        <v>3984.9108890000002</v>
      </c>
      <c r="E69" s="57">
        <v>4054.286865</v>
      </c>
      <c r="F69" s="57">
        <v>4068.6755370000001</v>
      </c>
      <c r="G69" s="57">
        <v>4087.7634280000002</v>
      </c>
      <c r="H69" s="57">
        <v>4098.9101559999999</v>
      </c>
      <c r="I69" s="57">
        <v>4111.5673829999996</v>
      </c>
      <c r="J69" s="57">
        <v>4128.1396480000003</v>
      </c>
      <c r="K69" s="57">
        <v>4143.3901370000003</v>
      </c>
      <c r="L69" s="57">
        <v>4157.2119140000004</v>
      </c>
      <c r="M69" s="57">
        <v>4172.9399409999996</v>
      </c>
      <c r="N69" s="57">
        <v>4194.8701170000004</v>
      </c>
      <c r="O69" s="57">
        <v>4216.140625</v>
      </c>
      <c r="P69" s="57">
        <v>4235.0258789999998</v>
      </c>
      <c r="Q69" s="57">
        <v>4259.8955079999996</v>
      </c>
      <c r="R69" s="57">
        <v>4289.6235349999997</v>
      </c>
      <c r="S69" s="57">
        <v>4321.716797</v>
      </c>
      <c r="T69" s="57">
        <v>4354.7246089999999</v>
      </c>
      <c r="U69" s="57">
        <v>4389.1528319999998</v>
      </c>
      <c r="V69" s="57">
        <v>4418.9057620000003</v>
      </c>
      <c r="W69" s="57">
        <v>4451.6416019999997</v>
      </c>
      <c r="X69" s="57">
        <v>4486.9331050000001</v>
      </c>
      <c r="Y69" s="57">
        <v>4525.7392579999996</v>
      </c>
      <c r="Z69" s="57">
        <v>4562.4052730000003</v>
      </c>
      <c r="AA69" s="57">
        <v>4599.9541019999997</v>
      </c>
      <c r="AB69" s="57">
        <v>4645.4384769999997</v>
      </c>
      <c r="AC69" s="57">
        <v>4689.0971680000002</v>
      </c>
      <c r="AD69" s="57">
        <v>4730.8818359999996</v>
      </c>
      <c r="AE69" s="57">
        <v>4774.3955079999996</v>
      </c>
      <c r="AF69" s="57">
        <v>4826.9526370000003</v>
      </c>
      <c r="AG69" s="47">
        <v>6.6020000000000002E-3</v>
      </c>
    </row>
    <row r="70" spans="1:33" ht="15" customHeight="1" x14ac:dyDescent="0.3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35">
      <c r="B71" s="46" t="s">
        <v>153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5" customHeight="1" x14ac:dyDescent="0.35">
      <c r="B72" s="46" t="s">
        <v>658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.5" x14ac:dyDescent="0.35">
      <c r="A73" s="43" t="s">
        <v>441</v>
      </c>
      <c r="B73" s="42" t="s">
        <v>146</v>
      </c>
      <c r="C73" s="41">
        <v>13.225726999999999</v>
      </c>
      <c r="D73" s="41">
        <v>13.143032</v>
      </c>
      <c r="E73" s="41">
        <v>13.038375</v>
      </c>
      <c r="F73" s="41">
        <v>12.81936</v>
      </c>
      <c r="G73" s="41">
        <v>12.757313</v>
      </c>
      <c r="H73" s="41">
        <v>12.810119</v>
      </c>
      <c r="I73" s="41">
        <v>12.832084999999999</v>
      </c>
      <c r="J73" s="41">
        <v>12.855433</v>
      </c>
      <c r="K73" s="41">
        <v>12.897567</v>
      </c>
      <c r="L73" s="41">
        <v>12.906396000000001</v>
      </c>
      <c r="M73" s="41">
        <v>12.950918</v>
      </c>
      <c r="N73" s="41">
        <v>13.006791</v>
      </c>
      <c r="O73" s="41">
        <v>13.061377</v>
      </c>
      <c r="P73" s="41">
        <v>13.089026</v>
      </c>
      <c r="Q73" s="41">
        <v>12.983415000000001</v>
      </c>
      <c r="R73" s="41">
        <v>12.900862</v>
      </c>
      <c r="S73" s="41">
        <v>12.84929</v>
      </c>
      <c r="T73" s="41">
        <v>12.797986</v>
      </c>
      <c r="U73" s="41">
        <v>12.748436999999999</v>
      </c>
      <c r="V73" s="41">
        <v>12.767300000000001</v>
      </c>
      <c r="W73" s="41">
        <v>12.735910000000001</v>
      </c>
      <c r="X73" s="41">
        <v>12.740284000000001</v>
      </c>
      <c r="Y73" s="41">
        <v>12.682658</v>
      </c>
      <c r="Z73" s="41">
        <v>12.638915000000001</v>
      </c>
      <c r="AA73" s="41">
        <v>12.644584999999999</v>
      </c>
      <c r="AB73" s="41">
        <v>12.562238000000001</v>
      </c>
      <c r="AC73" s="41">
        <v>12.548475</v>
      </c>
      <c r="AD73" s="41">
        <v>12.507258999999999</v>
      </c>
      <c r="AE73" s="41">
        <v>12.466938000000001</v>
      </c>
      <c r="AF73" s="41">
        <v>12.382303</v>
      </c>
      <c r="AG73" s="40">
        <v>-2.2699999999999999E-3</v>
      </c>
    </row>
    <row r="74" spans="1:33" ht="15" customHeight="1" x14ac:dyDescent="0.35">
      <c r="A74" s="43" t="s">
        <v>442</v>
      </c>
      <c r="B74" s="42" t="s">
        <v>147</v>
      </c>
      <c r="C74" s="41">
        <v>11.338257</v>
      </c>
      <c r="D74" s="41">
        <v>11.231797</v>
      </c>
      <c r="E74" s="41">
        <v>10.921236</v>
      </c>
      <c r="F74" s="41">
        <v>10.689496</v>
      </c>
      <c r="G74" s="41">
        <v>10.614269999999999</v>
      </c>
      <c r="H74" s="41">
        <v>10.654633</v>
      </c>
      <c r="I74" s="41">
        <v>10.642910000000001</v>
      </c>
      <c r="J74" s="41">
        <v>10.647299</v>
      </c>
      <c r="K74" s="41">
        <v>10.659086</v>
      </c>
      <c r="L74" s="41">
        <v>10.633224</v>
      </c>
      <c r="M74" s="41">
        <v>10.647943</v>
      </c>
      <c r="N74" s="41">
        <v>10.663297</v>
      </c>
      <c r="O74" s="41">
        <v>10.708252999999999</v>
      </c>
      <c r="P74" s="41">
        <v>10.711262</v>
      </c>
      <c r="Q74" s="41">
        <v>10.578194999999999</v>
      </c>
      <c r="R74" s="41">
        <v>10.475671999999999</v>
      </c>
      <c r="S74" s="41">
        <v>10.424225</v>
      </c>
      <c r="T74" s="41">
        <v>10.352954</v>
      </c>
      <c r="U74" s="41">
        <v>10.296061999999999</v>
      </c>
      <c r="V74" s="41">
        <v>10.305923</v>
      </c>
      <c r="W74" s="41">
        <v>10.255318000000001</v>
      </c>
      <c r="X74" s="41">
        <v>10.255629000000001</v>
      </c>
      <c r="Y74" s="41">
        <v>10.192849000000001</v>
      </c>
      <c r="Z74" s="41">
        <v>10.130901</v>
      </c>
      <c r="AA74" s="41">
        <v>10.118553</v>
      </c>
      <c r="AB74" s="41">
        <v>10.028328</v>
      </c>
      <c r="AC74" s="41">
        <v>9.9988189999999992</v>
      </c>
      <c r="AD74" s="41">
        <v>9.9486760000000007</v>
      </c>
      <c r="AE74" s="41">
        <v>9.9074019999999994</v>
      </c>
      <c r="AF74" s="41">
        <v>9.8158860000000008</v>
      </c>
      <c r="AG74" s="40">
        <v>-4.9589999999999999E-3</v>
      </c>
    </row>
    <row r="75" spans="1:33" ht="15" customHeight="1" x14ac:dyDescent="0.35">
      <c r="A75" s="43" t="s">
        <v>443</v>
      </c>
      <c r="B75" s="42" t="s">
        <v>148</v>
      </c>
      <c r="C75" s="41">
        <v>7.4908159999999997</v>
      </c>
      <c r="D75" s="41">
        <v>7.3649329999999997</v>
      </c>
      <c r="E75" s="41">
        <v>7.026097</v>
      </c>
      <c r="F75" s="41">
        <v>6.8210189999999997</v>
      </c>
      <c r="G75" s="41">
        <v>6.7446120000000001</v>
      </c>
      <c r="H75" s="41">
        <v>6.6911820000000004</v>
      </c>
      <c r="I75" s="41">
        <v>6.6739810000000004</v>
      </c>
      <c r="J75" s="41">
        <v>6.6779849999999996</v>
      </c>
      <c r="K75" s="41">
        <v>6.6900310000000003</v>
      </c>
      <c r="L75" s="41">
        <v>6.6843890000000004</v>
      </c>
      <c r="M75" s="41">
        <v>6.6900490000000001</v>
      </c>
      <c r="N75" s="41">
        <v>6.6969570000000003</v>
      </c>
      <c r="O75" s="41">
        <v>6.6982200000000001</v>
      </c>
      <c r="P75" s="41">
        <v>6.6975499999999997</v>
      </c>
      <c r="Q75" s="41">
        <v>6.6292400000000002</v>
      </c>
      <c r="R75" s="41">
        <v>6.5819419999999997</v>
      </c>
      <c r="S75" s="41">
        <v>6.5277789999999998</v>
      </c>
      <c r="T75" s="41">
        <v>6.4964760000000004</v>
      </c>
      <c r="U75" s="41">
        <v>6.4611130000000001</v>
      </c>
      <c r="V75" s="41">
        <v>6.456537</v>
      </c>
      <c r="W75" s="41">
        <v>6.4361430000000004</v>
      </c>
      <c r="X75" s="41">
        <v>6.41716</v>
      </c>
      <c r="Y75" s="41">
        <v>6.3605390000000002</v>
      </c>
      <c r="Z75" s="41">
        <v>6.3264630000000004</v>
      </c>
      <c r="AA75" s="41">
        <v>6.3039899999999998</v>
      </c>
      <c r="AB75" s="41">
        <v>6.2448540000000001</v>
      </c>
      <c r="AC75" s="41">
        <v>6.2219259999999998</v>
      </c>
      <c r="AD75" s="41">
        <v>6.190175</v>
      </c>
      <c r="AE75" s="41">
        <v>6.1629300000000002</v>
      </c>
      <c r="AF75" s="41">
        <v>6.1268820000000002</v>
      </c>
      <c r="AG75" s="40">
        <v>-6.9069999999999999E-3</v>
      </c>
    </row>
    <row r="76" spans="1:33" ht="15" customHeight="1" x14ac:dyDescent="0.35">
      <c r="A76" s="43" t="s">
        <v>444</v>
      </c>
      <c r="B76" s="42" t="s">
        <v>149</v>
      </c>
      <c r="C76" s="41">
        <v>13.346285999999999</v>
      </c>
      <c r="D76" s="41">
        <v>13.516989000000001</v>
      </c>
      <c r="E76" s="41">
        <v>13.005039999999999</v>
      </c>
      <c r="F76" s="41">
        <v>12.656193999999999</v>
      </c>
      <c r="G76" s="41">
        <v>12.653912999999999</v>
      </c>
      <c r="H76" s="41">
        <v>12.809369999999999</v>
      </c>
      <c r="I76" s="41">
        <v>12.815106</v>
      </c>
      <c r="J76" s="41">
        <v>12.815804</v>
      </c>
      <c r="K76" s="41">
        <v>12.798275</v>
      </c>
      <c r="L76" s="41">
        <v>12.727634</v>
      </c>
      <c r="M76" s="41">
        <v>12.728104</v>
      </c>
      <c r="N76" s="41">
        <v>12.737024999999999</v>
      </c>
      <c r="O76" s="41">
        <v>12.781964</v>
      </c>
      <c r="P76" s="41">
        <v>12.739376</v>
      </c>
      <c r="Q76" s="41">
        <v>12.583816000000001</v>
      </c>
      <c r="R76" s="41">
        <v>12.442626000000001</v>
      </c>
      <c r="S76" s="41">
        <v>12.352268</v>
      </c>
      <c r="T76" s="41">
        <v>12.250923</v>
      </c>
      <c r="U76" s="41">
        <v>12.160197999999999</v>
      </c>
      <c r="V76" s="41">
        <v>12.099422000000001</v>
      </c>
      <c r="W76" s="41">
        <v>12.038126</v>
      </c>
      <c r="X76" s="41">
        <v>11.969213999999999</v>
      </c>
      <c r="Y76" s="41">
        <v>11.864025</v>
      </c>
      <c r="Z76" s="41">
        <v>11.795681</v>
      </c>
      <c r="AA76" s="41">
        <v>11.765817999999999</v>
      </c>
      <c r="AB76" s="41">
        <v>11.683329000000001</v>
      </c>
      <c r="AC76" s="41">
        <v>11.608226999999999</v>
      </c>
      <c r="AD76" s="41">
        <v>11.540056</v>
      </c>
      <c r="AE76" s="41">
        <v>11.469234</v>
      </c>
      <c r="AF76" s="41">
        <v>11.395308</v>
      </c>
      <c r="AG76" s="40">
        <v>-5.4349999999999997E-3</v>
      </c>
    </row>
    <row r="77" spans="1:33" ht="15" customHeight="1" x14ac:dyDescent="0.3">
      <c r="A77" s="43" t="s">
        <v>445</v>
      </c>
      <c r="B77" s="46" t="s">
        <v>154</v>
      </c>
      <c r="C77" s="56">
        <v>11.09206</v>
      </c>
      <c r="D77" s="56">
        <v>10.975097</v>
      </c>
      <c r="E77" s="56">
        <v>10.752556999999999</v>
      </c>
      <c r="F77" s="56">
        <v>10.540874000000001</v>
      </c>
      <c r="G77" s="56">
        <v>10.475073</v>
      </c>
      <c r="H77" s="56">
        <v>10.501467999999999</v>
      </c>
      <c r="I77" s="56">
        <v>10.507842</v>
      </c>
      <c r="J77" s="56">
        <v>10.523569999999999</v>
      </c>
      <c r="K77" s="56">
        <v>10.553371</v>
      </c>
      <c r="L77" s="56">
        <v>10.551202999999999</v>
      </c>
      <c r="M77" s="56">
        <v>10.580885</v>
      </c>
      <c r="N77" s="56">
        <v>10.611276999999999</v>
      </c>
      <c r="O77" s="56">
        <v>10.653981</v>
      </c>
      <c r="P77" s="56">
        <v>10.673109999999999</v>
      </c>
      <c r="Q77" s="56">
        <v>10.574654000000001</v>
      </c>
      <c r="R77" s="56">
        <v>10.500532</v>
      </c>
      <c r="S77" s="56">
        <v>10.454601</v>
      </c>
      <c r="T77" s="56">
        <v>10.40737</v>
      </c>
      <c r="U77" s="56">
        <v>10.364239</v>
      </c>
      <c r="V77" s="56">
        <v>10.379671</v>
      </c>
      <c r="W77" s="56">
        <v>10.349372000000001</v>
      </c>
      <c r="X77" s="56">
        <v>10.349371</v>
      </c>
      <c r="Y77" s="56">
        <v>10.292790999999999</v>
      </c>
      <c r="Z77" s="56">
        <v>10.252166000000001</v>
      </c>
      <c r="AA77" s="56">
        <v>10.25128</v>
      </c>
      <c r="AB77" s="56">
        <v>10.175208</v>
      </c>
      <c r="AC77" s="56">
        <v>10.157688</v>
      </c>
      <c r="AD77" s="56">
        <v>10.123593</v>
      </c>
      <c r="AE77" s="56">
        <v>10.092719000000001</v>
      </c>
      <c r="AF77" s="56">
        <v>10.021296</v>
      </c>
      <c r="AG77" s="47">
        <v>-3.4940000000000001E-3</v>
      </c>
    </row>
    <row r="78" spans="1:33" ht="15" customHeight="1" x14ac:dyDescent="0.35">
      <c r="B78" s="46" t="s">
        <v>155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4.5" x14ac:dyDescent="0.35">
      <c r="A79" s="43" t="s">
        <v>446</v>
      </c>
      <c r="B79" s="42" t="s">
        <v>146</v>
      </c>
      <c r="C79" s="41">
        <v>13.225726999999999</v>
      </c>
      <c r="D79" s="41">
        <v>13.566247000000001</v>
      </c>
      <c r="E79" s="41">
        <v>13.79857</v>
      </c>
      <c r="F79" s="41">
        <v>13.971469000000001</v>
      </c>
      <c r="G79" s="41">
        <v>14.344484</v>
      </c>
      <c r="H79" s="41">
        <v>14.894838</v>
      </c>
      <c r="I79" s="41">
        <v>15.447803</v>
      </c>
      <c r="J79" s="41">
        <v>16.025639000000002</v>
      </c>
      <c r="K79" s="41">
        <v>16.638546000000002</v>
      </c>
      <c r="L79" s="41">
        <v>17.210234</v>
      </c>
      <c r="M79" s="41">
        <v>17.845106000000001</v>
      </c>
      <c r="N79" s="41">
        <v>18.502668</v>
      </c>
      <c r="O79" s="41">
        <v>19.186627999999999</v>
      </c>
      <c r="P79" s="41">
        <v>19.869833</v>
      </c>
      <c r="Q79" s="41">
        <v>20.382317</v>
      </c>
      <c r="R79" s="41">
        <v>20.949480000000001</v>
      </c>
      <c r="S79" s="41">
        <v>21.589275000000001</v>
      </c>
      <c r="T79" s="41">
        <v>22.248021999999999</v>
      </c>
      <c r="U79" s="41">
        <v>22.916907999999999</v>
      </c>
      <c r="V79" s="41">
        <v>23.742049999999999</v>
      </c>
      <c r="W79" s="41">
        <v>24.497288000000001</v>
      </c>
      <c r="X79" s="41">
        <v>25.348887999999999</v>
      </c>
      <c r="Y79" s="41">
        <v>26.093792000000001</v>
      </c>
      <c r="Z79" s="41">
        <v>26.879625000000001</v>
      </c>
      <c r="AA79" s="41">
        <v>27.792439000000002</v>
      </c>
      <c r="AB79" s="41">
        <v>28.536348</v>
      </c>
      <c r="AC79" s="41">
        <v>29.459482000000001</v>
      </c>
      <c r="AD79" s="41">
        <v>30.337343000000001</v>
      </c>
      <c r="AE79" s="41">
        <v>31.227259</v>
      </c>
      <c r="AF79" s="41">
        <v>32.010002</v>
      </c>
      <c r="AG79" s="40">
        <v>3.0948E-2</v>
      </c>
    </row>
    <row r="80" spans="1:33" ht="15" customHeight="1" x14ac:dyDescent="0.35">
      <c r="A80" s="43" t="s">
        <v>447</v>
      </c>
      <c r="B80" s="42" t="s">
        <v>147</v>
      </c>
      <c r="C80" s="41">
        <v>11.338257</v>
      </c>
      <c r="D80" s="41">
        <v>11.593469000000001</v>
      </c>
      <c r="E80" s="41">
        <v>11.557992</v>
      </c>
      <c r="F80" s="41">
        <v>11.650188</v>
      </c>
      <c r="G80" s="41">
        <v>11.93482</v>
      </c>
      <c r="H80" s="41">
        <v>12.388569</v>
      </c>
      <c r="I80" s="41">
        <v>12.812381999999999</v>
      </c>
      <c r="J80" s="41">
        <v>13.272968000000001</v>
      </c>
      <c r="K80" s="41">
        <v>13.750787000000001</v>
      </c>
      <c r="L80" s="41">
        <v>14.179036999999999</v>
      </c>
      <c r="M80" s="41">
        <v>14.671830999999999</v>
      </c>
      <c r="N80" s="41">
        <v>15.168958</v>
      </c>
      <c r="O80" s="41">
        <v>15.729984999999999</v>
      </c>
      <c r="P80" s="41">
        <v>16.260259999999999</v>
      </c>
      <c r="Q80" s="41">
        <v>16.606424000000001</v>
      </c>
      <c r="R80" s="41">
        <v>17.011257000000001</v>
      </c>
      <c r="S80" s="41">
        <v>17.514700000000001</v>
      </c>
      <c r="T80" s="41">
        <v>17.997578000000001</v>
      </c>
      <c r="U80" s="41">
        <v>18.508461</v>
      </c>
      <c r="V80" s="41">
        <v>19.164878999999999</v>
      </c>
      <c r="W80" s="41">
        <v>19.725914</v>
      </c>
      <c r="X80" s="41">
        <v>20.405258</v>
      </c>
      <c r="Y80" s="41">
        <v>20.971163000000001</v>
      </c>
      <c r="Z80" s="41">
        <v>21.545743999999999</v>
      </c>
      <c r="AA80" s="41">
        <v>22.240292</v>
      </c>
      <c r="AB80" s="41">
        <v>22.780325000000001</v>
      </c>
      <c r="AC80" s="41">
        <v>23.473769999999998</v>
      </c>
      <c r="AD80" s="41">
        <v>24.131295999999999</v>
      </c>
      <c r="AE80" s="41">
        <v>24.816117999999999</v>
      </c>
      <c r="AF80" s="41">
        <v>25.375446</v>
      </c>
      <c r="AG80" s="40">
        <v>2.8169E-2</v>
      </c>
    </row>
    <row r="81" spans="1:33" ht="14.5" x14ac:dyDescent="0.35">
      <c r="A81" s="43" t="s">
        <v>448</v>
      </c>
      <c r="B81" s="42" t="s">
        <v>148</v>
      </c>
      <c r="C81" s="41">
        <v>7.4908159999999997</v>
      </c>
      <c r="D81" s="41">
        <v>7.6020880000000002</v>
      </c>
      <c r="E81" s="41">
        <v>7.4357490000000004</v>
      </c>
      <c r="F81" s="41">
        <v>7.4340409999999997</v>
      </c>
      <c r="G81" s="41">
        <v>7.5837269999999997</v>
      </c>
      <c r="H81" s="41">
        <v>7.7801049999999998</v>
      </c>
      <c r="I81" s="41">
        <v>8.0344180000000005</v>
      </c>
      <c r="J81" s="41">
        <v>8.3248040000000003</v>
      </c>
      <c r="K81" s="41">
        <v>8.6304940000000006</v>
      </c>
      <c r="L81" s="41">
        <v>8.9134019999999996</v>
      </c>
      <c r="M81" s="41">
        <v>9.2182370000000002</v>
      </c>
      <c r="N81" s="41">
        <v>9.5266839999999995</v>
      </c>
      <c r="O81" s="41">
        <v>9.8394110000000001</v>
      </c>
      <c r="P81" s="41">
        <v>10.167233</v>
      </c>
      <c r="Q81" s="41">
        <v>10.407064999999999</v>
      </c>
      <c r="R81" s="41">
        <v>10.688299000000001</v>
      </c>
      <c r="S81" s="41">
        <v>10.967923000000001</v>
      </c>
      <c r="T81" s="41">
        <v>11.293475000000001</v>
      </c>
      <c r="U81" s="41">
        <v>11.614658</v>
      </c>
      <c r="V81" s="41">
        <v>12.006565999999999</v>
      </c>
      <c r="W81" s="41">
        <v>12.379802</v>
      </c>
      <c r="X81" s="41">
        <v>12.767994</v>
      </c>
      <c r="Y81" s="41">
        <v>13.086418999999999</v>
      </c>
      <c r="Z81" s="41">
        <v>13.454712000000001</v>
      </c>
      <c r="AA81" s="41">
        <v>13.855992000000001</v>
      </c>
      <c r="AB81" s="41">
        <v>14.185796</v>
      </c>
      <c r="AC81" s="41">
        <v>14.60693</v>
      </c>
      <c r="AD81" s="41">
        <v>15.014756</v>
      </c>
      <c r="AE81" s="41">
        <v>15.436944</v>
      </c>
      <c r="AF81" s="41">
        <v>15.838853</v>
      </c>
      <c r="AG81" s="40">
        <v>2.6157E-2</v>
      </c>
    </row>
    <row r="82" spans="1:33" ht="15" customHeight="1" x14ac:dyDescent="0.35">
      <c r="A82" s="43" t="s">
        <v>449</v>
      </c>
      <c r="B82" s="42" t="s">
        <v>149</v>
      </c>
      <c r="C82" s="41">
        <v>13.346285999999999</v>
      </c>
      <c r="D82" s="41">
        <v>13.952246000000001</v>
      </c>
      <c r="E82" s="41">
        <v>13.763291000000001</v>
      </c>
      <c r="F82" s="41">
        <v>13.793638</v>
      </c>
      <c r="G82" s="41">
        <v>14.228218999999999</v>
      </c>
      <c r="H82" s="41">
        <v>14.893967999999999</v>
      </c>
      <c r="I82" s="41">
        <v>15.427363</v>
      </c>
      <c r="J82" s="41">
        <v>15.976236</v>
      </c>
      <c r="K82" s="41">
        <v>16.510452000000001</v>
      </c>
      <c r="L82" s="41">
        <v>16.971861000000001</v>
      </c>
      <c r="M82" s="41">
        <v>17.538087999999998</v>
      </c>
      <c r="N82" s="41">
        <v>18.118917</v>
      </c>
      <c r="O82" s="41">
        <v>18.776181999999999</v>
      </c>
      <c r="P82" s="41">
        <v>19.339044999999999</v>
      </c>
      <c r="Q82" s="41">
        <v>19.754995000000001</v>
      </c>
      <c r="R82" s="41">
        <v>20.205359000000001</v>
      </c>
      <c r="S82" s="41">
        <v>20.754183000000001</v>
      </c>
      <c r="T82" s="41">
        <v>21.297008999999999</v>
      </c>
      <c r="U82" s="41">
        <v>21.859476000000001</v>
      </c>
      <c r="V82" s="41">
        <v>22.500067000000001</v>
      </c>
      <c r="W82" s="41">
        <v>23.155113</v>
      </c>
      <c r="X82" s="41">
        <v>23.814717999999999</v>
      </c>
      <c r="Y82" s="41">
        <v>24.409503999999998</v>
      </c>
      <c r="Z82" s="41">
        <v>25.086288</v>
      </c>
      <c r="AA82" s="41">
        <v>25.860932999999999</v>
      </c>
      <c r="AB82" s="41">
        <v>26.539822000000001</v>
      </c>
      <c r="AC82" s="41">
        <v>27.252103999999999</v>
      </c>
      <c r="AD82" s="41">
        <v>27.991316000000001</v>
      </c>
      <c r="AE82" s="41">
        <v>28.728207000000001</v>
      </c>
      <c r="AF82" s="41">
        <v>29.458476999999998</v>
      </c>
      <c r="AG82" s="40">
        <v>2.7678000000000001E-2</v>
      </c>
    </row>
    <row r="83" spans="1:33" ht="15" customHeight="1" x14ac:dyDescent="0.3">
      <c r="A83" s="43" t="s">
        <v>450</v>
      </c>
      <c r="B83" s="46" t="s">
        <v>154</v>
      </c>
      <c r="C83" s="56">
        <v>11.09206</v>
      </c>
      <c r="D83" s="56">
        <v>11.328503</v>
      </c>
      <c r="E83" s="56">
        <v>11.379478000000001</v>
      </c>
      <c r="F83" s="56">
        <v>11.48821</v>
      </c>
      <c r="G83" s="56">
        <v>11.778304</v>
      </c>
      <c r="H83" s="56">
        <v>12.210476999999999</v>
      </c>
      <c r="I83" s="56">
        <v>12.649781000000001</v>
      </c>
      <c r="J83" s="56">
        <v>13.118728000000001</v>
      </c>
      <c r="K83" s="56">
        <v>13.614407999999999</v>
      </c>
      <c r="L83" s="56">
        <v>14.069665000000001</v>
      </c>
      <c r="M83" s="56">
        <v>14.579432000000001</v>
      </c>
      <c r="N83" s="56">
        <v>15.094956</v>
      </c>
      <c r="O83" s="56">
        <v>15.650263000000001</v>
      </c>
      <c r="P83" s="56">
        <v>16.202342999999999</v>
      </c>
      <c r="Q83" s="56">
        <v>16.600866</v>
      </c>
      <c r="R83" s="56">
        <v>17.051628000000001</v>
      </c>
      <c r="S83" s="56">
        <v>17.565736999999999</v>
      </c>
      <c r="T83" s="56">
        <v>18.092175000000001</v>
      </c>
      <c r="U83" s="56">
        <v>18.631014</v>
      </c>
      <c r="V83" s="56">
        <v>19.302019000000001</v>
      </c>
      <c r="W83" s="56">
        <v>19.906824</v>
      </c>
      <c r="X83" s="56">
        <v>20.591771999999999</v>
      </c>
      <c r="Y83" s="56">
        <v>21.176786</v>
      </c>
      <c r="Z83" s="56">
        <v>21.803642</v>
      </c>
      <c r="AA83" s="56">
        <v>22.532022000000001</v>
      </c>
      <c r="AB83" s="56">
        <v>23.113976999999998</v>
      </c>
      <c r="AC83" s="56">
        <v>23.846741000000002</v>
      </c>
      <c r="AD83" s="56">
        <v>24.555572999999999</v>
      </c>
      <c r="AE83" s="56">
        <v>25.280301999999999</v>
      </c>
      <c r="AF83" s="56">
        <v>25.906462000000001</v>
      </c>
      <c r="AG83" s="47">
        <v>2.9682E-2</v>
      </c>
    </row>
    <row r="84" spans="1:33" ht="15" customHeight="1" x14ac:dyDescent="0.3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5" customHeight="1" x14ac:dyDescent="0.35">
      <c r="B85" s="46" t="s">
        <v>156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5" customHeight="1" x14ac:dyDescent="0.35">
      <c r="B86" s="46" t="s">
        <v>658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5" customHeight="1" x14ac:dyDescent="0.35">
      <c r="A87" s="43" t="s">
        <v>451</v>
      </c>
      <c r="B87" s="42" t="s">
        <v>157</v>
      </c>
      <c r="C87" s="41">
        <v>7.1669109999999998</v>
      </c>
      <c r="D87" s="41">
        <v>6.3787799999999999</v>
      </c>
      <c r="E87" s="41">
        <v>6.1286389999999997</v>
      </c>
      <c r="F87" s="41">
        <v>5.8522939999999997</v>
      </c>
      <c r="G87" s="41">
        <v>5.6466820000000002</v>
      </c>
      <c r="H87" s="41">
        <v>5.5355749999999997</v>
      </c>
      <c r="I87" s="41">
        <v>5.4754820000000004</v>
      </c>
      <c r="J87" s="41">
        <v>5.4381110000000001</v>
      </c>
      <c r="K87" s="41">
        <v>5.4352510000000001</v>
      </c>
      <c r="L87" s="41">
        <v>5.3768209999999996</v>
      </c>
      <c r="M87" s="41">
        <v>5.3552600000000004</v>
      </c>
      <c r="N87" s="41">
        <v>5.3451740000000001</v>
      </c>
      <c r="O87" s="41">
        <v>5.3452029999999997</v>
      </c>
      <c r="P87" s="41">
        <v>5.3242859999999999</v>
      </c>
      <c r="Q87" s="41">
        <v>5.2002920000000001</v>
      </c>
      <c r="R87" s="41">
        <v>5.1143489999999998</v>
      </c>
      <c r="S87" s="41">
        <v>5.0639859999999999</v>
      </c>
      <c r="T87" s="41">
        <v>5.0130059999999999</v>
      </c>
      <c r="U87" s="41">
        <v>4.9678779999999998</v>
      </c>
      <c r="V87" s="41">
        <v>4.974882</v>
      </c>
      <c r="W87" s="41">
        <v>4.930396</v>
      </c>
      <c r="X87" s="41">
        <v>4.9239269999999999</v>
      </c>
      <c r="Y87" s="41">
        <v>4.8617530000000002</v>
      </c>
      <c r="Z87" s="41">
        <v>4.812125</v>
      </c>
      <c r="AA87" s="41">
        <v>4.8006450000000003</v>
      </c>
      <c r="AB87" s="41">
        <v>4.7237419999999997</v>
      </c>
      <c r="AC87" s="41">
        <v>4.7113659999999999</v>
      </c>
      <c r="AD87" s="41">
        <v>4.6829130000000001</v>
      </c>
      <c r="AE87" s="41">
        <v>4.6666350000000003</v>
      </c>
      <c r="AF87" s="41">
        <v>4.6157339999999998</v>
      </c>
      <c r="AG87" s="40">
        <v>-1.5058E-2</v>
      </c>
    </row>
    <row r="88" spans="1:33" ht="15" customHeight="1" x14ac:dyDescent="0.35">
      <c r="A88" s="43" t="s">
        <v>452</v>
      </c>
      <c r="B88" s="42" t="s">
        <v>158</v>
      </c>
      <c r="C88" s="41">
        <v>1.404639</v>
      </c>
      <c r="D88" s="41">
        <v>1.417913</v>
      </c>
      <c r="E88" s="41">
        <v>1.4401900000000001</v>
      </c>
      <c r="F88" s="41">
        <v>1.4741899999999999</v>
      </c>
      <c r="G88" s="41">
        <v>1.5058279999999999</v>
      </c>
      <c r="H88" s="41">
        <v>1.540997</v>
      </c>
      <c r="I88" s="41">
        <v>1.5653429999999999</v>
      </c>
      <c r="J88" s="41">
        <v>1.584357</v>
      </c>
      <c r="K88" s="41">
        <v>1.5962719999999999</v>
      </c>
      <c r="L88" s="41">
        <v>1.6080099999999999</v>
      </c>
      <c r="M88" s="41">
        <v>1.618843</v>
      </c>
      <c r="N88" s="41">
        <v>1.6277839999999999</v>
      </c>
      <c r="O88" s="41">
        <v>1.6405430000000001</v>
      </c>
      <c r="P88" s="41">
        <v>1.656614</v>
      </c>
      <c r="Q88" s="41">
        <v>1.6727259999999999</v>
      </c>
      <c r="R88" s="41">
        <v>1.6819059999999999</v>
      </c>
      <c r="S88" s="41">
        <v>1.6861679999999999</v>
      </c>
      <c r="T88" s="41">
        <v>1.689371</v>
      </c>
      <c r="U88" s="41">
        <v>1.692248</v>
      </c>
      <c r="V88" s="41">
        <v>1.697319</v>
      </c>
      <c r="W88" s="41">
        <v>1.705057</v>
      </c>
      <c r="X88" s="41">
        <v>1.705775</v>
      </c>
      <c r="Y88" s="41">
        <v>1.703883</v>
      </c>
      <c r="Z88" s="41">
        <v>1.7046190000000001</v>
      </c>
      <c r="AA88" s="41">
        <v>1.706307</v>
      </c>
      <c r="AB88" s="41">
        <v>1.706426</v>
      </c>
      <c r="AC88" s="41">
        <v>1.706707</v>
      </c>
      <c r="AD88" s="41">
        <v>1.707017</v>
      </c>
      <c r="AE88" s="41">
        <v>1.707039</v>
      </c>
      <c r="AF88" s="41">
        <v>1.7056119999999999</v>
      </c>
      <c r="AG88" s="40">
        <v>6.7169999999999999E-3</v>
      </c>
    </row>
    <row r="89" spans="1:33" ht="15" customHeight="1" x14ac:dyDescent="0.35">
      <c r="A89" s="43" t="s">
        <v>453</v>
      </c>
      <c r="B89" s="42" t="s">
        <v>159</v>
      </c>
      <c r="C89" s="41">
        <v>2.4737429999999998</v>
      </c>
      <c r="D89" s="41">
        <v>3.164752</v>
      </c>
      <c r="E89" s="41">
        <v>3.1695980000000001</v>
      </c>
      <c r="F89" s="41">
        <v>3.202566</v>
      </c>
      <c r="G89" s="41">
        <v>3.3104640000000001</v>
      </c>
      <c r="H89" s="41">
        <v>3.4127930000000002</v>
      </c>
      <c r="I89" s="41">
        <v>3.4539010000000001</v>
      </c>
      <c r="J89" s="41">
        <v>3.4879289999999998</v>
      </c>
      <c r="K89" s="41">
        <v>3.50902</v>
      </c>
      <c r="L89" s="41">
        <v>3.5529869999999999</v>
      </c>
      <c r="M89" s="41">
        <v>3.5925500000000001</v>
      </c>
      <c r="N89" s="41">
        <v>3.623777</v>
      </c>
      <c r="O89" s="41">
        <v>3.6538369999999998</v>
      </c>
      <c r="P89" s="41">
        <v>3.6778879999999998</v>
      </c>
      <c r="Q89" s="41">
        <v>3.6888040000000002</v>
      </c>
      <c r="R89" s="41">
        <v>3.6907320000000001</v>
      </c>
      <c r="S89" s="41">
        <v>3.6906560000000002</v>
      </c>
      <c r="T89" s="41">
        <v>3.6913960000000001</v>
      </c>
      <c r="U89" s="41">
        <v>3.6906949999999998</v>
      </c>
      <c r="V89" s="41">
        <v>3.6940759999999999</v>
      </c>
      <c r="W89" s="41">
        <v>3.7003010000000001</v>
      </c>
      <c r="X89" s="41">
        <v>3.706512</v>
      </c>
      <c r="Y89" s="41">
        <v>3.7133219999999998</v>
      </c>
      <c r="Z89" s="41">
        <v>3.7216279999999999</v>
      </c>
      <c r="AA89" s="41">
        <v>3.7307429999999999</v>
      </c>
      <c r="AB89" s="41">
        <v>3.7303950000000001</v>
      </c>
      <c r="AC89" s="41">
        <v>3.7251940000000001</v>
      </c>
      <c r="AD89" s="41">
        <v>3.7192400000000001</v>
      </c>
      <c r="AE89" s="41">
        <v>3.70499</v>
      </c>
      <c r="AF89" s="41">
        <v>3.6854049999999998</v>
      </c>
      <c r="AG89" s="40">
        <v>1.3840999999999999E-2</v>
      </c>
    </row>
    <row r="90" spans="1:33" ht="15" customHeight="1" x14ac:dyDescent="0.35">
      <c r="B90" s="46" t="s">
        <v>155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5" customHeight="1" x14ac:dyDescent="0.35">
      <c r="A91" s="43" t="s">
        <v>454</v>
      </c>
      <c r="B91" s="42" t="s">
        <v>157</v>
      </c>
      <c r="C91" s="41">
        <v>7.1669109999999998</v>
      </c>
      <c r="D91" s="41">
        <v>6.5841810000000001</v>
      </c>
      <c r="E91" s="41">
        <v>6.4859650000000002</v>
      </c>
      <c r="F91" s="41">
        <v>6.3782540000000001</v>
      </c>
      <c r="G91" s="41">
        <v>6.3492009999999999</v>
      </c>
      <c r="H91" s="41">
        <v>6.4364350000000004</v>
      </c>
      <c r="I91" s="41">
        <v>6.5916160000000001</v>
      </c>
      <c r="J91" s="41">
        <v>6.779172</v>
      </c>
      <c r="K91" s="41">
        <v>7.0117620000000001</v>
      </c>
      <c r="L91" s="41">
        <v>7.1698040000000001</v>
      </c>
      <c r="M91" s="41">
        <v>7.3790269999999998</v>
      </c>
      <c r="N91" s="41">
        <v>7.60372</v>
      </c>
      <c r="O91" s="41">
        <v>7.8518850000000002</v>
      </c>
      <c r="P91" s="41">
        <v>8.0825469999999999</v>
      </c>
      <c r="Q91" s="41">
        <v>8.1637989999999991</v>
      </c>
      <c r="R91" s="41">
        <v>8.3050999999999995</v>
      </c>
      <c r="S91" s="41">
        <v>8.5084700000000009</v>
      </c>
      <c r="T91" s="41">
        <v>8.7146109999999997</v>
      </c>
      <c r="U91" s="41">
        <v>8.9303830000000008</v>
      </c>
      <c r="V91" s="41">
        <v>9.2512830000000008</v>
      </c>
      <c r="W91" s="41">
        <v>9.4835259999999995</v>
      </c>
      <c r="X91" s="41">
        <v>9.7969620000000006</v>
      </c>
      <c r="Y91" s="41">
        <v>10.002758</v>
      </c>
      <c r="Z91" s="41">
        <v>10.234114999999999</v>
      </c>
      <c r="AA91" s="41">
        <v>10.551682</v>
      </c>
      <c r="AB91" s="41">
        <v>10.73044</v>
      </c>
      <c r="AC91" s="41">
        <v>11.060658999999999</v>
      </c>
      <c r="AD91" s="41">
        <v>11.358774</v>
      </c>
      <c r="AE91" s="41">
        <v>11.689014</v>
      </c>
      <c r="AF91" s="41">
        <v>11.932323</v>
      </c>
      <c r="AG91" s="40">
        <v>1.7734E-2</v>
      </c>
    </row>
    <row r="92" spans="1:33" ht="14.5" x14ac:dyDescent="0.35">
      <c r="A92" s="43" t="s">
        <v>455</v>
      </c>
      <c r="B92" s="42" t="s">
        <v>158</v>
      </c>
      <c r="C92" s="41">
        <v>1.404639</v>
      </c>
      <c r="D92" s="41">
        <v>1.46357</v>
      </c>
      <c r="E92" s="41">
        <v>1.524159</v>
      </c>
      <c r="F92" s="41">
        <v>1.606679</v>
      </c>
      <c r="G92" s="41">
        <v>1.6931719999999999</v>
      </c>
      <c r="H92" s="41">
        <v>1.791779</v>
      </c>
      <c r="I92" s="41">
        <v>1.8844259999999999</v>
      </c>
      <c r="J92" s="41">
        <v>1.975066</v>
      </c>
      <c r="K92" s="41">
        <v>2.0592760000000001</v>
      </c>
      <c r="L92" s="41">
        <v>2.1442260000000002</v>
      </c>
      <c r="M92" s="41">
        <v>2.2306080000000001</v>
      </c>
      <c r="N92" s="41">
        <v>2.3155860000000001</v>
      </c>
      <c r="O92" s="41">
        <v>2.409891</v>
      </c>
      <c r="P92" s="41">
        <v>2.5148269999999999</v>
      </c>
      <c r="Q92" s="41">
        <v>2.6259670000000002</v>
      </c>
      <c r="R92" s="41">
        <v>2.731217</v>
      </c>
      <c r="S92" s="41">
        <v>2.8330860000000002</v>
      </c>
      <c r="T92" s="41">
        <v>2.936804</v>
      </c>
      <c r="U92" s="41">
        <v>3.0420280000000002</v>
      </c>
      <c r="V92" s="41">
        <v>3.1563310000000002</v>
      </c>
      <c r="W92" s="41">
        <v>3.2796460000000001</v>
      </c>
      <c r="X92" s="41">
        <v>3.39392</v>
      </c>
      <c r="Y92" s="41">
        <v>3.5056349999999998</v>
      </c>
      <c r="Z92" s="41">
        <v>3.625273</v>
      </c>
      <c r="AA92" s="41">
        <v>3.7504140000000001</v>
      </c>
      <c r="AB92" s="41">
        <v>3.8763139999999998</v>
      </c>
      <c r="AC92" s="41">
        <v>4.0067579999999996</v>
      </c>
      <c r="AD92" s="41">
        <v>4.140504</v>
      </c>
      <c r="AE92" s="41">
        <v>4.2758010000000004</v>
      </c>
      <c r="AF92" s="41">
        <v>4.409249</v>
      </c>
      <c r="AG92" s="40">
        <v>4.0233999999999999E-2</v>
      </c>
    </row>
    <row r="93" spans="1:33" ht="15" customHeight="1" x14ac:dyDescent="0.35">
      <c r="A93" s="43" t="s">
        <v>456</v>
      </c>
      <c r="B93" s="42" t="s">
        <v>159</v>
      </c>
      <c r="C93" s="41">
        <v>2.4737429999999998</v>
      </c>
      <c r="D93" s="41">
        <v>3.2666590000000002</v>
      </c>
      <c r="E93" s="41">
        <v>3.3544</v>
      </c>
      <c r="F93" s="41">
        <v>3.490389</v>
      </c>
      <c r="G93" s="41">
        <v>3.7223269999999999</v>
      </c>
      <c r="H93" s="41">
        <v>3.9681920000000002</v>
      </c>
      <c r="I93" s="41">
        <v>4.1579509999999997</v>
      </c>
      <c r="J93" s="41">
        <v>4.3480670000000003</v>
      </c>
      <c r="K93" s="41">
        <v>4.526821</v>
      </c>
      <c r="L93" s="41">
        <v>4.7377849999999997</v>
      </c>
      <c r="M93" s="41">
        <v>4.9501850000000003</v>
      </c>
      <c r="N93" s="41">
        <v>5.1549649999999998</v>
      </c>
      <c r="O93" s="41">
        <v>5.367337</v>
      </c>
      <c r="P93" s="41">
        <v>5.5832280000000001</v>
      </c>
      <c r="Q93" s="41">
        <v>5.7909560000000004</v>
      </c>
      <c r="R93" s="41">
        <v>5.9933139999999998</v>
      </c>
      <c r="S93" s="41">
        <v>6.2010110000000003</v>
      </c>
      <c r="T93" s="41">
        <v>6.4171240000000003</v>
      </c>
      <c r="U93" s="41">
        <v>6.6344859999999999</v>
      </c>
      <c r="V93" s="41">
        <v>6.8694990000000002</v>
      </c>
      <c r="W93" s="41">
        <v>7.1174609999999996</v>
      </c>
      <c r="X93" s="41">
        <v>7.3747150000000001</v>
      </c>
      <c r="Y93" s="41">
        <v>7.6399330000000001</v>
      </c>
      <c r="Z93" s="41">
        <v>7.914917</v>
      </c>
      <c r="AA93" s="41">
        <v>8.2000679999999999</v>
      </c>
      <c r="AB93" s="41">
        <v>8.4739559999999994</v>
      </c>
      <c r="AC93" s="41">
        <v>8.7454669999999997</v>
      </c>
      <c r="AD93" s="41">
        <v>9.0213099999999997</v>
      </c>
      <c r="AE93" s="41">
        <v>9.2802810000000004</v>
      </c>
      <c r="AF93" s="41">
        <v>9.5272930000000002</v>
      </c>
      <c r="AG93" s="40">
        <v>4.7595999999999999E-2</v>
      </c>
    </row>
    <row r="94" spans="1:33" ht="15" customHeight="1" x14ac:dyDescent="0.3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5" customHeight="1" x14ac:dyDescent="0.35">
      <c r="B95" s="46" t="s">
        <v>160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5" customHeight="1" x14ac:dyDescent="0.35">
      <c r="A96" s="43" t="s">
        <v>457</v>
      </c>
      <c r="B96" s="42" t="s">
        <v>161</v>
      </c>
      <c r="C96" s="44">
        <v>0.70017499999999999</v>
      </c>
      <c r="D96" s="44">
        <v>0.70024900000000001</v>
      </c>
      <c r="E96" s="44">
        <v>0.68962299999999999</v>
      </c>
      <c r="F96" s="44">
        <v>0.64183000000000001</v>
      </c>
      <c r="G96" s="44">
        <v>0.59029299999999996</v>
      </c>
      <c r="H96" s="44">
        <v>0.56093000000000004</v>
      </c>
      <c r="I96" s="44">
        <v>0.52999399999999997</v>
      </c>
      <c r="J96" s="44">
        <v>0.51710599999999995</v>
      </c>
      <c r="K96" s="44">
        <v>0.53494299999999995</v>
      </c>
      <c r="L96" s="44">
        <v>0.50051500000000004</v>
      </c>
      <c r="M96" s="44">
        <v>0.47426400000000002</v>
      </c>
      <c r="N96" s="44">
        <v>0.469389</v>
      </c>
      <c r="O96" s="44">
        <v>0.48615199999999997</v>
      </c>
      <c r="P96" s="44">
        <v>0.46358199999999999</v>
      </c>
      <c r="Q96" s="44">
        <v>0.44315100000000002</v>
      </c>
      <c r="R96" s="44">
        <v>0.44501099999999999</v>
      </c>
      <c r="S96" s="44">
        <v>0.44201600000000002</v>
      </c>
      <c r="T96" s="44">
        <v>0.44122899999999998</v>
      </c>
      <c r="U96" s="44">
        <v>0.43544699999999997</v>
      </c>
      <c r="V96" s="44">
        <v>0.43642700000000001</v>
      </c>
      <c r="W96" s="44">
        <v>0.43817499999999998</v>
      </c>
      <c r="X96" s="44">
        <v>0.43823800000000002</v>
      </c>
      <c r="Y96" s="44">
        <v>0.43383899999999997</v>
      </c>
      <c r="Z96" s="44">
        <v>0.42609599999999997</v>
      </c>
      <c r="AA96" s="44">
        <v>0.411275</v>
      </c>
      <c r="AB96" s="44">
        <v>0.40696100000000002</v>
      </c>
      <c r="AC96" s="44">
        <v>0.40727999999999998</v>
      </c>
      <c r="AD96" s="44">
        <v>0.39754800000000001</v>
      </c>
      <c r="AE96" s="44">
        <v>0.39441999999999999</v>
      </c>
      <c r="AF96" s="44">
        <v>0.39698699999999998</v>
      </c>
      <c r="AG96" s="40">
        <v>-1.9376000000000001E-2</v>
      </c>
    </row>
    <row r="97" spans="1:33" ht="15" customHeight="1" x14ac:dyDescent="0.35">
      <c r="A97" s="43" t="s">
        <v>458</v>
      </c>
      <c r="B97" s="42" t="s">
        <v>162</v>
      </c>
      <c r="C97" s="44">
        <v>0.85524999999999995</v>
      </c>
      <c r="D97" s="44">
        <v>0.76265700000000003</v>
      </c>
      <c r="E97" s="44">
        <v>0.71442399999999995</v>
      </c>
      <c r="F97" s="44">
        <v>0.62537900000000002</v>
      </c>
      <c r="G97" s="44">
        <v>0.60273299999999996</v>
      </c>
      <c r="H97" s="44">
        <v>0.55403899999999995</v>
      </c>
      <c r="I97" s="44">
        <v>0.55132499999999995</v>
      </c>
      <c r="J97" s="44">
        <v>0.568268</v>
      </c>
      <c r="K97" s="44">
        <v>0.57225199999999998</v>
      </c>
      <c r="L97" s="44">
        <v>0.52605500000000005</v>
      </c>
      <c r="M97" s="44">
        <v>0.52673300000000001</v>
      </c>
      <c r="N97" s="44">
        <v>0.51613200000000004</v>
      </c>
      <c r="O97" s="44">
        <v>0.499921</v>
      </c>
      <c r="P97" s="44">
        <v>0.47861399999999998</v>
      </c>
      <c r="Q97" s="44">
        <v>0.45366400000000001</v>
      </c>
      <c r="R97" s="44">
        <v>0.44913799999999998</v>
      </c>
      <c r="S97" s="44">
        <v>0.43971900000000003</v>
      </c>
      <c r="T97" s="44">
        <v>0.431224</v>
      </c>
      <c r="U97" s="44">
        <v>0.434861</v>
      </c>
      <c r="V97" s="44">
        <v>0.42362100000000003</v>
      </c>
      <c r="W97" s="44">
        <v>0.43176900000000001</v>
      </c>
      <c r="X97" s="44">
        <v>0.42827999999999999</v>
      </c>
      <c r="Y97" s="44">
        <v>0.421709</v>
      </c>
      <c r="Z97" s="44">
        <v>0.41892600000000002</v>
      </c>
      <c r="AA97" s="44">
        <v>0.41342800000000002</v>
      </c>
      <c r="AB97" s="44">
        <v>0.408022</v>
      </c>
      <c r="AC97" s="44">
        <v>0.409995</v>
      </c>
      <c r="AD97" s="44">
        <v>0.40916400000000003</v>
      </c>
      <c r="AE97" s="44">
        <v>0.41225499999999998</v>
      </c>
      <c r="AF97" s="44">
        <v>0.41592299999999999</v>
      </c>
      <c r="AG97" s="40">
        <v>-2.4552000000000001E-2</v>
      </c>
    </row>
    <row r="98" spans="1:33" ht="15" customHeight="1" x14ac:dyDescent="0.35">
      <c r="A98" s="43" t="s">
        <v>459</v>
      </c>
      <c r="B98" s="42" t="s">
        <v>163</v>
      </c>
      <c r="C98" s="44">
        <v>4.3662780000000003</v>
      </c>
      <c r="D98" s="44">
        <v>4.2399490000000002</v>
      </c>
      <c r="E98" s="44">
        <v>3.998224</v>
      </c>
      <c r="F98" s="44">
        <v>3.4541949999999999</v>
      </c>
      <c r="G98" s="44">
        <v>3.3924609999999999</v>
      </c>
      <c r="H98" s="44">
        <v>3.375864</v>
      </c>
      <c r="I98" s="44">
        <v>3.3323930000000002</v>
      </c>
      <c r="J98" s="44">
        <v>3.2801849999999999</v>
      </c>
      <c r="K98" s="44">
        <v>3.2939319999999999</v>
      </c>
      <c r="L98" s="44">
        <v>3.1991299999999998</v>
      </c>
      <c r="M98" s="44">
        <v>3.1959270000000002</v>
      </c>
      <c r="N98" s="44">
        <v>3.190928</v>
      </c>
      <c r="O98" s="44">
        <v>3.2466879999999998</v>
      </c>
      <c r="P98" s="44">
        <v>3.110894</v>
      </c>
      <c r="Q98" s="44">
        <v>2.9841540000000002</v>
      </c>
      <c r="R98" s="44">
        <v>2.9687749999999999</v>
      </c>
      <c r="S98" s="44">
        <v>2.920566</v>
      </c>
      <c r="T98" s="44">
        <v>2.8906390000000002</v>
      </c>
      <c r="U98" s="44">
        <v>2.9046340000000002</v>
      </c>
      <c r="V98" s="44">
        <v>2.8541820000000002</v>
      </c>
      <c r="W98" s="44">
        <v>2.867559</v>
      </c>
      <c r="X98" s="44">
        <v>2.8470409999999999</v>
      </c>
      <c r="Y98" s="44">
        <v>2.8288090000000001</v>
      </c>
      <c r="Z98" s="44">
        <v>2.778985</v>
      </c>
      <c r="AA98" s="44">
        <v>2.7016070000000001</v>
      </c>
      <c r="AB98" s="44">
        <v>2.692628</v>
      </c>
      <c r="AC98" s="44">
        <v>2.747757</v>
      </c>
      <c r="AD98" s="44">
        <v>2.703411</v>
      </c>
      <c r="AE98" s="44">
        <v>2.6897180000000001</v>
      </c>
      <c r="AF98" s="44">
        <v>2.6551819999999999</v>
      </c>
      <c r="AG98" s="40">
        <v>-1.7004999999999999E-2</v>
      </c>
    </row>
    <row r="99" spans="1:33" ht="15" customHeight="1" thickBot="1" x14ac:dyDescent="0.35"/>
    <row r="100" spans="1:33" ht="15" customHeight="1" x14ac:dyDescent="0.3">
      <c r="B100" s="39" t="s">
        <v>598</v>
      </c>
    </row>
    <row r="101" spans="1:33" x14ac:dyDescent="0.3">
      <c r="B101" s="38" t="s">
        <v>587</v>
      </c>
    </row>
    <row r="102" spans="1:33" x14ac:dyDescent="0.3">
      <c r="B102" s="38" t="s">
        <v>588</v>
      </c>
    </row>
    <row r="103" spans="1:33" ht="15" customHeight="1" x14ac:dyDescent="0.3">
      <c r="B103" s="38" t="s">
        <v>589</v>
      </c>
    </row>
    <row r="104" spans="1:33" ht="15" customHeight="1" x14ac:dyDescent="0.3">
      <c r="B104" s="38" t="s">
        <v>590</v>
      </c>
    </row>
    <row r="105" spans="1:33" ht="15" customHeight="1" x14ac:dyDescent="0.3">
      <c r="B105" s="38" t="s">
        <v>591</v>
      </c>
    </row>
    <row r="106" spans="1:33" ht="15" customHeight="1" x14ac:dyDescent="0.3">
      <c r="B106" s="38" t="s">
        <v>592</v>
      </c>
    </row>
    <row r="107" spans="1:33" ht="15" customHeight="1" x14ac:dyDescent="0.3">
      <c r="B107" s="38" t="s">
        <v>164</v>
      </c>
    </row>
    <row r="108" spans="1:33" ht="15" customHeight="1" x14ac:dyDescent="0.3">
      <c r="B108" s="38" t="s">
        <v>593</v>
      </c>
    </row>
    <row r="109" spans="1:33" ht="15" customHeight="1" x14ac:dyDescent="0.3">
      <c r="B109" s="38" t="s">
        <v>76</v>
      </c>
    </row>
    <row r="110" spans="1:33" ht="15" customHeight="1" x14ac:dyDescent="0.3">
      <c r="B110" s="38" t="s">
        <v>77</v>
      </c>
    </row>
    <row r="111" spans="1:33" ht="15" customHeight="1" x14ac:dyDescent="0.3">
      <c r="B111" s="38" t="s">
        <v>594</v>
      </c>
    </row>
    <row r="112" spans="1:33" ht="15" customHeight="1" x14ac:dyDescent="0.3">
      <c r="B112" s="77" t="s">
        <v>599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</row>
    <row r="113" spans="2:2" ht="15" customHeight="1" x14ac:dyDescent="0.3">
      <c r="B113" s="38" t="s">
        <v>595</v>
      </c>
    </row>
    <row r="114" spans="2:2" ht="15" customHeight="1" x14ac:dyDescent="0.3">
      <c r="B114" s="38" t="s">
        <v>596</v>
      </c>
    </row>
    <row r="115" spans="2:2" ht="15" customHeight="1" x14ac:dyDescent="0.3">
      <c r="B115" s="38" t="s">
        <v>597</v>
      </c>
    </row>
    <row r="116" spans="2:2" ht="15" customHeight="1" x14ac:dyDescent="0.3">
      <c r="B116" s="38" t="s">
        <v>165</v>
      </c>
    </row>
    <row r="117" spans="2:2" ht="15" customHeight="1" x14ac:dyDescent="0.3">
      <c r="B117" s="38" t="s">
        <v>584</v>
      </c>
    </row>
    <row r="118" spans="2:2" ht="15" customHeight="1" x14ac:dyDescent="0.3">
      <c r="B118" s="38" t="s">
        <v>585</v>
      </c>
    </row>
    <row r="119" spans="2:2" ht="15" customHeight="1" x14ac:dyDescent="0.3">
      <c r="B119" s="38" t="s">
        <v>657</v>
      </c>
    </row>
    <row r="120" spans="2:2" ht="15" customHeight="1" x14ac:dyDescent="0.3">
      <c r="B120" s="38" t="s">
        <v>656</v>
      </c>
    </row>
    <row r="121" spans="2:2" ht="15" customHeight="1" x14ac:dyDescent="0.3"/>
    <row r="122" spans="2:2" ht="15" customHeight="1" x14ac:dyDescent="0.3"/>
    <row r="123" spans="2:2" ht="15" customHeight="1" x14ac:dyDescent="0.3"/>
    <row r="124" spans="2:2" ht="15" customHeight="1" x14ac:dyDescent="0.3"/>
    <row r="125" spans="2:2" ht="15" customHeight="1" x14ac:dyDescent="0.3"/>
    <row r="126" spans="2:2" ht="15" customHeight="1" x14ac:dyDescent="0.3"/>
    <row r="127" spans="2:2" ht="15" customHeight="1" x14ac:dyDescent="0.3"/>
    <row r="128" spans="2:2" ht="15" customHeight="1" x14ac:dyDescent="0.3"/>
    <row r="129" s="37" customFormat="1" ht="15" customHeight="1" x14ac:dyDescent="0.3"/>
    <row r="130" s="37" customFormat="1" ht="15" customHeight="1" x14ac:dyDescent="0.3"/>
    <row r="131" s="37" customFormat="1" ht="15" customHeight="1" x14ac:dyDescent="0.3"/>
    <row r="132" s="37" customFormat="1" ht="15" customHeight="1" x14ac:dyDescent="0.3"/>
    <row r="133" s="37" customFormat="1" ht="15" customHeight="1" x14ac:dyDescent="0.3"/>
    <row r="134" s="37" customFormat="1" ht="15" customHeight="1" x14ac:dyDescent="0.3"/>
    <row r="135" s="37" customFormat="1" ht="15" customHeight="1" x14ac:dyDescent="0.3"/>
    <row r="136" s="37" customFormat="1" ht="15" customHeight="1" x14ac:dyDescent="0.3"/>
    <row r="137" s="37" customFormat="1" ht="15" customHeight="1" x14ac:dyDescent="0.3"/>
    <row r="138" s="37" customFormat="1" ht="15" customHeight="1" x14ac:dyDescent="0.3"/>
    <row r="139" s="37" customFormat="1" ht="15" customHeight="1" x14ac:dyDescent="0.3"/>
    <row r="140" s="37" customFormat="1" ht="15" customHeight="1" x14ac:dyDescent="0.3"/>
    <row r="141" s="37" customFormat="1" ht="15" customHeight="1" x14ac:dyDescent="0.3"/>
    <row r="142" s="37" customFormat="1" ht="15" customHeight="1" x14ac:dyDescent="0.3"/>
    <row r="143" s="37" customFormat="1" ht="15" customHeight="1" x14ac:dyDescent="0.3"/>
    <row r="144" s="37" customFormat="1" ht="15" customHeight="1" x14ac:dyDescent="0.3"/>
    <row r="145" s="37" customFormat="1" ht="15" customHeight="1" x14ac:dyDescent="0.3"/>
    <row r="146" s="37" customFormat="1" ht="15" customHeight="1" x14ac:dyDescent="0.3"/>
    <row r="147" s="37" customFormat="1" ht="15" customHeight="1" x14ac:dyDescent="0.3"/>
    <row r="148" s="37" customFormat="1" ht="15" customHeight="1" x14ac:dyDescent="0.3"/>
    <row r="149" s="37" customFormat="1" ht="15" customHeight="1" x14ac:dyDescent="0.3"/>
    <row r="150" s="37" customFormat="1" ht="15" customHeight="1" x14ac:dyDescent="0.3"/>
    <row r="151" s="37" customFormat="1" ht="15" customHeight="1" x14ac:dyDescent="0.3"/>
    <row r="152" s="37" customFormat="1" ht="15" customHeight="1" x14ac:dyDescent="0.3"/>
    <row r="153" s="37" customFormat="1" ht="15" customHeight="1" x14ac:dyDescent="0.3"/>
    <row r="154" s="37" customFormat="1" ht="15" customHeight="1" x14ac:dyDescent="0.3"/>
    <row r="155" s="37" customFormat="1" ht="15" customHeight="1" x14ac:dyDescent="0.3"/>
    <row r="156" s="37" customFormat="1" ht="15" customHeight="1" x14ac:dyDescent="0.3"/>
    <row r="157" s="37" customFormat="1" ht="15" customHeight="1" x14ac:dyDescent="0.3"/>
    <row r="158" s="37" customFormat="1" ht="15" customHeight="1" x14ac:dyDescent="0.3"/>
    <row r="159" s="37" customFormat="1" ht="15" customHeight="1" x14ac:dyDescent="0.3"/>
    <row r="160" s="37" customFormat="1" ht="15" customHeight="1" x14ac:dyDescent="0.3"/>
    <row r="161" s="37" customFormat="1" ht="15" customHeight="1" x14ac:dyDescent="0.3"/>
    <row r="162" s="37" customFormat="1" ht="15" customHeight="1" x14ac:dyDescent="0.3"/>
    <row r="163" s="37" customFormat="1" ht="15" customHeight="1" x14ac:dyDescent="0.3"/>
    <row r="164" s="37" customFormat="1" ht="15" customHeight="1" x14ac:dyDescent="0.3"/>
    <row r="165" s="37" customFormat="1" ht="15" customHeight="1" x14ac:dyDescent="0.3"/>
    <row r="166" s="37" customFormat="1" ht="15" customHeight="1" x14ac:dyDescent="0.3"/>
    <row r="167" s="37" customFormat="1" ht="15" customHeight="1" x14ac:dyDescent="0.3"/>
    <row r="168" s="37" customFormat="1" ht="15" customHeight="1" x14ac:dyDescent="0.3"/>
    <row r="169" s="37" customFormat="1" ht="15" customHeight="1" x14ac:dyDescent="0.3"/>
    <row r="170" s="37" customFormat="1" ht="15" customHeight="1" x14ac:dyDescent="0.3"/>
    <row r="171" s="37" customFormat="1" ht="15" customHeight="1" x14ac:dyDescent="0.3"/>
    <row r="172" s="37" customFormat="1" ht="15" customHeight="1" x14ac:dyDescent="0.3"/>
    <row r="173" s="37" customFormat="1" ht="15" customHeight="1" x14ac:dyDescent="0.3"/>
    <row r="174" s="37" customFormat="1" ht="15" customHeight="1" x14ac:dyDescent="0.3"/>
    <row r="175" s="37" customFormat="1" ht="15" customHeight="1" x14ac:dyDescent="0.3"/>
    <row r="176" s="37" customFormat="1" ht="15" customHeight="1" x14ac:dyDescent="0.3"/>
    <row r="177" s="37" customFormat="1" ht="15" customHeight="1" x14ac:dyDescent="0.3"/>
    <row r="178" s="37" customFormat="1" ht="15" customHeight="1" x14ac:dyDescent="0.3"/>
    <row r="179" s="37" customFormat="1" ht="15" customHeight="1" x14ac:dyDescent="0.3"/>
    <row r="180" s="37" customFormat="1" ht="15" customHeight="1" x14ac:dyDescent="0.3"/>
    <row r="181" s="37" customFormat="1" ht="15" customHeight="1" x14ac:dyDescent="0.3"/>
    <row r="182" s="37" customFormat="1" ht="15" customHeight="1" x14ac:dyDescent="0.3"/>
    <row r="183" s="37" customFormat="1" ht="15" customHeight="1" x14ac:dyDescent="0.3"/>
    <row r="184" s="37" customFormat="1" ht="15" customHeight="1" x14ac:dyDescent="0.3"/>
    <row r="185" s="37" customFormat="1" ht="15" customHeight="1" x14ac:dyDescent="0.3"/>
    <row r="186" s="37" customFormat="1" ht="15" customHeight="1" x14ac:dyDescent="0.3"/>
    <row r="187" s="37" customFormat="1" ht="15" customHeight="1" x14ac:dyDescent="0.3"/>
    <row r="188" s="37" customFormat="1" ht="15" customHeight="1" x14ac:dyDescent="0.3"/>
    <row r="189" s="37" customFormat="1" ht="15" customHeight="1" x14ac:dyDescent="0.3"/>
    <row r="190" s="37" customFormat="1" ht="15" customHeight="1" x14ac:dyDescent="0.3"/>
    <row r="191" s="37" customFormat="1" ht="15" customHeight="1" x14ac:dyDescent="0.3"/>
    <row r="192" s="37" customFormat="1" ht="15" customHeight="1" x14ac:dyDescent="0.3"/>
    <row r="193" s="37" customFormat="1" ht="15" customHeight="1" x14ac:dyDescent="0.3"/>
    <row r="194" s="37" customFormat="1" ht="15" customHeight="1" x14ac:dyDescent="0.3"/>
    <row r="195" s="37" customFormat="1" ht="15" customHeight="1" x14ac:dyDescent="0.3"/>
    <row r="196" s="37" customFormat="1" ht="15" customHeight="1" x14ac:dyDescent="0.3"/>
    <row r="197" s="37" customFormat="1" ht="15" customHeight="1" x14ac:dyDescent="0.3"/>
    <row r="198" s="37" customFormat="1" ht="15" customHeight="1" x14ac:dyDescent="0.3"/>
    <row r="199" s="37" customFormat="1" ht="15" customHeight="1" x14ac:dyDescent="0.3"/>
    <row r="200" s="37" customFormat="1" ht="15" customHeight="1" x14ac:dyDescent="0.3"/>
    <row r="201" s="37" customFormat="1" ht="15" customHeight="1" x14ac:dyDescent="0.3"/>
    <row r="202" s="37" customFormat="1" ht="15" customHeight="1" x14ac:dyDescent="0.3"/>
    <row r="203" s="37" customFormat="1" ht="15" customHeight="1" x14ac:dyDescent="0.3"/>
    <row r="204" s="37" customFormat="1" ht="15" customHeight="1" x14ac:dyDescent="0.3"/>
    <row r="205" s="37" customFormat="1" ht="15" customHeight="1" x14ac:dyDescent="0.3"/>
    <row r="206" s="37" customFormat="1" ht="15" customHeight="1" x14ac:dyDescent="0.3"/>
    <row r="207" s="37" customFormat="1" ht="15" customHeight="1" x14ac:dyDescent="0.3"/>
    <row r="208" s="37" customFormat="1" ht="15" customHeight="1" x14ac:dyDescent="0.3"/>
    <row r="209" s="37" customFormat="1" ht="15" customHeight="1" x14ac:dyDescent="0.3"/>
    <row r="210" s="37" customFormat="1" ht="15" customHeight="1" x14ac:dyDescent="0.3"/>
    <row r="211" s="37" customFormat="1" ht="15" customHeight="1" x14ac:dyDescent="0.3"/>
    <row r="212" s="37" customFormat="1" ht="15" customHeight="1" x14ac:dyDescent="0.3"/>
    <row r="213" s="37" customFormat="1" ht="15" customHeight="1" x14ac:dyDescent="0.3"/>
    <row r="214" s="37" customFormat="1" ht="15" customHeight="1" x14ac:dyDescent="0.3"/>
    <row r="215" s="37" customFormat="1" ht="15" customHeight="1" x14ac:dyDescent="0.3"/>
    <row r="216" s="37" customFormat="1" ht="15" customHeight="1" x14ac:dyDescent="0.3"/>
    <row r="217" s="37" customFormat="1" ht="15" customHeight="1" x14ac:dyDescent="0.3"/>
    <row r="218" s="37" customFormat="1" ht="15" customHeight="1" x14ac:dyDescent="0.3"/>
    <row r="219" s="37" customFormat="1" ht="15" customHeight="1" x14ac:dyDescent="0.3"/>
    <row r="220" s="37" customFormat="1" ht="15" customHeight="1" x14ac:dyDescent="0.3"/>
    <row r="221" s="37" customFormat="1" ht="15" customHeight="1" x14ac:dyDescent="0.3"/>
    <row r="222" s="37" customFormat="1" ht="15" customHeight="1" x14ac:dyDescent="0.3"/>
    <row r="223" s="37" customFormat="1" ht="15" customHeight="1" x14ac:dyDescent="0.3"/>
    <row r="224" s="37" customFormat="1" ht="15" customHeight="1" x14ac:dyDescent="0.3"/>
    <row r="225" s="37" customFormat="1" ht="15" customHeight="1" x14ac:dyDescent="0.3"/>
    <row r="226" s="37" customFormat="1" ht="15" customHeight="1" x14ac:dyDescent="0.3"/>
    <row r="227" s="37" customFormat="1" ht="15" customHeight="1" x14ac:dyDescent="0.3"/>
    <row r="228" s="37" customFormat="1" ht="15" customHeight="1" x14ac:dyDescent="0.3"/>
    <row r="229" s="37" customFormat="1" ht="15" customHeight="1" x14ac:dyDescent="0.3"/>
    <row r="230" s="37" customFormat="1" ht="15" customHeight="1" x14ac:dyDescent="0.3"/>
    <row r="231" s="37" customFormat="1" ht="15" customHeight="1" x14ac:dyDescent="0.3"/>
    <row r="232" s="37" customFormat="1" ht="15" customHeight="1" x14ac:dyDescent="0.3"/>
    <row r="233" s="37" customFormat="1" ht="15" customHeight="1" x14ac:dyDescent="0.3"/>
    <row r="234" s="37" customFormat="1" ht="15" customHeight="1" x14ac:dyDescent="0.3"/>
    <row r="235" s="37" customFormat="1" ht="15" customHeight="1" x14ac:dyDescent="0.3"/>
    <row r="236" s="37" customFormat="1" ht="15" customHeight="1" x14ac:dyDescent="0.3"/>
    <row r="237" s="37" customFormat="1" ht="15" customHeight="1" x14ac:dyDescent="0.3"/>
    <row r="238" s="37" customFormat="1" ht="15" customHeight="1" x14ac:dyDescent="0.3"/>
    <row r="239" s="37" customFormat="1" ht="15" customHeight="1" x14ac:dyDescent="0.3"/>
    <row r="240" s="37" customFormat="1" ht="15" customHeight="1" x14ac:dyDescent="0.3"/>
    <row r="241" s="37" customFormat="1" ht="15" customHeight="1" x14ac:dyDescent="0.3"/>
    <row r="242" s="37" customFormat="1" ht="15" customHeight="1" x14ac:dyDescent="0.3"/>
    <row r="243" s="37" customFormat="1" ht="15" customHeight="1" x14ac:dyDescent="0.3"/>
    <row r="244" s="37" customFormat="1" ht="15" customHeight="1" x14ac:dyDescent="0.3"/>
    <row r="245" s="37" customFormat="1" ht="15" customHeight="1" x14ac:dyDescent="0.3"/>
    <row r="246" s="37" customFormat="1" ht="15" customHeight="1" x14ac:dyDescent="0.3"/>
    <row r="247" s="37" customFormat="1" ht="15" customHeight="1" x14ac:dyDescent="0.3"/>
    <row r="248" s="37" customFormat="1" ht="15" customHeight="1" x14ac:dyDescent="0.3"/>
    <row r="249" s="37" customFormat="1" ht="15" customHeight="1" x14ac:dyDescent="0.3"/>
    <row r="250" s="37" customFormat="1" ht="15" customHeight="1" x14ac:dyDescent="0.3"/>
    <row r="251" s="37" customFormat="1" ht="15" customHeight="1" x14ac:dyDescent="0.3"/>
    <row r="252" s="37" customFormat="1" ht="15" customHeight="1" x14ac:dyDescent="0.3"/>
    <row r="253" s="37" customFormat="1" ht="15" customHeight="1" x14ac:dyDescent="0.3"/>
    <row r="254" s="37" customFormat="1" ht="15" customHeight="1" x14ac:dyDescent="0.3"/>
    <row r="255" s="37" customFormat="1" ht="15" customHeight="1" x14ac:dyDescent="0.3"/>
    <row r="256" s="37" customFormat="1" ht="15" customHeight="1" x14ac:dyDescent="0.3"/>
    <row r="257" s="37" customFormat="1" ht="15" customHeight="1" x14ac:dyDescent="0.3"/>
    <row r="258" s="37" customFormat="1" ht="15" customHeight="1" x14ac:dyDescent="0.3"/>
    <row r="259" s="37" customFormat="1" ht="15" customHeight="1" x14ac:dyDescent="0.3"/>
    <row r="260" s="37" customFormat="1" ht="15" customHeight="1" x14ac:dyDescent="0.3"/>
    <row r="261" s="37" customFormat="1" ht="15" customHeight="1" x14ac:dyDescent="0.3"/>
    <row r="262" s="37" customFormat="1" ht="15" customHeight="1" x14ac:dyDescent="0.3"/>
    <row r="263" s="37" customFormat="1" ht="15" customHeight="1" x14ac:dyDescent="0.3"/>
    <row r="264" s="37" customFormat="1" ht="15" customHeight="1" x14ac:dyDescent="0.3"/>
    <row r="265" s="37" customFormat="1" ht="15" customHeight="1" x14ac:dyDescent="0.3"/>
    <row r="266" s="37" customFormat="1" ht="15" customHeight="1" x14ac:dyDescent="0.3"/>
    <row r="267" s="37" customFormat="1" ht="15" customHeight="1" x14ac:dyDescent="0.3"/>
    <row r="268" s="37" customFormat="1" ht="15" customHeight="1" x14ac:dyDescent="0.3"/>
    <row r="269" s="37" customFormat="1" ht="15" customHeight="1" x14ac:dyDescent="0.3"/>
    <row r="270" s="37" customFormat="1" ht="15" customHeight="1" x14ac:dyDescent="0.3"/>
    <row r="271" s="37" customFormat="1" ht="15" customHeight="1" x14ac:dyDescent="0.3"/>
    <row r="272" s="37" customFormat="1" ht="15" customHeight="1" x14ac:dyDescent="0.3"/>
    <row r="273" s="37" customFormat="1" ht="15" customHeight="1" x14ac:dyDescent="0.3"/>
    <row r="274" s="37" customFormat="1" ht="15" customHeight="1" x14ac:dyDescent="0.3"/>
    <row r="275" s="37" customFormat="1" ht="15" customHeight="1" x14ac:dyDescent="0.3"/>
    <row r="276" s="37" customFormat="1" ht="15" customHeight="1" x14ac:dyDescent="0.3"/>
    <row r="277" s="37" customFormat="1" ht="15" customHeight="1" x14ac:dyDescent="0.3"/>
    <row r="278" s="37" customFormat="1" ht="15" customHeight="1" x14ac:dyDescent="0.3"/>
    <row r="279" s="37" customFormat="1" ht="15" customHeight="1" x14ac:dyDescent="0.3"/>
    <row r="280" s="37" customFormat="1" ht="15" customHeight="1" x14ac:dyDescent="0.3"/>
    <row r="281" s="37" customFormat="1" ht="15" customHeight="1" x14ac:dyDescent="0.3"/>
    <row r="282" s="37" customFormat="1" ht="15" customHeight="1" x14ac:dyDescent="0.3"/>
    <row r="283" s="37" customFormat="1" ht="15" customHeight="1" x14ac:dyDescent="0.3"/>
    <row r="284" s="37" customFormat="1" ht="15" customHeight="1" x14ac:dyDescent="0.3"/>
    <row r="285" s="37" customFormat="1" ht="15" customHeight="1" x14ac:dyDescent="0.3"/>
    <row r="286" s="37" customFormat="1" ht="15" customHeight="1" x14ac:dyDescent="0.3"/>
    <row r="287" s="37" customFormat="1" ht="15" customHeight="1" x14ac:dyDescent="0.3"/>
    <row r="288" s="37" customFormat="1" ht="15" customHeight="1" x14ac:dyDescent="0.3"/>
    <row r="289" s="37" customFormat="1" ht="15" customHeight="1" x14ac:dyDescent="0.3"/>
    <row r="290" s="37" customFormat="1" ht="15" customHeight="1" x14ac:dyDescent="0.3"/>
    <row r="291" s="37" customFormat="1" ht="15" customHeight="1" x14ac:dyDescent="0.3"/>
    <row r="292" s="37" customFormat="1" ht="15" customHeight="1" x14ac:dyDescent="0.3"/>
    <row r="293" s="37" customFormat="1" ht="15" customHeight="1" x14ac:dyDescent="0.3"/>
    <row r="294" s="37" customFormat="1" ht="15" customHeight="1" x14ac:dyDescent="0.3"/>
    <row r="295" s="37" customFormat="1" ht="15" customHeight="1" x14ac:dyDescent="0.3"/>
    <row r="296" s="37" customFormat="1" ht="15" customHeight="1" x14ac:dyDescent="0.3"/>
    <row r="297" s="37" customFormat="1" ht="15" customHeight="1" x14ac:dyDescent="0.3"/>
    <row r="298" s="37" customFormat="1" ht="15" customHeight="1" x14ac:dyDescent="0.3"/>
    <row r="299" s="37" customFormat="1" ht="15" customHeight="1" x14ac:dyDescent="0.3"/>
    <row r="300" s="37" customFormat="1" ht="15" customHeight="1" x14ac:dyDescent="0.3"/>
    <row r="301" s="37" customFormat="1" ht="15" customHeight="1" x14ac:dyDescent="0.3"/>
    <row r="302" s="37" customFormat="1" ht="15" customHeight="1" x14ac:dyDescent="0.3"/>
    <row r="303" s="37" customFormat="1" ht="15" customHeight="1" x14ac:dyDescent="0.3"/>
    <row r="304" s="37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37" customFormat="1" ht="15" customHeight="1" x14ac:dyDescent="0.3"/>
    <row r="322" s="37" customFormat="1" ht="15" customHeight="1" x14ac:dyDescent="0.3"/>
    <row r="323" s="37" customFormat="1" ht="15" customHeight="1" x14ac:dyDescent="0.3"/>
    <row r="324" s="37" customFormat="1" ht="15" customHeight="1" x14ac:dyDescent="0.3"/>
    <row r="325" s="37" customFormat="1" ht="15" customHeight="1" x14ac:dyDescent="0.3"/>
    <row r="326" s="37" customFormat="1" ht="15" customHeight="1" x14ac:dyDescent="0.3"/>
    <row r="327" s="37" customFormat="1" ht="15" customHeight="1" x14ac:dyDescent="0.3"/>
    <row r="328" s="37" customFormat="1" ht="15" customHeight="1" x14ac:dyDescent="0.3"/>
    <row r="329" s="37" customFormat="1" ht="15" customHeight="1" x14ac:dyDescent="0.3"/>
    <row r="330" s="37" customFormat="1" ht="15" customHeight="1" x14ac:dyDescent="0.3"/>
    <row r="331" s="37" customFormat="1" ht="15" customHeight="1" x14ac:dyDescent="0.3"/>
    <row r="332" s="37" customFormat="1" ht="15" customHeight="1" x14ac:dyDescent="0.3"/>
    <row r="333" s="37" customFormat="1" ht="15" customHeight="1" x14ac:dyDescent="0.3"/>
    <row r="334" s="37" customFormat="1" ht="15" customHeight="1" x14ac:dyDescent="0.3"/>
    <row r="335" s="37" customFormat="1" ht="15" customHeight="1" x14ac:dyDescent="0.3"/>
    <row r="336" s="37" customFormat="1" ht="15" customHeight="1" x14ac:dyDescent="0.3"/>
    <row r="337" s="37" customFormat="1" ht="15" customHeight="1" x14ac:dyDescent="0.3"/>
    <row r="338" s="37" customFormat="1" ht="15" customHeight="1" x14ac:dyDescent="0.3"/>
    <row r="339" s="37" customFormat="1" ht="15" customHeight="1" x14ac:dyDescent="0.3"/>
    <row r="340" s="37" customFormat="1" ht="15" customHeight="1" x14ac:dyDescent="0.3"/>
    <row r="341" s="37" customFormat="1" ht="15" customHeight="1" x14ac:dyDescent="0.3"/>
    <row r="342" s="37" customFormat="1" ht="15" customHeight="1" x14ac:dyDescent="0.3"/>
    <row r="343" s="37" customFormat="1" ht="15" customHeight="1" x14ac:dyDescent="0.3"/>
    <row r="344" s="37" customFormat="1" ht="15" customHeight="1" x14ac:dyDescent="0.3"/>
    <row r="345" s="37" customFormat="1" ht="15" customHeight="1" x14ac:dyDescent="0.3"/>
    <row r="346" s="37" customFormat="1" ht="15" customHeight="1" x14ac:dyDescent="0.3"/>
    <row r="347" s="37" customFormat="1" ht="15" customHeight="1" x14ac:dyDescent="0.3"/>
    <row r="348" s="37" customFormat="1" ht="15" customHeight="1" x14ac:dyDescent="0.3"/>
    <row r="349" s="37" customFormat="1" ht="15" customHeight="1" x14ac:dyDescent="0.3"/>
    <row r="350" s="37" customFormat="1" ht="15" customHeight="1" x14ac:dyDescent="0.3"/>
    <row r="351" s="37" customFormat="1" ht="15" customHeight="1" x14ac:dyDescent="0.3"/>
    <row r="352" s="37" customFormat="1" ht="15" customHeight="1" x14ac:dyDescent="0.3"/>
    <row r="353" s="37" customFormat="1" ht="15" customHeight="1" x14ac:dyDescent="0.3"/>
    <row r="354" s="37" customFormat="1" ht="15" customHeight="1" x14ac:dyDescent="0.3"/>
    <row r="355" s="37" customFormat="1" ht="15" customHeight="1" x14ac:dyDescent="0.3"/>
    <row r="356" s="37" customFormat="1" ht="15" customHeight="1" x14ac:dyDescent="0.3"/>
    <row r="357" s="37" customFormat="1" ht="15" customHeight="1" x14ac:dyDescent="0.3"/>
    <row r="358" s="37" customFormat="1" ht="15" customHeight="1" x14ac:dyDescent="0.3"/>
    <row r="359" s="37" customFormat="1" ht="15" customHeight="1" x14ac:dyDescent="0.3"/>
    <row r="360" s="37" customFormat="1" ht="15" customHeight="1" x14ac:dyDescent="0.3"/>
    <row r="361" s="37" customFormat="1" ht="15" customHeight="1" x14ac:dyDescent="0.3"/>
    <row r="362" s="37" customFormat="1" ht="15" customHeight="1" x14ac:dyDescent="0.3"/>
    <row r="363" s="37" customFormat="1" ht="15" customHeight="1" x14ac:dyDescent="0.3"/>
    <row r="364" s="37" customFormat="1" ht="15" customHeight="1" x14ac:dyDescent="0.3"/>
    <row r="365" s="37" customFormat="1" ht="15" customHeight="1" x14ac:dyDescent="0.3"/>
    <row r="366" s="37" customFormat="1" ht="15" customHeight="1" x14ac:dyDescent="0.3"/>
    <row r="367" s="37" customFormat="1" ht="15" customHeight="1" x14ac:dyDescent="0.3"/>
    <row r="368" s="37" customFormat="1" ht="15" customHeight="1" x14ac:dyDescent="0.3"/>
    <row r="369" s="37" customFormat="1" ht="15" customHeight="1" x14ac:dyDescent="0.3"/>
    <row r="370" s="37" customFormat="1" ht="15" customHeight="1" x14ac:dyDescent="0.3"/>
    <row r="371" s="37" customFormat="1" ht="15" customHeight="1" x14ac:dyDescent="0.3"/>
    <row r="372" s="37" customFormat="1" ht="15" customHeight="1" x14ac:dyDescent="0.3"/>
    <row r="373" s="37" customFormat="1" ht="15" customHeight="1" x14ac:dyDescent="0.3"/>
    <row r="374" s="37" customFormat="1" ht="15" customHeight="1" x14ac:dyDescent="0.3"/>
    <row r="375" s="37" customFormat="1" ht="15" customHeight="1" x14ac:dyDescent="0.3"/>
    <row r="376" s="37" customFormat="1" ht="15" customHeight="1" x14ac:dyDescent="0.3"/>
    <row r="377" s="37" customFormat="1" ht="15" customHeight="1" x14ac:dyDescent="0.3"/>
    <row r="378" s="37" customFormat="1" ht="15" customHeight="1" x14ac:dyDescent="0.3"/>
    <row r="379" s="37" customFormat="1" ht="15" customHeight="1" x14ac:dyDescent="0.3"/>
    <row r="380" s="37" customFormat="1" ht="15" customHeight="1" x14ac:dyDescent="0.3"/>
    <row r="381" s="37" customFormat="1" ht="15" customHeight="1" x14ac:dyDescent="0.3"/>
    <row r="382" s="37" customFormat="1" ht="15" customHeight="1" x14ac:dyDescent="0.3"/>
    <row r="383" s="37" customFormat="1" ht="15" customHeight="1" x14ac:dyDescent="0.3"/>
    <row r="384" s="37" customFormat="1" ht="15" customHeight="1" x14ac:dyDescent="0.3"/>
    <row r="385" s="37" customFormat="1" ht="15" customHeight="1" x14ac:dyDescent="0.3"/>
    <row r="386" s="37" customFormat="1" ht="15" customHeight="1" x14ac:dyDescent="0.3"/>
    <row r="387" s="37" customFormat="1" ht="15" customHeight="1" x14ac:dyDescent="0.3"/>
    <row r="388" s="37" customFormat="1" ht="15" customHeight="1" x14ac:dyDescent="0.3"/>
    <row r="389" s="37" customFormat="1" ht="15" customHeight="1" x14ac:dyDescent="0.3"/>
    <row r="390" s="37" customFormat="1" ht="15" customHeight="1" x14ac:dyDescent="0.3"/>
    <row r="391" s="37" customFormat="1" ht="15" customHeight="1" x14ac:dyDescent="0.3"/>
    <row r="392" s="37" customFormat="1" ht="15" customHeight="1" x14ac:dyDescent="0.3"/>
    <row r="393" s="37" customFormat="1" ht="15" customHeight="1" x14ac:dyDescent="0.3"/>
    <row r="394" s="37" customFormat="1" ht="15" customHeight="1" x14ac:dyDescent="0.3"/>
    <row r="395" s="37" customFormat="1" ht="15" customHeight="1" x14ac:dyDescent="0.3"/>
    <row r="396" s="37" customFormat="1" ht="15" customHeight="1" x14ac:dyDescent="0.3"/>
    <row r="397" s="37" customFormat="1" ht="15" customHeight="1" x14ac:dyDescent="0.3"/>
    <row r="398" s="37" customFormat="1" ht="15" customHeight="1" x14ac:dyDescent="0.3"/>
    <row r="399" s="37" customFormat="1" ht="15" customHeight="1" x14ac:dyDescent="0.3"/>
    <row r="400" s="37" customFormat="1" ht="15" customHeight="1" x14ac:dyDescent="0.3"/>
    <row r="401" s="37" customFormat="1" ht="15" customHeight="1" x14ac:dyDescent="0.3"/>
    <row r="402" s="37" customFormat="1" ht="15" customHeight="1" x14ac:dyDescent="0.3"/>
    <row r="403" s="37" customFormat="1" ht="15" customHeight="1" x14ac:dyDescent="0.3"/>
    <row r="404" s="37" customFormat="1" ht="15" customHeight="1" x14ac:dyDescent="0.3"/>
    <row r="405" s="37" customFormat="1" ht="15" customHeight="1" x14ac:dyDescent="0.3"/>
    <row r="406" s="37" customFormat="1" ht="15" customHeight="1" x14ac:dyDescent="0.3"/>
    <row r="407" s="37" customFormat="1" ht="15" customHeight="1" x14ac:dyDescent="0.3"/>
    <row r="408" s="37" customFormat="1" ht="15" customHeight="1" x14ac:dyDescent="0.3"/>
    <row r="409" s="37" customFormat="1" ht="15" customHeight="1" x14ac:dyDescent="0.3"/>
    <row r="410" s="37" customFormat="1" ht="15" customHeight="1" x14ac:dyDescent="0.3"/>
    <row r="411" s="37" customFormat="1" ht="15" customHeight="1" x14ac:dyDescent="0.3"/>
    <row r="412" s="37" customFormat="1" ht="15" customHeight="1" x14ac:dyDescent="0.3"/>
    <row r="413" s="37" customFormat="1" ht="15" customHeight="1" x14ac:dyDescent="0.3"/>
    <row r="414" s="37" customFormat="1" ht="15" customHeight="1" x14ac:dyDescent="0.3"/>
    <row r="415" s="37" customFormat="1" ht="15" customHeight="1" x14ac:dyDescent="0.3"/>
    <row r="416" s="37" customFormat="1" ht="15" customHeight="1" x14ac:dyDescent="0.3"/>
    <row r="417" s="37" customFormat="1" ht="15" customHeight="1" x14ac:dyDescent="0.3"/>
    <row r="418" s="37" customFormat="1" ht="15" customHeight="1" x14ac:dyDescent="0.3"/>
    <row r="419" s="37" customFormat="1" ht="15" customHeight="1" x14ac:dyDescent="0.3"/>
    <row r="420" s="37" customFormat="1" ht="15" customHeight="1" x14ac:dyDescent="0.3"/>
    <row r="421" s="37" customFormat="1" ht="15" customHeight="1" x14ac:dyDescent="0.3"/>
    <row r="422" s="37" customFormat="1" ht="15" customHeight="1" x14ac:dyDescent="0.3"/>
    <row r="423" s="37" customFormat="1" ht="15" customHeight="1" x14ac:dyDescent="0.3"/>
    <row r="424" s="37" customFormat="1" ht="15" customHeight="1" x14ac:dyDescent="0.3"/>
    <row r="425" s="37" customFormat="1" ht="15" customHeight="1" x14ac:dyDescent="0.3"/>
    <row r="426" s="37" customFormat="1" ht="15" customHeight="1" x14ac:dyDescent="0.3"/>
    <row r="427" s="37" customFormat="1" ht="15" customHeight="1" x14ac:dyDescent="0.3"/>
    <row r="428" s="37" customFormat="1" ht="15" customHeight="1" x14ac:dyDescent="0.3"/>
    <row r="429" s="37" customFormat="1" ht="15" customHeight="1" x14ac:dyDescent="0.3"/>
    <row r="430" s="37" customFormat="1" ht="15" customHeight="1" x14ac:dyDescent="0.3"/>
    <row r="431" s="37" customFormat="1" ht="15" customHeight="1" x14ac:dyDescent="0.3"/>
    <row r="432" s="37" customFormat="1" ht="15" customHeight="1" x14ac:dyDescent="0.3"/>
    <row r="433" s="37" customFormat="1" ht="15" customHeight="1" x14ac:dyDescent="0.3"/>
    <row r="434" s="37" customFormat="1" ht="15" customHeight="1" x14ac:dyDescent="0.3"/>
    <row r="435" s="37" customFormat="1" ht="15" customHeight="1" x14ac:dyDescent="0.3"/>
    <row r="436" s="37" customFormat="1" ht="15" customHeight="1" x14ac:dyDescent="0.3"/>
    <row r="437" s="37" customFormat="1" ht="15" customHeight="1" x14ac:dyDescent="0.3"/>
    <row r="438" s="37" customFormat="1" ht="15" customHeight="1" x14ac:dyDescent="0.3"/>
    <row r="439" s="37" customFormat="1" ht="15" customHeight="1" x14ac:dyDescent="0.3"/>
    <row r="440" s="37" customFormat="1" ht="15" customHeight="1" x14ac:dyDescent="0.3"/>
    <row r="441" s="37" customFormat="1" ht="15" customHeight="1" x14ac:dyDescent="0.3"/>
    <row r="442" s="37" customFormat="1" ht="15" customHeight="1" x14ac:dyDescent="0.3"/>
    <row r="443" s="37" customFormat="1" ht="15" customHeight="1" x14ac:dyDescent="0.3"/>
    <row r="444" s="37" customFormat="1" ht="15" customHeight="1" x14ac:dyDescent="0.3"/>
    <row r="445" s="37" customFormat="1" ht="15" customHeight="1" x14ac:dyDescent="0.3"/>
    <row r="446" s="37" customFormat="1" ht="15" customHeight="1" x14ac:dyDescent="0.3"/>
    <row r="447" s="37" customFormat="1" ht="15" customHeight="1" x14ac:dyDescent="0.3"/>
    <row r="448" s="37" customFormat="1" ht="15" customHeight="1" x14ac:dyDescent="0.3"/>
    <row r="449" s="37" customFormat="1" ht="15" customHeight="1" x14ac:dyDescent="0.3"/>
    <row r="450" s="37" customFormat="1" ht="15" customHeight="1" x14ac:dyDescent="0.3"/>
    <row r="451" s="37" customFormat="1" ht="15" customHeight="1" x14ac:dyDescent="0.3"/>
    <row r="452" s="37" customFormat="1" ht="15" customHeight="1" x14ac:dyDescent="0.3"/>
    <row r="453" s="37" customFormat="1" ht="15" customHeight="1" x14ac:dyDescent="0.3"/>
    <row r="454" s="37" customFormat="1" ht="15" customHeight="1" x14ac:dyDescent="0.3"/>
    <row r="455" s="37" customFormat="1" ht="15" customHeight="1" x14ac:dyDescent="0.3"/>
    <row r="456" s="37" customFormat="1" ht="15" customHeight="1" x14ac:dyDescent="0.3"/>
    <row r="457" s="37" customFormat="1" ht="15" customHeight="1" x14ac:dyDescent="0.3"/>
    <row r="458" s="37" customFormat="1" ht="15" customHeight="1" x14ac:dyDescent="0.3"/>
    <row r="459" s="37" customFormat="1" ht="15" customHeight="1" x14ac:dyDescent="0.3"/>
    <row r="460" s="37" customFormat="1" ht="15" customHeight="1" x14ac:dyDescent="0.3"/>
    <row r="461" s="37" customFormat="1" ht="15" customHeight="1" x14ac:dyDescent="0.3"/>
    <row r="462" s="37" customFormat="1" ht="15" customHeight="1" x14ac:dyDescent="0.3"/>
    <row r="463" s="37" customFormat="1" ht="15" customHeight="1" x14ac:dyDescent="0.3"/>
    <row r="464" s="37" customFormat="1" ht="15" customHeight="1" x14ac:dyDescent="0.3"/>
    <row r="465" s="37" customFormat="1" ht="15" customHeight="1" x14ac:dyDescent="0.3"/>
    <row r="466" s="37" customFormat="1" ht="15" customHeight="1" x14ac:dyDescent="0.3"/>
    <row r="467" s="37" customFormat="1" ht="15" customHeight="1" x14ac:dyDescent="0.3"/>
    <row r="468" s="37" customFormat="1" ht="15" customHeight="1" x14ac:dyDescent="0.3"/>
    <row r="469" s="37" customFormat="1" ht="15" customHeight="1" x14ac:dyDescent="0.3"/>
    <row r="470" s="37" customFormat="1" ht="15" customHeight="1" x14ac:dyDescent="0.3"/>
    <row r="471" s="37" customFormat="1" ht="15" customHeight="1" x14ac:dyDescent="0.3"/>
    <row r="472" s="37" customFormat="1" ht="15" customHeight="1" x14ac:dyDescent="0.3"/>
    <row r="473" s="37" customFormat="1" ht="15" customHeight="1" x14ac:dyDescent="0.3"/>
    <row r="474" s="37" customFormat="1" ht="15" customHeight="1" x14ac:dyDescent="0.3"/>
    <row r="475" s="37" customFormat="1" ht="15" customHeight="1" x14ac:dyDescent="0.3"/>
    <row r="476" s="37" customFormat="1" ht="15" customHeight="1" x14ac:dyDescent="0.3"/>
    <row r="477" s="37" customFormat="1" ht="15" customHeight="1" x14ac:dyDescent="0.3"/>
    <row r="478" s="37" customFormat="1" ht="15" customHeight="1" x14ac:dyDescent="0.3"/>
    <row r="479" s="37" customFormat="1" ht="15" customHeight="1" x14ac:dyDescent="0.3"/>
    <row r="480" s="37" customFormat="1" ht="15" customHeight="1" x14ac:dyDescent="0.3"/>
    <row r="481" s="37" customFormat="1" ht="15" customHeight="1" x14ac:dyDescent="0.3"/>
    <row r="482" s="37" customFormat="1" ht="15" customHeight="1" x14ac:dyDescent="0.3"/>
    <row r="483" s="37" customFormat="1" ht="15" customHeight="1" x14ac:dyDescent="0.3"/>
    <row r="484" s="37" customFormat="1" ht="15" customHeight="1" x14ac:dyDescent="0.3"/>
    <row r="485" s="37" customFormat="1" ht="15" customHeight="1" x14ac:dyDescent="0.3"/>
    <row r="486" s="37" customFormat="1" ht="15" customHeight="1" x14ac:dyDescent="0.3"/>
    <row r="487" s="37" customFormat="1" ht="15" customHeight="1" x14ac:dyDescent="0.3"/>
    <row r="488" s="37" customFormat="1" ht="15" customHeight="1" x14ac:dyDescent="0.3"/>
    <row r="489" s="37" customFormat="1" ht="15" customHeight="1" x14ac:dyDescent="0.3"/>
    <row r="490" s="37" customFormat="1" ht="15" customHeight="1" x14ac:dyDescent="0.3"/>
    <row r="491" s="37" customFormat="1" ht="15" customHeight="1" x14ac:dyDescent="0.3"/>
    <row r="492" s="37" customFormat="1" ht="15" customHeight="1" x14ac:dyDescent="0.3"/>
    <row r="493" s="37" customFormat="1" ht="15" customHeight="1" x14ac:dyDescent="0.3"/>
    <row r="494" s="37" customFormat="1" ht="15" customHeight="1" x14ac:dyDescent="0.3"/>
    <row r="495" s="37" customFormat="1" ht="15" customHeight="1" x14ac:dyDescent="0.3"/>
    <row r="496" s="37" customFormat="1" ht="15" customHeight="1" x14ac:dyDescent="0.3"/>
    <row r="497" spans="2:33" ht="15" customHeight="1" x14ac:dyDescent="0.3"/>
    <row r="498" spans="2:33" ht="15" customHeight="1" x14ac:dyDescent="0.3"/>
    <row r="499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09" spans="2:33" ht="15" customHeight="1" x14ac:dyDescent="0.3"/>
    <row r="510" spans="2:33" ht="15" customHeight="1" x14ac:dyDescent="0.3"/>
    <row r="511" spans="2:33" ht="15" customHeight="1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</row>
    <row r="512" spans="2:33" ht="15" customHeight="1" x14ac:dyDescent="0.3"/>
    <row r="513" s="37" customFormat="1" ht="15" customHeight="1" x14ac:dyDescent="0.3"/>
    <row r="514" s="37" customFormat="1" ht="15" customHeight="1" x14ac:dyDescent="0.3"/>
    <row r="515" s="37" customFormat="1" ht="15" customHeight="1" x14ac:dyDescent="0.3"/>
    <row r="516" s="37" customFormat="1" ht="15" customHeight="1" x14ac:dyDescent="0.3"/>
    <row r="517" s="37" customFormat="1" ht="15" customHeight="1" x14ac:dyDescent="0.3"/>
    <row r="518" s="37" customFormat="1" ht="15" customHeight="1" x14ac:dyDescent="0.3"/>
    <row r="519" s="37" customFormat="1" ht="15" customHeight="1" x14ac:dyDescent="0.3"/>
    <row r="520" s="37" customFormat="1" ht="15" customHeight="1" x14ac:dyDescent="0.3"/>
    <row r="521" s="37" customFormat="1" ht="15" customHeight="1" x14ac:dyDescent="0.3"/>
    <row r="522" s="37" customFormat="1" ht="15" customHeight="1" x14ac:dyDescent="0.3"/>
    <row r="523" s="37" customFormat="1" ht="15" customHeight="1" x14ac:dyDescent="0.3"/>
    <row r="524" s="37" customFormat="1" ht="15" customHeight="1" x14ac:dyDescent="0.3"/>
    <row r="525" s="37" customFormat="1" ht="15" customHeight="1" x14ac:dyDescent="0.3"/>
    <row r="526" s="37" customFormat="1" ht="15" customHeight="1" x14ac:dyDescent="0.3"/>
    <row r="527" s="37" customFormat="1" ht="15" customHeight="1" x14ac:dyDescent="0.3"/>
    <row r="528" s="37" customFormat="1" ht="15" customHeight="1" x14ac:dyDescent="0.3"/>
    <row r="529" s="37" customFormat="1" ht="15" customHeight="1" x14ac:dyDescent="0.3"/>
    <row r="530" s="37" customFormat="1" ht="15" customHeight="1" x14ac:dyDescent="0.3"/>
    <row r="531" s="37" customFormat="1" ht="15" customHeight="1" x14ac:dyDescent="0.3"/>
    <row r="532" s="37" customFormat="1" ht="15" customHeight="1" x14ac:dyDescent="0.3"/>
    <row r="533" s="37" customFormat="1" ht="15" customHeight="1" x14ac:dyDescent="0.3"/>
    <row r="534" s="37" customFormat="1" ht="15" customHeight="1" x14ac:dyDescent="0.3"/>
    <row r="535" s="37" customFormat="1" ht="15" customHeight="1" x14ac:dyDescent="0.3"/>
    <row r="536" s="37" customFormat="1" ht="15" customHeight="1" x14ac:dyDescent="0.3"/>
    <row r="537" s="37" customFormat="1" ht="15" customHeight="1" x14ac:dyDescent="0.3"/>
    <row r="538" s="37" customFormat="1" ht="15" customHeight="1" x14ac:dyDescent="0.3"/>
    <row r="539" s="37" customFormat="1" ht="15" customHeight="1" x14ac:dyDescent="0.3"/>
    <row r="540" s="37" customFormat="1" ht="15" customHeight="1" x14ac:dyDescent="0.3"/>
    <row r="541" s="37" customFormat="1" ht="15" customHeight="1" x14ac:dyDescent="0.3"/>
    <row r="542" s="37" customFormat="1" ht="15" customHeight="1" x14ac:dyDescent="0.3"/>
    <row r="543" s="37" customFormat="1" ht="15" customHeight="1" x14ac:dyDescent="0.3"/>
    <row r="544" s="37" customFormat="1" ht="15" customHeight="1" x14ac:dyDescent="0.3"/>
    <row r="545" s="37" customFormat="1" ht="15" customHeight="1" x14ac:dyDescent="0.3"/>
    <row r="546" s="37" customFormat="1" ht="15" customHeight="1" x14ac:dyDescent="0.3"/>
    <row r="547" s="37" customFormat="1" ht="15" customHeight="1" x14ac:dyDescent="0.3"/>
    <row r="548" s="37" customFormat="1" ht="15" customHeight="1" x14ac:dyDescent="0.3"/>
    <row r="549" s="37" customFormat="1" ht="15" customHeight="1" x14ac:dyDescent="0.3"/>
    <row r="550" s="37" customFormat="1" ht="15" customHeight="1" x14ac:dyDescent="0.3"/>
    <row r="551" s="37" customFormat="1" ht="15" customHeight="1" x14ac:dyDescent="0.3"/>
    <row r="552" s="37" customFormat="1" ht="15" customHeight="1" x14ac:dyDescent="0.3"/>
    <row r="553" s="37" customFormat="1" ht="15" customHeight="1" x14ac:dyDescent="0.3"/>
    <row r="554" s="37" customFormat="1" ht="15" customHeight="1" x14ac:dyDescent="0.3"/>
    <row r="555" s="37" customFormat="1" ht="15" customHeight="1" x14ac:dyDescent="0.3"/>
    <row r="556" s="37" customFormat="1" ht="15" customHeight="1" x14ac:dyDescent="0.3"/>
    <row r="557" s="37" customFormat="1" ht="15" customHeight="1" x14ac:dyDescent="0.3"/>
    <row r="558" s="37" customFormat="1" ht="15" customHeight="1" x14ac:dyDescent="0.3"/>
    <row r="559" s="37" customFormat="1" ht="15" customHeight="1" x14ac:dyDescent="0.3"/>
    <row r="560" s="37" customFormat="1" ht="15" customHeight="1" x14ac:dyDescent="0.3"/>
    <row r="561" s="37" customFormat="1" ht="15" customHeight="1" x14ac:dyDescent="0.3"/>
    <row r="562" s="37" customFormat="1" ht="15" customHeight="1" x14ac:dyDescent="0.3"/>
    <row r="563" s="37" customFormat="1" ht="15" customHeight="1" x14ac:dyDescent="0.3"/>
    <row r="564" s="37" customFormat="1" ht="15" customHeight="1" x14ac:dyDescent="0.3"/>
    <row r="565" s="37" customFormat="1" ht="15" customHeight="1" x14ac:dyDescent="0.3"/>
    <row r="566" s="37" customFormat="1" ht="15" customHeight="1" x14ac:dyDescent="0.3"/>
    <row r="567" s="37" customFormat="1" ht="15" customHeight="1" x14ac:dyDescent="0.3"/>
    <row r="568" s="37" customFormat="1" ht="15" customHeight="1" x14ac:dyDescent="0.3"/>
    <row r="569" s="37" customFormat="1" ht="15" customHeight="1" x14ac:dyDescent="0.3"/>
    <row r="570" s="37" customFormat="1" ht="15" customHeight="1" x14ac:dyDescent="0.3"/>
    <row r="571" s="37" customFormat="1" ht="15" customHeight="1" x14ac:dyDescent="0.3"/>
    <row r="572" s="37" customFormat="1" ht="15" customHeight="1" x14ac:dyDescent="0.3"/>
    <row r="573" s="37" customFormat="1" ht="15" customHeight="1" x14ac:dyDescent="0.3"/>
    <row r="574" s="37" customFormat="1" ht="15" customHeight="1" x14ac:dyDescent="0.3"/>
    <row r="575" s="37" customFormat="1" ht="15" customHeight="1" x14ac:dyDescent="0.3"/>
    <row r="576" s="37" customFormat="1" ht="15" customHeight="1" x14ac:dyDescent="0.3"/>
    <row r="577" s="37" customFormat="1" ht="15" customHeight="1" x14ac:dyDescent="0.3"/>
    <row r="578" s="37" customFormat="1" ht="15" customHeight="1" x14ac:dyDescent="0.3"/>
    <row r="579" s="37" customFormat="1" ht="15" customHeight="1" x14ac:dyDescent="0.3"/>
    <row r="580" s="37" customFormat="1" ht="15" customHeight="1" x14ac:dyDescent="0.3"/>
    <row r="581" s="37" customFormat="1" ht="15" customHeight="1" x14ac:dyDescent="0.3"/>
    <row r="582" s="37" customFormat="1" ht="15" customHeight="1" x14ac:dyDescent="0.3"/>
    <row r="583" s="37" customFormat="1" ht="15" customHeight="1" x14ac:dyDescent="0.3"/>
    <row r="584" s="37" customFormat="1" ht="15" customHeight="1" x14ac:dyDescent="0.3"/>
    <row r="585" s="37" customFormat="1" ht="15" customHeight="1" x14ac:dyDescent="0.3"/>
    <row r="586" s="37" customFormat="1" ht="15" customHeight="1" x14ac:dyDescent="0.3"/>
    <row r="587" s="37" customFormat="1" ht="15" customHeight="1" x14ac:dyDescent="0.3"/>
    <row r="588" s="37" customFormat="1" ht="15" customHeight="1" x14ac:dyDescent="0.3"/>
    <row r="589" s="37" customFormat="1" ht="15" customHeight="1" x14ac:dyDescent="0.3"/>
    <row r="590" s="37" customFormat="1" ht="15" customHeight="1" x14ac:dyDescent="0.3"/>
    <row r="591" s="37" customFormat="1" ht="15" customHeight="1" x14ac:dyDescent="0.3"/>
    <row r="592" s="37" customFormat="1" ht="15" customHeight="1" x14ac:dyDescent="0.3"/>
    <row r="593" s="37" customFormat="1" ht="15" customHeight="1" x14ac:dyDescent="0.3"/>
    <row r="594" s="37" customFormat="1" ht="15" customHeight="1" x14ac:dyDescent="0.3"/>
    <row r="595" s="37" customFormat="1" ht="15" customHeight="1" x14ac:dyDescent="0.3"/>
    <row r="596" s="37" customFormat="1" ht="15" customHeight="1" x14ac:dyDescent="0.3"/>
    <row r="597" s="37" customFormat="1" ht="15" customHeight="1" x14ac:dyDescent="0.3"/>
    <row r="598" s="37" customFormat="1" ht="15" customHeight="1" x14ac:dyDescent="0.3"/>
    <row r="599" s="37" customFormat="1" ht="15" customHeight="1" x14ac:dyDescent="0.3"/>
    <row r="600" s="37" customFormat="1" ht="15" customHeight="1" x14ac:dyDescent="0.3"/>
    <row r="601" s="37" customFormat="1" ht="15" customHeight="1" x14ac:dyDescent="0.3"/>
    <row r="602" s="37" customFormat="1" ht="15" customHeight="1" x14ac:dyDescent="0.3"/>
    <row r="603" s="37" customFormat="1" ht="15" customHeight="1" x14ac:dyDescent="0.3"/>
    <row r="604" s="37" customFormat="1" ht="15" customHeight="1" x14ac:dyDescent="0.3"/>
    <row r="605" s="37" customFormat="1" ht="15" customHeight="1" x14ac:dyDescent="0.3"/>
    <row r="606" s="37" customFormat="1" ht="15" customHeight="1" x14ac:dyDescent="0.3"/>
    <row r="607" s="37" customFormat="1" ht="15" customHeight="1" x14ac:dyDescent="0.3"/>
    <row r="608" s="37" customFormat="1" ht="15" customHeight="1" x14ac:dyDescent="0.3"/>
    <row r="609" s="37" customFormat="1" ht="15" customHeight="1" x14ac:dyDescent="0.3"/>
    <row r="610" s="37" customFormat="1" ht="15" customHeight="1" x14ac:dyDescent="0.3"/>
    <row r="611" s="37" customFormat="1" ht="15" customHeight="1" x14ac:dyDescent="0.3"/>
    <row r="612" s="37" customFormat="1" ht="15" customHeight="1" x14ac:dyDescent="0.3"/>
    <row r="613" s="37" customFormat="1" ht="15" customHeight="1" x14ac:dyDescent="0.3"/>
    <row r="614" s="37" customFormat="1" ht="15" customHeight="1" x14ac:dyDescent="0.3"/>
    <row r="615" s="37" customFormat="1" ht="15" customHeight="1" x14ac:dyDescent="0.3"/>
    <row r="616" s="37" customFormat="1" ht="15" customHeight="1" x14ac:dyDescent="0.3"/>
    <row r="617" s="37" customFormat="1" ht="15" customHeight="1" x14ac:dyDescent="0.3"/>
    <row r="618" s="37" customFormat="1" ht="15" customHeight="1" x14ac:dyDescent="0.3"/>
    <row r="619" s="37" customFormat="1" ht="15" customHeight="1" x14ac:dyDescent="0.3"/>
    <row r="620" s="37" customFormat="1" ht="15" customHeight="1" x14ac:dyDescent="0.3"/>
    <row r="621" s="37" customFormat="1" ht="15" customHeight="1" x14ac:dyDescent="0.3"/>
    <row r="622" s="37" customFormat="1" ht="15" customHeight="1" x14ac:dyDescent="0.3"/>
    <row r="623" s="37" customFormat="1" ht="15" customHeight="1" x14ac:dyDescent="0.3"/>
    <row r="624" s="37" customFormat="1" ht="15" customHeight="1" x14ac:dyDescent="0.3"/>
    <row r="625" s="37" customFormat="1" ht="15" customHeight="1" x14ac:dyDescent="0.3"/>
    <row r="626" s="37" customFormat="1" ht="15" customHeight="1" x14ac:dyDescent="0.3"/>
    <row r="627" s="37" customFormat="1" ht="15" customHeight="1" x14ac:dyDescent="0.3"/>
    <row r="628" s="37" customFormat="1" ht="15" customHeight="1" x14ac:dyDescent="0.3"/>
    <row r="629" s="37" customFormat="1" ht="15" customHeight="1" x14ac:dyDescent="0.3"/>
    <row r="630" s="37" customFormat="1" ht="15" customHeight="1" x14ac:dyDescent="0.3"/>
    <row r="631" s="37" customFormat="1" ht="15" customHeight="1" x14ac:dyDescent="0.3"/>
    <row r="632" s="37" customFormat="1" ht="15" customHeight="1" x14ac:dyDescent="0.3"/>
    <row r="633" s="37" customFormat="1" ht="15" customHeight="1" x14ac:dyDescent="0.3"/>
    <row r="634" s="37" customFormat="1" ht="15" customHeight="1" x14ac:dyDescent="0.3"/>
    <row r="635" s="37" customFormat="1" ht="15" customHeight="1" x14ac:dyDescent="0.3"/>
    <row r="636" s="37" customFormat="1" ht="15" customHeight="1" x14ac:dyDescent="0.3"/>
    <row r="637" s="37" customFormat="1" ht="15" customHeight="1" x14ac:dyDescent="0.3"/>
    <row r="638" s="37" customFormat="1" ht="15" customHeight="1" x14ac:dyDescent="0.3"/>
    <row r="639" s="37" customFormat="1" ht="15" customHeight="1" x14ac:dyDescent="0.3"/>
    <row r="640" s="37" customFormat="1" ht="15" customHeight="1" x14ac:dyDescent="0.3"/>
    <row r="641" s="37" customFormat="1" ht="15" customHeight="1" x14ac:dyDescent="0.3"/>
    <row r="642" s="37" customFormat="1" ht="15" customHeight="1" x14ac:dyDescent="0.3"/>
    <row r="643" s="37" customFormat="1" ht="15" customHeight="1" x14ac:dyDescent="0.3"/>
    <row r="644" s="37" customFormat="1" ht="15" customHeight="1" x14ac:dyDescent="0.3"/>
    <row r="645" s="37" customFormat="1" ht="15" customHeight="1" x14ac:dyDescent="0.3"/>
    <row r="646" s="37" customFormat="1" ht="15" customHeight="1" x14ac:dyDescent="0.3"/>
    <row r="647" s="37" customFormat="1" ht="15" customHeight="1" x14ac:dyDescent="0.3"/>
    <row r="648" s="37" customFormat="1" ht="15" customHeight="1" x14ac:dyDescent="0.3"/>
    <row r="649" s="37" customFormat="1" ht="15" customHeight="1" x14ac:dyDescent="0.3"/>
    <row r="650" s="37" customFormat="1" ht="15" customHeight="1" x14ac:dyDescent="0.3"/>
    <row r="651" s="37" customFormat="1" ht="15" customHeight="1" x14ac:dyDescent="0.3"/>
    <row r="652" s="37" customFormat="1" ht="15" customHeight="1" x14ac:dyDescent="0.3"/>
    <row r="653" s="37" customFormat="1" ht="15" customHeight="1" x14ac:dyDescent="0.3"/>
    <row r="654" s="37" customFormat="1" ht="15" customHeight="1" x14ac:dyDescent="0.3"/>
    <row r="655" s="37" customFormat="1" ht="15" customHeight="1" x14ac:dyDescent="0.3"/>
    <row r="656" s="37" customFormat="1" ht="15" customHeight="1" x14ac:dyDescent="0.3"/>
    <row r="657" s="37" customFormat="1" ht="15" customHeight="1" x14ac:dyDescent="0.3"/>
    <row r="658" s="37" customFormat="1" ht="15" customHeight="1" x14ac:dyDescent="0.3"/>
    <row r="659" s="37" customFormat="1" ht="15" customHeight="1" x14ac:dyDescent="0.3"/>
    <row r="660" s="37" customFormat="1" ht="15" customHeight="1" x14ac:dyDescent="0.3"/>
    <row r="661" s="37" customFormat="1" ht="15" customHeight="1" x14ac:dyDescent="0.3"/>
    <row r="662" s="37" customFormat="1" ht="15" customHeight="1" x14ac:dyDescent="0.3"/>
    <row r="663" s="37" customFormat="1" ht="15" customHeight="1" x14ac:dyDescent="0.3"/>
    <row r="664" s="37" customFormat="1" ht="15" customHeight="1" x14ac:dyDescent="0.3"/>
    <row r="665" s="37" customFormat="1" ht="15" customHeight="1" x14ac:dyDescent="0.3"/>
    <row r="666" s="37" customFormat="1" ht="15" customHeight="1" x14ac:dyDescent="0.3"/>
    <row r="667" s="37" customFormat="1" ht="15" customHeight="1" x14ac:dyDescent="0.3"/>
    <row r="668" s="37" customFormat="1" ht="15" customHeight="1" x14ac:dyDescent="0.3"/>
    <row r="669" s="37" customFormat="1" ht="15" customHeight="1" x14ac:dyDescent="0.3"/>
    <row r="670" s="37" customFormat="1" ht="15" customHeight="1" x14ac:dyDescent="0.3"/>
    <row r="671" s="37" customFormat="1" ht="15" customHeight="1" x14ac:dyDescent="0.3"/>
    <row r="672" s="37" customFormat="1" ht="15" customHeight="1" x14ac:dyDescent="0.3"/>
    <row r="673" s="37" customFormat="1" ht="15" customHeight="1" x14ac:dyDescent="0.3"/>
    <row r="674" s="37" customFormat="1" ht="15" customHeight="1" x14ac:dyDescent="0.3"/>
    <row r="675" s="37" customFormat="1" ht="15" customHeight="1" x14ac:dyDescent="0.3"/>
    <row r="676" s="37" customFormat="1" ht="15" customHeight="1" x14ac:dyDescent="0.3"/>
    <row r="677" s="37" customFormat="1" ht="15" customHeight="1" x14ac:dyDescent="0.3"/>
    <row r="678" s="37" customFormat="1" ht="15" customHeight="1" x14ac:dyDescent="0.3"/>
    <row r="679" s="37" customFormat="1" ht="15" customHeight="1" x14ac:dyDescent="0.3"/>
    <row r="680" s="37" customFormat="1" ht="15" customHeight="1" x14ac:dyDescent="0.3"/>
    <row r="681" s="37" customFormat="1" ht="15" customHeight="1" x14ac:dyDescent="0.3"/>
    <row r="682" s="37" customFormat="1" ht="15" customHeight="1" x14ac:dyDescent="0.3"/>
    <row r="683" s="37" customFormat="1" ht="15" customHeight="1" x14ac:dyDescent="0.3"/>
    <row r="684" s="37" customFormat="1" ht="15" customHeight="1" x14ac:dyDescent="0.3"/>
    <row r="685" s="37" customFormat="1" ht="15" customHeight="1" x14ac:dyDescent="0.3"/>
    <row r="686" s="37" customFormat="1" ht="15" customHeight="1" x14ac:dyDescent="0.3"/>
    <row r="687" s="37" customFormat="1" ht="15" customHeight="1" x14ac:dyDescent="0.3"/>
    <row r="688" s="37" customFormat="1" ht="15" customHeight="1" x14ac:dyDescent="0.3"/>
    <row r="689" s="37" customFormat="1" ht="15" customHeight="1" x14ac:dyDescent="0.3"/>
    <row r="690" s="37" customFormat="1" ht="15" customHeight="1" x14ac:dyDescent="0.3"/>
    <row r="691" s="37" customFormat="1" ht="15" customHeight="1" x14ac:dyDescent="0.3"/>
    <row r="692" s="37" customFormat="1" ht="15" customHeight="1" x14ac:dyDescent="0.3"/>
    <row r="693" s="37" customFormat="1" ht="15" customHeight="1" x14ac:dyDescent="0.3"/>
    <row r="694" s="37" customFormat="1" ht="15" customHeight="1" x14ac:dyDescent="0.3"/>
    <row r="695" s="37" customFormat="1" ht="15" customHeight="1" x14ac:dyDescent="0.3"/>
    <row r="696" s="37" customFormat="1" ht="15" customHeight="1" x14ac:dyDescent="0.3"/>
    <row r="697" s="37" customFormat="1" ht="15" customHeight="1" x14ac:dyDescent="0.3"/>
    <row r="698" s="37" customFormat="1" ht="15" customHeight="1" x14ac:dyDescent="0.3"/>
    <row r="699" s="37" customFormat="1" ht="15" customHeight="1" x14ac:dyDescent="0.3"/>
    <row r="700" s="37" customFormat="1" ht="15" customHeight="1" x14ac:dyDescent="0.3"/>
    <row r="701" s="37" customFormat="1" ht="15" customHeight="1" x14ac:dyDescent="0.3"/>
    <row r="702" s="37" customFormat="1" ht="15" customHeight="1" x14ac:dyDescent="0.3"/>
    <row r="703" s="37" customFormat="1" ht="15" customHeight="1" x14ac:dyDescent="0.3"/>
    <row r="704" s="37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37" customFormat="1" ht="15" customHeight="1" x14ac:dyDescent="0.3"/>
    <row r="722" s="37" customFormat="1" ht="15" customHeight="1" x14ac:dyDescent="0.3"/>
    <row r="723" s="37" customFormat="1" ht="15" customHeight="1" x14ac:dyDescent="0.3"/>
    <row r="724" s="37" customFormat="1" ht="15" customHeight="1" x14ac:dyDescent="0.3"/>
    <row r="725" s="37" customFormat="1" ht="15" customHeight="1" x14ac:dyDescent="0.3"/>
    <row r="726" s="37" customFormat="1" ht="15" customHeight="1" x14ac:dyDescent="0.3"/>
    <row r="727" s="37" customFormat="1" ht="15" customHeight="1" x14ac:dyDescent="0.3"/>
    <row r="728" s="37" customFormat="1" ht="15" customHeight="1" x14ac:dyDescent="0.3"/>
    <row r="729" s="37" customFormat="1" ht="15" customHeight="1" x14ac:dyDescent="0.3"/>
    <row r="730" s="37" customFormat="1" ht="15" customHeight="1" x14ac:dyDescent="0.3"/>
    <row r="731" s="37" customFormat="1" ht="15" customHeight="1" x14ac:dyDescent="0.3"/>
    <row r="732" s="37" customFormat="1" ht="15" customHeight="1" x14ac:dyDescent="0.3"/>
    <row r="733" s="37" customFormat="1" ht="15" customHeight="1" x14ac:dyDescent="0.3"/>
    <row r="734" s="37" customFormat="1" ht="15" customHeight="1" x14ac:dyDescent="0.3"/>
    <row r="735" s="37" customFormat="1" ht="15" customHeight="1" x14ac:dyDescent="0.3"/>
    <row r="736" s="37" customFormat="1" ht="15" customHeight="1" x14ac:dyDescent="0.3"/>
    <row r="737" s="37" customFormat="1" ht="15" customHeight="1" x14ac:dyDescent="0.3"/>
    <row r="738" s="37" customFormat="1" ht="15" customHeight="1" x14ac:dyDescent="0.3"/>
    <row r="739" s="37" customFormat="1" ht="15" customHeight="1" x14ac:dyDescent="0.3"/>
    <row r="740" s="37" customFormat="1" ht="15" customHeight="1" x14ac:dyDescent="0.3"/>
    <row r="741" s="37" customFormat="1" ht="15" customHeight="1" x14ac:dyDescent="0.3"/>
    <row r="742" s="37" customFormat="1" ht="15" customHeight="1" x14ac:dyDescent="0.3"/>
    <row r="743" s="37" customFormat="1" ht="15" customHeight="1" x14ac:dyDescent="0.3"/>
    <row r="744" s="37" customFormat="1" ht="15" customHeight="1" x14ac:dyDescent="0.3"/>
    <row r="745" s="37" customFormat="1" ht="15" customHeight="1" x14ac:dyDescent="0.3"/>
    <row r="746" s="37" customFormat="1" ht="15" customHeight="1" x14ac:dyDescent="0.3"/>
    <row r="747" s="37" customFormat="1" ht="15" customHeight="1" x14ac:dyDescent="0.3"/>
    <row r="748" s="37" customFormat="1" ht="15" customHeight="1" x14ac:dyDescent="0.3"/>
    <row r="749" s="37" customFormat="1" ht="15" customHeight="1" x14ac:dyDescent="0.3"/>
    <row r="750" s="37" customFormat="1" ht="15" customHeight="1" x14ac:dyDescent="0.3"/>
    <row r="751" s="37" customFormat="1" ht="15" customHeight="1" x14ac:dyDescent="0.3"/>
    <row r="752" s="37" customFormat="1" ht="15" customHeight="1" x14ac:dyDescent="0.3"/>
    <row r="753" s="37" customFormat="1" ht="15" customHeight="1" x14ac:dyDescent="0.3"/>
    <row r="754" s="37" customFormat="1" ht="15" customHeight="1" x14ac:dyDescent="0.3"/>
    <row r="755" s="37" customFormat="1" ht="15" customHeight="1" x14ac:dyDescent="0.3"/>
    <row r="756" s="37" customFormat="1" ht="15" customHeight="1" x14ac:dyDescent="0.3"/>
    <row r="757" s="37" customFormat="1" ht="15" customHeight="1" x14ac:dyDescent="0.3"/>
    <row r="758" s="37" customFormat="1" ht="15" customHeight="1" x14ac:dyDescent="0.3"/>
    <row r="759" s="37" customFormat="1" ht="15" customHeight="1" x14ac:dyDescent="0.3"/>
    <row r="760" s="37" customFormat="1" ht="15" customHeight="1" x14ac:dyDescent="0.3"/>
    <row r="761" s="37" customFormat="1" ht="15" customHeight="1" x14ac:dyDescent="0.3"/>
    <row r="762" s="37" customFormat="1" ht="15" customHeight="1" x14ac:dyDescent="0.3"/>
    <row r="763" s="37" customFormat="1" ht="15" customHeight="1" x14ac:dyDescent="0.3"/>
    <row r="764" s="37" customFormat="1" ht="15" customHeight="1" x14ac:dyDescent="0.3"/>
    <row r="765" s="37" customFormat="1" ht="15" customHeight="1" x14ac:dyDescent="0.3"/>
    <row r="766" s="37" customFormat="1" ht="15" customHeight="1" x14ac:dyDescent="0.3"/>
    <row r="767" s="37" customFormat="1" ht="15" customHeight="1" x14ac:dyDescent="0.3"/>
    <row r="768" s="37" customFormat="1" ht="15" customHeight="1" x14ac:dyDescent="0.3"/>
    <row r="769" s="37" customFormat="1" ht="15" customHeight="1" x14ac:dyDescent="0.3"/>
    <row r="770" s="37" customFormat="1" ht="15" customHeight="1" x14ac:dyDescent="0.3"/>
    <row r="771" s="37" customFormat="1" ht="15" customHeight="1" x14ac:dyDescent="0.3"/>
    <row r="772" s="37" customFormat="1" ht="15" customHeight="1" x14ac:dyDescent="0.3"/>
    <row r="773" s="37" customFormat="1" ht="15" customHeight="1" x14ac:dyDescent="0.3"/>
    <row r="774" s="37" customFormat="1" ht="15" customHeight="1" x14ac:dyDescent="0.3"/>
    <row r="775" s="37" customFormat="1" ht="15" customHeight="1" x14ac:dyDescent="0.3"/>
    <row r="776" s="37" customFormat="1" ht="15" customHeight="1" x14ac:dyDescent="0.3"/>
    <row r="777" s="37" customFormat="1" ht="15" customHeight="1" x14ac:dyDescent="0.3"/>
    <row r="778" s="37" customFormat="1" ht="15" customHeight="1" x14ac:dyDescent="0.3"/>
    <row r="779" s="37" customFormat="1" ht="15" customHeight="1" x14ac:dyDescent="0.3"/>
    <row r="780" s="37" customFormat="1" ht="15" customHeight="1" x14ac:dyDescent="0.3"/>
    <row r="781" s="37" customFormat="1" ht="15" customHeight="1" x14ac:dyDescent="0.3"/>
    <row r="782" s="37" customFormat="1" ht="15" customHeight="1" x14ac:dyDescent="0.3"/>
    <row r="783" s="37" customFormat="1" ht="15" customHeight="1" x14ac:dyDescent="0.3"/>
    <row r="784" s="37" customFormat="1" ht="15" customHeight="1" x14ac:dyDescent="0.3"/>
    <row r="785" s="37" customFormat="1" ht="15" customHeight="1" x14ac:dyDescent="0.3"/>
    <row r="786" s="37" customFormat="1" ht="15" customHeight="1" x14ac:dyDescent="0.3"/>
    <row r="787" s="37" customFormat="1" ht="15" customHeight="1" x14ac:dyDescent="0.3"/>
    <row r="788" s="37" customFormat="1" ht="15" customHeight="1" x14ac:dyDescent="0.3"/>
    <row r="789" s="37" customFormat="1" ht="15" customHeight="1" x14ac:dyDescent="0.3"/>
    <row r="790" s="37" customFormat="1" ht="15" customHeight="1" x14ac:dyDescent="0.3"/>
    <row r="791" s="37" customFormat="1" ht="15" customHeight="1" x14ac:dyDescent="0.3"/>
    <row r="792" s="37" customFormat="1" ht="15" customHeight="1" x14ac:dyDescent="0.3"/>
    <row r="793" s="37" customFormat="1" ht="15" customHeight="1" x14ac:dyDescent="0.3"/>
    <row r="794" s="37" customFormat="1" ht="15" customHeight="1" x14ac:dyDescent="0.3"/>
    <row r="795" s="37" customFormat="1" ht="15" customHeight="1" x14ac:dyDescent="0.3"/>
    <row r="796" s="37" customFormat="1" ht="15" customHeight="1" x14ac:dyDescent="0.3"/>
    <row r="797" s="37" customFormat="1" ht="15" customHeight="1" x14ac:dyDescent="0.3"/>
    <row r="798" s="37" customFormat="1" ht="15" customHeight="1" x14ac:dyDescent="0.3"/>
    <row r="799" s="37" customFormat="1" ht="15" customHeight="1" x14ac:dyDescent="0.3"/>
    <row r="800" s="37" customFormat="1" ht="15" customHeight="1" x14ac:dyDescent="0.3"/>
    <row r="801" s="37" customFormat="1" ht="15" customHeight="1" x14ac:dyDescent="0.3"/>
    <row r="802" s="37" customFormat="1" ht="15" customHeight="1" x14ac:dyDescent="0.3"/>
    <row r="803" s="37" customFormat="1" ht="15" customHeight="1" x14ac:dyDescent="0.3"/>
    <row r="804" s="37" customFormat="1" ht="15" customHeight="1" x14ac:dyDescent="0.3"/>
    <row r="805" s="37" customFormat="1" ht="15" customHeight="1" x14ac:dyDescent="0.3"/>
    <row r="806" s="37" customFormat="1" ht="15" customHeight="1" x14ac:dyDescent="0.3"/>
    <row r="807" s="37" customFormat="1" ht="15" customHeight="1" x14ac:dyDescent="0.3"/>
    <row r="808" s="37" customFormat="1" ht="15" customHeight="1" x14ac:dyDescent="0.3"/>
    <row r="809" s="37" customFormat="1" ht="15" customHeight="1" x14ac:dyDescent="0.3"/>
    <row r="810" s="37" customFormat="1" ht="15" customHeight="1" x14ac:dyDescent="0.3"/>
    <row r="811" s="37" customFormat="1" ht="15" customHeight="1" x14ac:dyDescent="0.3"/>
    <row r="812" s="37" customFormat="1" ht="15" customHeight="1" x14ac:dyDescent="0.3"/>
    <row r="813" s="37" customFormat="1" ht="15" customHeight="1" x14ac:dyDescent="0.3"/>
    <row r="814" s="37" customFormat="1" ht="15" customHeight="1" x14ac:dyDescent="0.3"/>
    <row r="815" s="37" customFormat="1" ht="15" customHeight="1" x14ac:dyDescent="0.3"/>
    <row r="816" s="37" customFormat="1" ht="15" customHeight="1" x14ac:dyDescent="0.3"/>
    <row r="817" s="37" customFormat="1" ht="15" customHeight="1" x14ac:dyDescent="0.3"/>
    <row r="818" s="37" customFormat="1" ht="15" customHeight="1" x14ac:dyDescent="0.3"/>
    <row r="819" s="37" customFormat="1" ht="15" customHeight="1" x14ac:dyDescent="0.3"/>
    <row r="820" s="37" customFormat="1" ht="15" customHeight="1" x14ac:dyDescent="0.3"/>
    <row r="821" s="37" customFormat="1" ht="15" customHeight="1" x14ac:dyDescent="0.3"/>
    <row r="822" s="37" customFormat="1" ht="15" customHeight="1" x14ac:dyDescent="0.3"/>
    <row r="823" s="37" customFormat="1" ht="15" customHeight="1" x14ac:dyDescent="0.3"/>
    <row r="824" s="37" customFormat="1" ht="15" customHeight="1" x14ac:dyDescent="0.3"/>
    <row r="825" s="37" customFormat="1" ht="15" customHeight="1" x14ac:dyDescent="0.3"/>
    <row r="826" s="37" customFormat="1" ht="15" customHeight="1" x14ac:dyDescent="0.3"/>
    <row r="827" s="37" customFormat="1" ht="15" customHeight="1" x14ac:dyDescent="0.3"/>
    <row r="828" s="37" customFormat="1" ht="15" customHeight="1" x14ac:dyDescent="0.3"/>
    <row r="829" s="37" customFormat="1" ht="15" customHeight="1" x14ac:dyDescent="0.3"/>
    <row r="830" s="37" customFormat="1" ht="15" customHeight="1" x14ac:dyDescent="0.3"/>
    <row r="831" s="37" customFormat="1" ht="15" customHeight="1" x14ac:dyDescent="0.3"/>
    <row r="832" s="37" customFormat="1" ht="15" customHeight="1" x14ac:dyDescent="0.3"/>
    <row r="833" s="37" customFormat="1" ht="15" customHeight="1" x14ac:dyDescent="0.3"/>
    <row r="834" s="37" customFormat="1" ht="15" customHeight="1" x14ac:dyDescent="0.3"/>
    <row r="835" s="37" customFormat="1" ht="15" customHeight="1" x14ac:dyDescent="0.3"/>
    <row r="836" s="37" customFormat="1" ht="15" customHeight="1" x14ac:dyDescent="0.3"/>
    <row r="837" s="37" customFormat="1" ht="15" customHeight="1" x14ac:dyDescent="0.3"/>
    <row r="838" s="37" customFormat="1" ht="15" customHeight="1" x14ac:dyDescent="0.3"/>
    <row r="839" s="37" customFormat="1" ht="15" customHeight="1" x14ac:dyDescent="0.3"/>
    <row r="840" s="37" customFormat="1" ht="15" customHeight="1" x14ac:dyDescent="0.3"/>
    <row r="841" s="37" customFormat="1" ht="15" customHeight="1" x14ac:dyDescent="0.3"/>
    <row r="842" s="37" customFormat="1" ht="15" customHeight="1" x14ac:dyDescent="0.3"/>
    <row r="843" s="37" customFormat="1" ht="15" customHeight="1" x14ac:dyDescent="0.3"/>
    <row r="844" s="37" customFormat="1" ht="15" customHeight="1" x14ac:dyDescent="0.3"/>
    <row r="845" s="37" customFormat="1" ht="15" customHeight="1" x14ac:dyDescent="0.3"/>
    <row r="846" s="37" customFormat="1" ht="15" customHeight="1" x14ac:dyDescent="0.3"/>
    <row r="847" s="37" customFormat="1" ht="15" customHeight="1" x14ac:dyDescent="0.3"/>
    <row r="848" s="37" customFormat="1" ht="15" customHeight="1" x14ac:dyDescent="0.3"/>
    <row r="849" s="37" customFormat="1" ht="15" customHeight="1" x14ac:dyDescent="0.3"/>
    <row r="850" s="37" customFormat="1" ht="15" customHeight="1" x14ac:dyDescent="0.3"/>
    <row r="851" s="37" customFormat="1" ht="15" customHeight="1" x14ac:dyDescent="0.3"/>
    <row r="852" s="37" customFormat="1" ht="15" customHeight="1" x14ac:dyDescent="0.3"/>
    <row r="853" s="37" customFormat="1" ht="15" customHeight="1" x14ac:dyDescent="0.3"/>
    <row r="854" s="37" customFormat="1" ht="15" customHeight="1" x14ac:dyDescent="0.3"/>
    <row r="855" s="37" customFormat="1" ht="15" customHeight="1" x14ac:dyDescent="0.3"/>
    <row r="856" s="37" customFormat="1" ht="15" customHeight="1" x14ac:dyDescent="0.3"/>
    <row r="857" s="37" customFormat="1" ht="15" customHeight="1" x14ac:dyDescent="0.3"/>
    <row r="858" s="37" customFormat="1" ht="15" customHeight="1" x14ac:dyDescent="0.3"/>
    <row r="859" s="37" customFormat="1" ht="15" customHeight="1" x14ac:dyDescent="0.3"/>
    <row r="860" s="37" customFormat="1" ht="15" customHeight="1" x14ac:dyDescent="0.3"/>
    <row r="861" s="37" customFormat="1" ht="15" customHeight="1" x14ac:dyDescent="0.3"/>
    <row r="862" s="37" customFormat="1" ht="15" customHeight="1" x14ac:dyDescent="0.3"/>
    <row r="863" s="37" customFormat="1" ht="15" customHeight="1" x14ac:dyDescent="0.3"/>
    <row r="864" s="37" customFormat="1" ht="15" customHeight="1" x14ac:dyDescent="0.3"/>
    <row r="865" s="37" customFormat="1" ht="15" customHeight="1" x14ac:dyDescent="0.3"/>
    <row r="866" s="37" customFormat="1" ht="15" customHeight="1" x14ac:dyDescent="0.3"/>
    <row r="867" s="37" customFormat="1" ht="15" customHeight="1" x14ac:dyDescent="0.3"/>
    <row r="868" s="37" customFormat="1" ht="15" customHeight="1" x14ac:dyDescent="0.3"/>
    <row r="869" s="37" customFormat="1" ht="15" customHeight="1" x14ac:dyDescent="0.3"/>
    <row r="870" s="37" customFormat="1" ht="15" customHeight="1" x14ac:dyDescent="0.3"/>
    <row r="871" s="37" customFormat="1" ht="15" customHeight="1" x14ac:dyDescent="0.3"/>
    <row r="872" s="37" customFormat="1" ht="15" customHeight="1" x14ac:dyDescent="0.3"/>
    <row r="873" s="37" customFormat="1" ht="15" customHeight="1" x14ac:dyDescent="0.3"/>
    <row r="874" s="37" customFormat="1" ht="15" customHeight="1" x14ac:dyDescent="0.3"/>
    <row r="875" s="37" customFormat="1" ht="15" customHeight="1" x14ac:dyDescent="0.3"/>
    <row r="876" s="37" customFormat="1" ht="15" customHeight="1" x14ac:dyDescent="0.3"/>
    <row r="877" s="37" customFormat="1" ht="15" customHeight="1" x14ac:dyDescent="0.3"/>
    <row r="878" s="37" customFormat="1" ht="15" customHeight="1" x14ac:dyDescent="0.3"/>
    <row r="879" s="37" customFormat="1" ht="15" customHeight="1" x14ac:dyDescent="0.3"/>
    <row r="880" s="37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37" customFormat="1" ht="15" customHeight="1" x14ac:dyDescent="0.3"/>
    <row r="898" s="37" customFormat="1" ht="15" customHeight="1" x14ac:dyDescent="0.3"/>
    <row r="899" s="37" customFormat="1" ht="15" customHeight="1" x14ac:dyDescent="0.3"/>
    <row r="900" s="37" customFormat="1" ht="15" customHeight="1" x14ac:dyDescent="0.3"/>
    <row r="901" s="37" customFormat="1" ht="15" customHeight="1" x14ac:dyDescent="0.3"/>
    <row r="902" s="37" customFormat="1" ht="15" customHeight="1" x14ac:dyDescent="0.3"/>
    <row r="903" s="37" customFormat="1" ht="15" customHeight="1" x14ac:dyDescent="0.3"/>
    <row r="904" s="37" customFormat="1" ht="15" customHeight="1" x14ac:dyDescent="0.3"/>
    <row r="905" s="37" customFormat="1" ht="15" customHeight="1" x14ac:dyDescent="0.3"/>
    <row r="906" s="37" customFormat="1" ht="15" customHeight="1" x14ac:dyDescent="0.3"/>
    <row r="907" s="37" customFormat="1" ht="15" customHeight="1" x14ac:dyDescent="0.3"/>
    <row r="908" s="37" customFormat="1" ht="15" customHeight="1" x14ac:dyDescent="0.3"/>
    <row r="909" s="37" customFormat="1" ht="15" customHeight="1" x14ac:dyDescent="0.3"/>
    <row r="910" s="37" customFormat="1" ht="15" customHeight="1" x14ac:dyDescent="0.3"/>
    <row r="911" s="37" customFormat="1" ht="15" customHeight="1" x14ac:dyDescent="0.3"/>
    <row r="912" s="37" customFormat="1" ht="15" customHeight="1" x14ac:dyDescent="0.3"/>
    <row r="913" s="37" customFormat="1" ht="15" customHeight="1" x14ac:dyDescent="0.3"/>
    <row r="914" s="37" customFormat="1" ht="15" customHeight="1" x14ac:dyDescent="0.3"/>
    <row r="915" s="37" customFormat="1" ht="15" customHeight="1" x14ac:dyDescent="0.3"/>
    <row r="916" s="37" customFormat="1" ht="15" customHeight="1" x14ac:dyDescent="0.3"/>
    <row r="917" s="37" customFormat="1" ht="15" customHeight="1" x14ac:dyDescent="0.3"/>
    <row r="918" s="37" customFormat="1" ht="15" customHeight="1" x14ac:dyDescent="0.3"/>
    <row r="919" s="37" customFormat="1" ht="15" customHeight="1" x14ac:dyDescent="0.3"/>
    <row r="920" s="37" customFormat="1" ht="15" customHeight="1" x14ac:dyDescent="0.3"/>
    <row r="921" s="37" customFormat="1" ht="15" customHeight="1" x14ac:dyDescent="0.3"/>
    <row r="922" s="37" customFormat="1" ht="15" customHeight="1" x14ac:dyDescent="0.3"/>
    <row r="923" s="37" customFormat="1" ht="15" customHeight="1" x14ac:dyDescent="0.3"/>
    <row r="924" s="37" customFormat="1" ht="15" customHeight="1" x14ac:dyDescent="0.3"/>
    <row r="925" s="37" customFormat="1" ht="15" customHeight="1" x14ac:dyDescent="0.3"/>
    <row r="926" s="37" customFormat="1" ht="15" customHeight="1" x14ac:dyDescent="0.3"/>
    <row r="927" s="37" customFormat="1" ht="15" customHeight="1" x14ac:dyDescent="0.3"/>
    <row r="928" s="37" customFormat="1" ht="15" customHeight="1" x14ac:dyDescent="0.3"/>
    <row r="929" s="37" customFormat="1" ht="15" customHeight="1" x14ac:dyDescent="0.3"/>
    <row r="930" s="37" customFormat="1" ht="15" customHeight="1" x14ac:dyDescent="0.3"/>
    <row r="931" s="37" customFormat="1" ht="15" customHeight="1" x14ac:dyDescent="0.3"/>
    <row r="932" s="37" customFormat="1" ht="15" customHeight="1" x14ac:dyDescent="0.3"/>
    <row r="933" s="37" customFormat="1" ht="15" customHeight="1" x14ac:dyDescent="0.3"/>
    <row r="934" s="37" customFormat="1" ht="15" customHeight="1" x14ac:dyDescent="0.3"/>
    <row r="935" s="37" customFormat="1" ht="15" customHeight="1" x14ac:dyDescent="0.3"/>
    <row r="936" s="37" customFormat="1" ht="15" customHeight="1" x14ac:dyDescent="0.3"/>
    <row r="937" s="37" customFormat="1" ht="15" customHeight="1" x14ac:dyDescent="0.3"/>
    <row r="938" s="37" customFormat="1" ht="15" customHeight="1" x14ac:dyDescent="0.3"/>
    <row r="939" s="37" customFormat="1" ht="15" customHeight="1" x14ac:dyDescent="0.3"/>
    <row r="940" s="37" customFormat="1" ht="15" customHeight="1" x14ac:dyDescent="0.3"/>
    <row r="941" s="37" customFormat="1" ht="15" customHeight="1" x14ac:dyDescent="0.3"/>
    <row r="942" s="37" customFormat="1" ht="15" customHeight="1" x14ac:dyDescent="0.3"/>
    <row r="943" s="37" customFormat="1" ht="15" customHeight="1" x14ac:dyDescent="0.3"/>
    <row r="944" s="37" customFormat="1" ht="15" customHeight="1" x14ac:dyDescent="0.3"/>
    <row r="945" s="37" customFormat="1" ht="15" customHeight="1" x14ac:dyDescent="0.3"/>
    <row r="946" s="37" customFormat="1" ht="15" customHeight="1" x14ac:dyDescent="0.3"/>
    <row r="947" s="37" customFormat="1" ht="15" customHeight="1" x14ac:dyDescent="0.3"/>
    <row r="948" s="37" customFormat="1" ht="15" customHeight="1" x14ac:dyDescent="0.3"/>
    <row r="949" s="37" customFormat="1" ht="15" customHeight="1" x14ac:dyDescent="0.3"/>
    <row r="950" s="37" customFormat="1" ht="15" customHeight="1" x14ac:dyDescent="0.3"/>
    <row r="951" s="37" customFormat="1" ht="15" customHeight="1" x14ac:dyDescent="0.3"/>
    <row r="952" s="37" customFormat="1" ht="15" customHeight="1" x14ac:dyDescent="0.3"/>
    <row r="953" s="37" customFormat="1" ht="15" customHeight="1" x14ac:dyDescent="0.3"/>
    <row r="954" s="37" customFormat="1" ht="15" customHeight="1" x14ac:dyDescent="0.3"/>
    <row r="955" s="37" customFormat="1" ht="15" customHeight="1" x14ac:dyDescent="0.3"/>
    <row r="956" s="37" customFormat="1" ht="15" customHeight="1" x14ac:dyDescent="0.3"/>
    <row r="957" s="37" customFormat="1" ht="15" customHeight="1" x14ac:dyDescent="0.3"/>
    <row r="958" s="37" customFormat="1" ht="15" customHeight="1" x14ac:dyDescent="0.3"/>
    <row r="959" s="37" customFormat="1" ht="15" customHeight="1" x14ac:dyDescent="0.3"/>
    <row r="960" s="37" customFormat="1" ht="15" customHeight="1" x14ac:dyDescent="0.3"/>
    <row r="961" s="37" customFormat="1" ht="15" customHeight="1" x14ac:dyDescent="0.3"/>
    <row r="962" s="37" customFormat="1" ht="15" customHeight="1" x14ac:dyDescent="0.3"/>
    <row r="963" s="37" customFormat="1" ht="15" customHeight="1" x14ac:dyDescent="0.3"/>
    <row r="964" s="37" customFormat="1" ht="15" customHeight="1" x14ac:dyDescent="0.3"/>
    <row r="965" s="37" customFormat="1" ht="15" customHeight="1" x14ac:dyDescent="0.3"/>
    <row r="966" s="37" customFormat="1" ht="15" customHeight="1" x14ac:dyDescent="0.3"/>
    <row r="967" s="37" customFormat="1" ht="15" customHeight="1" x14ac:dyDescent="0.3"/>
    <row r="968" s="37" customFormat="1" ht="15" customHeight="1" x14ac:dyDescent="0.3"/>
    <row r="969" s="37" customFormat="1" ht="15" customHeight="1" x14ac:dyDescent="0.3"/>
    <row r="970" s="37" customFormat="1" ht="15" customHeight="1" x14ac:dyDescent="0.3"/>
    <row r="971" s="37" customFormat="1" ht="15" customHeight="1" x14ac:dyDescent="0.3"/>
    <row r="972" s="37" customFormat="1" ht="15" customHeight="1" x14ac:dyDescent="0.3"/>
    <row r="973" s="37" customFormat="1" ht="15" customHeight="1" x14ac:dyDescent="0.3"/>
    <row r="974" s="37" customFormat="1" ht="15" customHeight="1" x14ac:dyDescent="0.3"/>
    <row r="975" s="37" customFormat="1" ht="15" customHeight="1" x14ac:dyDescent="0.3"/>
    <row r="976" s="37" customFormat="1" ht="15" customHeight="1" x14ac:dyDescent="0.3"/>
    <row r="977" s="37" customFormat="1" ht="15" customHeight="1" x14ac:dyDescent="0.3"/>
    <row r="978" s="37" customFormat="1" ht="15" customHeight="1" x14ac:dyDescent="0.3"/>
    <row r="979" s="37" customFormat="1" ht="15" customHeight="1" x14ac:dyDescent="0.3"/>
    <row r="980" s="37" customFormat="1" ht="15" customHeight="1" x14ac:dyDescent="0.3"/>
    <row r="981" s="37" customFormat="1" ht="15" customHeight="1" x14ac:dyDescent="0.3"/>
    <row r="982" s="37" customFormat="1" ht="15" customHeight="1" x14ac:dyDescent="0.3"/>
    <row r="983" s="37" customFormat="1" ht="15" customHeight="1" x14ac:dyDescent="0.3"/>
    <row r="984" s="37" customFormat="1" ht="15" customHeight="1" x14ac:dyDescent="0.3"/>
    <row r="985" s="37" customFormat="1" ht="15" customHeight="1" x14ac:dyDescent="0.3"/>
    <row r="986" s="37" customFormat="1" ht="15" customHeight="1" x14ac:dyDescent="0.3"/>
    <row r="987" s="37" customFormat="1" ht="15" customHeight="1" x14ac:dyDescent="0.3"/>
    <row r="988" s="37" customFormat="1" ht="15" customHeight="1" x14ac:dyDescent="0.3"/>
    <row r="989" s="37" customFormat="1" ht="15" customHeight="1" x14ac:dyDescent="0.3"/>
    <row r="990" s="37" customFormat="1" ht="15" customHeight="1" x14ac:dyDescent="0.3"/>
    <row r="991" s="37" customFormat="1" ht="15" customHeight="1" x14ac:dyDescent="0.3"/>
    <row r="992" s="37" customFormat="1" ht="15" customHeight="1" x14ac:dyDescent="0.3"/>
    <row r="993" s="37" customFormat="1" ht="15" customHeight="1" x14ac:dyDescent="0.3"/>
    <row r="994" s="37" customFormat="1" ht="15" customHeight="1" x14ac:dyDescent="0.3"/>
    <row r="995" s="37" customFormat="1" ht="15" customHeight="1" x14ac:dyDescent="0.3"/>
    <row r="996" s="37" customFormat="1" ht="15" customHeight="1" x14ac:dyDescent="0.3"/>
    <row r="997" s="37" customFormat="1" ht="15" customHeight="1" x14ac:dyDescent="0.3"/>
    <row r="998" s="37" customFormat="1" ht="15" customHeight="1" x14ac:dyDescent="0.3"/>
    <row r="999" s="37" customFormat="1" ht="15" customHeight="1" x14ac:dyDescent="0.3"/>
    <row r="1000" s="37" customFormat="1" ht="15" customHeight="1" x14ac:dyDescent="0.3"/>
    <row r="1001" s="37" customFormat="1" ht="15" customHeight="1" x14ac:dyDescent="0.3"/>
    <row r="1002" s="37" customFormat="1" ht="15" customHeight="1" x14ac:dyDescent="0.3"/>
    <row r="1003" s="37" customFormat="1" ht="15" customHeight="1" x14ac:dyDescent="0.3"/>
    <row r="1004" s="37" customFormat="1" ht="15" customHeight="1" x14ac:dyDescent="0.3"/>
    <row r="1005" s="37" customFormat="1" ht="15" customHeight="1" x14ac:dyDescent="0.3"/>
    <row r="1006" s="37" customFormat="1" ht="15" customHeight="1" x14ac:dyDescent="0.3"/>
    <row r="1007" s="37" customFormat="1" ht="15" customHeight="1" x14ac:dyDescent="0.3"/>
    <row r="1008" s="37" customFormat="1" ht="15" customHeight="1" x14ac:dyDescent="0.3"/>
    <row r="1009" s="37" customFormat="1" ht="15" customHeight="1" x14ac:dyDescent="0.3"/>
    <row r="1010" s="37" customFormat="1" ht="15" customHeight="1" x14ac:dyDescent="0.3"/>
    <row r="1011" s="37" customFormat="1" ht="15" customHeight="1" x14ac:dyDescent="0.3"/>
    <row r="1012" s="37" customFormat="1" ht="15" customHeight="1" x14ac:dyDescent="0.3"/>
    <row r="1013" s="37" customFormat="1" ht="15" customHeight="1" x14ac:dyDescent="0.3"/>
    <row r="1014" s="37" customFormat="1" ht="15" customHeight="1" x14ac:dyDescent="0.3"/>
    <row r="1015" s="37" customFormat="1" ht="15" customHeight="1" x14ac:dyDescent="0.3"/>
    <row r="1016" s="37" customFormat="1" ht="15" customHeight="1" x14ac:dyDescent="0.3"/>
    <row r="1017" s="37" customFormat="1" ht="15" customHeight="1" x14ac:dyDescent="0.3"/>
    <row r="1018" s="37" customFormat="1" ht="15" customHeight="1" x14ac:dyDescent="0.3"/>
    <row r="1019" s="37" customFormat="1" ht="15" customHeight="1" x14ac:dyDescent="0.3"/>
    <row r="1020" s="37" customFormat="1" ht="15" customHeight="1" x14ac:dyDescent="0.3"/>
    <row r="1021" s="37" customFormat="1" ht="15" customHeight="1" x14ac:dyDescent="0.3"/>
    <row r="1022" s="37" customFormat="1" ht="15" customHeight="1" x14ac:dyDescent="0.3"/>
    <row r="1023" s="37" customFormat="1" ht="15" customHeight="1" x14ac:dyDescent="0.3"/>
    <row r="1024" s="37" customFormat="1" ht="15" customHeight="1" x14ac:dyDescent="0.3"/>
    <row r="1025" s="37" customFormat="1" ht="15" customHeight="1" x14ac:dyDescent="0.3"/>
    <row r="1026" s="37" customFormat="1" ht="15" customHeight="1" x14ac:dyDescent="0.3"/>
    <row r="1027" s="37" customFormat="1" ht="15" customHeight="1" x14ac:dyDescent="0.3"/>
    <row r="1028" s="37" customFormat="1" ht="15" customHeight="1" x14ac:dyDescent="0.3"/>
    <row r="1029" s="37" customFormat="1" ht="15" customHeight="1" x14ac:dyDescent="0.3"/>
    <row r="1030" s="37" customFormat="1" ht="15" customHeight="1" x14ac:dyDescent="0.3"/>
    <row r="1031" s="37" customFormat="1" ht="15" customHeight="1" x14ac:dyDescent="0.3"/>
    <row r="1032" s="37" customFormat="1" ht="15" customHeight="1" x14ac:dyDescent="0.3"/>
    <row r="1033" s="37" customFormat="1" ht="15" customHeight="1" x14ac:dyDescent="0.3"/>
    <row r="1034" s="37" customFormat="1" ht="15" customHeight="1" x14ac:dyDescent="0.3"/>
    <row r="1035" s="37" customFormat="1" ht="15" customHeight="1" x14ac:dyDescent="0.3"/>
    <row r="1036" s="37" customFormat="1" ht="15" customHeight="1" x14ac:dyDescent="0.3"/>
    <row r="1037" s="37" customFormat="1" ht="15" customHeight="1" x14ac:dyDescent="0.3"/>
    <row r="1038" s="37" customFormat="1" ht="15" customHeight="1" x14ac:dyDescent="0.3"/>
    <row r="1039" s="37" customFormat="1" ht="15" customHeight="1" x14ac:dyDescent="0.3"/>
    <row r="1040" s="37" customFormat="1" ht="15" customHeight="1" x14ac:dyDescent="0.3"/>
    <row r="1041" s="37" customFormat="1" ht="15" customHeight="1" x14ac:dyDescent="0.3"/>
    <row r="1042" s="37" customFormat="1" ht="15" customHeight="1" x14ac:dyDescent="0.3"/>
    <row r="1043" s="37" customFormat="1" ht="15" customHeight="1" x14ac:dyDescent="0.3"/>
    <row r="1044" s="37" customFormat="1" ht="15" customHeight="1" x14ac:dyDescent="0.3"/>
    <row r="1045" s="37" customFormat="1" ht="15" customHeight="1" x14ac:dyDescent="0.3"/>
    <row r="1046" s="37" customFormat="1" ht="15" customHeight="1" x14ac:dyDescent="0.3"/>
    <row r="1047" s="37" customFormat="1" ht="15" customHeight="1" x14ac:dyDescent="0.3"/>
    <row r="1048" s="37" customFormat="1" ht="15" customHeight="1" x14ac:dyDescent="0.3"/>
    <row r="1049" s="37" customFormat="1" ht="15" customHeight="1" x14ac:dyDescent="0.3"/>
    <row r="1050" s="37" customFormat="1" ht="15" customHeight="1" x14ac:dyDescent="0.3"/>
    <row r="1051" s="37" customFormat="1" ht="15" customHeight="1" x14ac:dyDescent="0.3"/>
    <row r="1052" s="37" customFormat="1" ht="15" customHeight="1" x14ac:dyDescent="0.3"/>
    <row r="1053" s="37" customFormat="1" ht="15" customHeight="1" x14ac:dyDescent="0.3"/>
    <row r="1054" s="37" customFormat="1" ht="15" customHeight="1" x14ac:dyDescent="0.3"/>
    <row r="1055" s="37" customFormat="1" ht="15" customHeight="1" x14ac:dyDescent="0.3"/>
    <row r="1056" s="37" customFormat="1" ht="15" customHeight="1" x14ac:dyDescent="0.3"/>
    <row r="1057" s="37" customFormat="1" ht="15" customHeight="1" x14ac:dyDescent="0.3"/>
    <row r="1058" s="37" customFormat="1" ht="15" customHeight="1" x14ac:dyDescent="0.3"/>
    <row r="1059" s="37" customFormat="1" ht="15" customHeight="1" x14ac:dyDescent="0.3"/>
    <row r="1060" s="37" customFormat="1" ht="15" customHeight="1" x14ac:dyDescent="0.3"/>
    <row r="1061" s="37" customFormat="1" ht="15" customHeight="1" x14ac:dyDescent="0.3"/>
    <row r="1062" s="37" customFormat="1" ht="15" customHeight="1" x14ac:dyDescent="0.3"/>
    <row r="1063" s="37" customFormat="1" ht="15" customHeight="1" x14ac:dyDescent="0.3"/>
    <row r="1064" s="37" customFormat="1" ht="15" customHeight="1" x14ac:dyDescent="0.3"/>
    <row r="1065" s="37" customFormat="1" ht="15" customHeight="1" x14ac:dyDescent="0.3"/>
    <row r="1066" s="37" customFormat="1" ht="15" customHeight="1" x14ac:dyDescent="0.3"/>
    <row r="1067" s="37" customFormat="1" ht="15" customHeight="1" x14ac:dyDescent="0.3"/>
    <row r="1068" s="37" customFormat="1" ht="15" customHeight="1" x14ac:dyDescent="0.3"/>
    <row r="1069" s="37" customFormat="1" ht="15" customHeight="1" x14ac:dyDescent="0.3"/>
    <row r="1070" s="37" customFormat="1" ht="15" customHeight="1" x14ac:dyDescent="0.3"/>
    <row r="1071" s="37" customFormat="1" ht="15" customHeight="1" x14ac:dyDescent="0.3"/>
    <row r="1072" s="37" customFormat="1" ht="15" customHeight="1" x14ac:dyDescent="0.3"/>
    <row r="1073" s="37" customFormat="1" ht="15" customHeight="1" x14ac:dyDescent="0.3"/>
    <row r="1074" s="37" customFormat="1" ht="15" customHeight="1" x14ac:dyDescent="0.3"/>
    <row r="1075" s="37" customFormat="1" ht="15" customHeight="1" x14ac:dyDescent="0.3"/>
    <row r="1076" s="37" customFormat="1" ht="15" customHeight="1" x14ac:dyDescent="0.3"/>
    <row r="1077" s="37" customFormat="1" ht="15" customHeight="1" x14ac:dyDescent="0.3"/>
    <row r="1078" s="37" customFormat="1" ht="15" customHeight="1" x14ac:dyDescent="0.3"/>
    <row r="1079" s="37" customFormat="1" ht="15" customHeight="1" x14ac:dyDescent="0.3"/>
    <row r="1080" s="37" customFormat="1" ht="15" customHeight="1" x14ac:dyDescent="0.3"/>
    <row r="1081" s="37" customFormat="1" ht="15" customHeight="1" x14ac:dyDescent="0.3"/>
    <row r="1082" s="37" customFormat="1" ht="15" customHeight="1" x14ac:dyDescent="0.3"/>
    <row r="1083" s="37" customFormat="1" ht="15" customHeight="1" x14ac:dyDescent="0.3"/>
    <row r="1084" s="37" customFormat="1" ht="15" customHeight="1" x14ac:dyDescent="0.3"/>
    <row r="1085" s="37" customFormat="1" ht="15" customHeight="1" x14ac:dyDescent="0.3"/>
    <row r="1086" s="37" customFormat="1" ht="15" customHeight="1" x14ac:dyDescent="0.3"/>
    <row r="1087" s="37" customFormat="1" ht="15" customHeight="1" x14ac:dyDescent="0.3"/>
    <row r="1088" s="37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5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37" customFormat="1" ht="15" customHeight="1" x14ac:dyDescent="0.3"/>
    <row r="1106" s="37" customFormat="1" ht="15" customHeight="1" x14ac:dyDescent="0.3"/>
    <row r="1107" s="37" customFormat="1" ht="15" customHeight="1" x14ac:dyDescent="0.3"/>
    <row r="1108" s="37" customFormat="1" ht="15" customHeight="1" x14ac:dyDescent="0.3"/>
    <row r="1109" s="37" customFormat="1" ht="15" customHeight="1" x14ac:dyDescent="0.3"/>
    <row r="1110" s="37" customFormat="1" ht="15" customHeight="1" x14ac:dyDescent="0.3"/>
    <row r="1111" s="37" customFormat="1" ht="15" customHeight="1" x14ac:dyDescent="0.3"/>
    <row r="1112" s="37" customFormat="1" ht="15" customHeight="1" x14ac:dyDescent="0.3"/>
    <row r="1113" s="37" customFormat="1" ht="15" customHeight="1" x14ac:dyDescent="0.3"/>
    <row r="1114" s="37" customFormat="1" ht="15" customHeight="1" x14ac:dyDescent="0.3"/>
    <row r="1115" s="37" customFormat="1" ht="15" customHeight="1" x14ac:dyDescent="0.3"/>
    <row r="1116" s="37" customFormat="1" ht="15" customHeight="1" x14ac:dyDescent="0.3"/>
    <row r="1117" s="37" customFormat="1" ht="15" customHeight="1" x14ac:dyDescent="0.3"/>
    <row r="1118" s="37" customFormat="1" ht="15" customHeight="1" x14ac:dyDescent="0.3"/>
    <row r="1119" s="37" customFormat="1" ht="15" customHeight="1" x14ac:dyDescent="0.3"/>
    <row r="1120" s="37" customFormat="1" ht="15" customHeight="1" x14ac:dyDescent="0.3"/>
    <row r="1121" s="37" customFormat="1" ht="15" customHeight="1" x14ac:dyDescent="0.3"/>
    <row r="1122" s="37" customFormat="1" ht="15" customHeight="1" x14ac:dyDescent="0.3"/>
    <row r="1123" s="37" customFormat="1" ht="15" customHeight="1" x14ac:dyDescent="0.3"/>
    <row r="1124" s="37" customFormat="1" ht="15" customHeight="1" x14ac:dyDescent="0.3"/>
    <row r="1125" s="37" customFormat="1" ht="15" customHeight="1" x14ac:dyDescent="0.3"/>
    <row r="1126" s="37" customFormat="1" ht="15" customHeight="1" x14ac:dyDescent="0.3"/>
    <row r="1127" s="37" customFormat="1" ht="15" customHeight="1" x14ac:dyDescent="0.3"/>
    <row r="1128" s="37" customFormat="1" ht="15" customHeight="1" x14ac:dyDescent="0.3"/>
    <row r="1129" s="37" customFormat="1" ht="15" customHeight="1" x14ac:dyDescent="0.3"/>
    <row r="1130" s="37" customFormat="1" ht="15" customHeight="1" x14ac:dyDescent="0.3"/>
    <row r="1131" s="37" customFormat="1" ht="15" customHeight="1" x14ac:dyDescent="0.3"/>
    <row r="1132" s="37" customFormat="1" ht="15" customHeight="1" x14ac:dyDescent="0.3"/>
    <row r="1133" s="37" customFormat="1" ht="15" customHeight="1" x14ac:dyDescent="0.3"/>
    <row r="1134" s="37" customFormat="1" ht="15" customHeight="1" x14ac:dyDescent="0.3"/>
    <row r="1135" s="37" customFormat="1" ht="15" customHeight="1" x14ac:dyDescent="0.3"/>
    <row r="1136" s="37" customFormat="1" ht="15" customHeight="1" x14ac:dyDescent="0.3"/>
    <row r="1137" s="37" customFormat="1" ht="15" customHeight="1" x14ac:dyDescent="0.3"/>
    <row r="1138" s="37" customFormat="1" ht="15" customHeight="1" x14ac:dyDescent="0.3"/>
    <row r="1139" s="37" customFormat="1" ht="15" customHeight="1" x14ac:dyDescent="0.3"/>
    <row r="1140" s="37" customFormat="1" ht="15" customHeight="1" x14ac:dyDescent="0.3"/>
    <row r="1141" s="37" customFormat="1" ht="15" customHeight="1" x14ac:dyDescent="0.3"/>
    <row r="1142" s="37" customFormat="1" ht="15" customHeight="1" x14ac:dyDescent="0.3"/>
    <row r="1143" s="37" customFormat="1" ht="15" customHeight="1" x14ac:dyDescent="0.3"/>
    <row r="1144" s="37" customFormat="1" ht="15" customHeight="1" x14ac:dyDescent="0.3"/>
    <row r="1145" s="37" customFormat="1" ht="15" customHeight="1" x14ac:dyDescent="0.3"/>
    <row r="1146" s="37" customFormat="1" ht="15" customHeight="1" x14ac:dyDescent="0.3"/>
    <row r="1147" s="37" customFormat="1" ht="15" customHeight="1" x14ac:dyDescent="0.3"/>
    <row r="1148" s="37" customFormat="1" ht="15" customHeight="1" x14ac:dyDescent="0.3"/>
    <row r="1149" s="37" customFormat="1" ht="15" customHeight="1" x14ac:dyDescent="0.3"/>
    <row r="1150" s="37" customFormat="1" ht="15" customHeight="1" x14ac:dyDescent="0.3"/>
    <row r="1151" s="37" customFormat="1" ht="15" customHeight="1" x14ac:dyDescent="0.3"/>
    <row r="1152" s="37" customFormat="1" ht="15" customHeight="1" x14ac:dyDescent="0.3"/>
    <row r="1153" s="37" customFormat="1" ht="15" customHeight="1" x14ac:dyDescent="0.3"/>
    <row r="1154" s="37" customFormat="1" ht="15" customHeight="1" x14ac:dyDescent="0.3"/>
    <row r="1155" s="37" customFormat="1" ht="15" customHeight="1" x14ac:dyDescent="0.3"/>
    <row r="1156" s="37" customFormat="1" ht="15" customHeight="1" x14ac:dyDescent="0.3"/>
    <row r="1157" s="37" customFormat="1" ht="15" customHeight="1" x14ac:dyDescent="0.3"/>
    <row r="1158" s="37" customFormat="1" ht="15" customHeight="1" x14ac:dyDescent="0.3"/>
    <row r="1159" s="37" customFormat="1" ht="15" customHeight="1" x14ac:dyDescent="0.3"/>
    <row r="1160" s="37" customFormat="1" ht="15" customHeight="1" x14ac:dyDescent="0.3"/>
    <row r="1161" s="37" customFormat="1" ht="15" customHeight="1" x14ac:dyDescent="0.3"/>
    <row r="1162" s="37" customFormat="1" ht="15" customHeight="1" x14ac:dyDescent="0.3"/>
    <row r="1163" s="37" customFormat="1" ht="15" customHeight="1" x14ac:dyDescent="0.3"/>
    <row r="1164" s="37" customFormat="1" ht="15" customHeight="1" x14ac:dyDescent="0.3"/>
    <row r="1165" s="37" customFormat="1" ht="15" customHeight="1" x14ac:dyDescent="0.3"/>
    <row r="1166" s="37" customFormat="1" ht="15" customHeight="1" x14ac:dyDescent="0.3"/>
    <row r="1167" s="37" customFormat="1" ht="15" customHeight="1" x14ac:dyDescent="0.3"/>
    <row r="1168" s="37" customFormat="1" ht="15" customHeight="1" x14ac:dyDescent="0.3"/>
    <row r="1169" s="37" customFormat="1" ht="15" customHeight="1" x14ac:dyDescent="0.3"/>
    <row r="1170" s="37" customFormat="1" ht="15" customHeight="1" x14ac:dyDescent="0.3"/>
    <row r="1171" s="37" customFormat="1" ht="15" customHeight="1" x14ac:dyDescent="0.3"/>
    <row r="1172" s="37" customFormat="1" ht="15" customHeight="1" x14ac:dyDescent="0.3"/>
    <row r="1173" s="37" customFormat="1" ht="15" customHeight="1" x14ac:dyDescent="0.3"/>
    <row r="1174" s="37" customFormat="1" ht="15" customHeight="1" x14ac:dyDescent="0.3"/>
    <row r="1175" s="37" customFormat="1" ht="15" customHeight="1" x14ac:dyDescent="0.3"/>
    <row r="1176" s="37" customFormat="1" ht="15" customHeight="1" x14ac:dyDescent="0.3"/>
    <row r="1177" s="37" customFormat="1" ht="15" customHeight="1" x14ac:dyDescent="0.3"/>
    <row r="1178" s="37" customFormat="1" ht="15" customHeight="1" x14ac:dyDescent="0.3"/>
    <row r="1179" s="37" customFormat="1" ht="15" customHeight="1" x14ac:dyDescent="0.3"/>
    <row r="1180" s="37" customFormat="1" ht="15" customHeight="1" x14ac:dyDescent="0.3"/>
    <row r="1181" s="37" customFormat="1" ht="15" customHeight="1" x14ac:dyDescent="0.3"/>
    <row r="1182" s="37" customFormat="1" ht="15" customHeight="1" x14ac:dyDescent="0.3"/>
    <row r="1183" s="37" customFormat="1" ht="15" customHeight="1" x14ac:dyDescent="0.3"/>
    <row r="1184" s="37" customFormat="1" ht="15" customHeight="1" x14ac:dyDescent="0.3"/>
    <row r="1185" s="37" customFormat="1" ht="15" customHeight="1" x14ac:dyDescent="0.3"/>
    <row r="1186" s="37" customFormat="1" ht="15" customHeight="1" x14ac:dyDescent="0.3"/>
    <row r="1187" s="37" customFormat="1" ht="15" customHeight="1" x14ac:dyDescent="0.3"/>
    <row r="1188" s="37" customFormat="1" ht="15" customHeight="1" x14ac:dyDescent="0.3"/>
    <row r="1189" s="37" customFormat="1" ht="15" customHeight="1" x14ac:dyDescent="0.3"/>
    <row r="1190" s="37" customFormat="1" ht="15" customHeight="1" x14ac:dyDescent="0.3"/>
    <row r="1191" s="37" customFormat="1" ht="15" customHeight="1" x14ac:dyDescent="0.3"/>
    <row r="1192" s="37" customFormat="1" ht="15" customHeight="1" x14ac:dyDescent="0.3"/>
    <row r="1193" s="37" customFormat="1" ht="15" customHeight="1" x14ac:dyDescent="0.3"/>
    <row r="1194" s="37" customFormat="1" ht="15" customHeight="1" x14ac:dyDescent="0.3"/>
    <row r="1195" s="37" customFormat="1" ht="15" customHeight="1" x14ac:dyDescent="0.3"/>
    <row r="1196" s="37" customFormat="1" ht="15" customHeight="1" x14ac:dyDescent="0.3"/>
    <row r="1197" s="37" customFormat="1" ht="15" customHeight="1" x14ac:dyDescent="0.3"/>
    <row r="1198" s="37" customFormat="1" ht="15" customHeight="1" x14ac:dyDescent="0.3"/>
    <row r="1199" s="37" customFormat="1" ht="15" customHeight="1" x14ac:dyDescent="0.3"/>
    <row r="1200" s="37" customFormat="1" ht="15" customHeight="1" x14ac:dyDescent="0.3"/>
    <row r="1201" s="37" customFormat="1" ht="15" customHeight="1" x14ac:dyDescent="0.3"/>
    <row r="1202" s="37" customFormat="1" ht="15" customHeight="1" x14ac:dyDescent="0.3"/>
    <row r="1203" s="37" customFormat="1" ht="15" customHeight="1" x14ac:dyDescent="0.3"/>
    <row r="1204" s="37" customFormat="1" ht="15" customHeight="1" x14ac:dyDescent="0.3"/>
    <row r="1205" s="37" customFormat="1" ht="15" customHeight="1" x14ac:dyDescent="0.3"/>
    <row r="1206" s="37" customFormat="1" ht="15" customHeight="1" x14ac:dyDescent="0.3"/>
    <row r="1207" s="37" customFormat="1" ht="15" customHeight="1" x14ac:dyDescent="0.3"/>
    <row r="1208" s="37" customFormat="1" ht="15" customHeight="1" x14ac:dyDescent="0.3"/>
    <row r="1209" s="37" customFormat="1" ht="15" customHeight="1" x14ac:dyDescent="0.3"/>
    <row r="1210" s="37" customFormat="1" ht="15" customHeight="1" x14ac:dyDescent="0.3"/>
    <row r="1211" s="37" customFormat="1" ht="15" customHeight="1" x14ac:dyDescent="0.3"/>
    <row r="1212" s="37" customFormat="1" ht="15" customHeight="1" x14ac:dyDescent="0.3"/>
    <row r="1213" s="37" customFormat="1" ht="15" customHeight="1" x14ac:dyDescent="0.3"/>
    <row r="1214" s="37" customFormat="1" ht="15" customHeight="1" x14ac:dyDescent="0.3"/>
    <row r="1215" s="37" customFormat="1" ht="15" customHeight="1" x14ac:dyDescent="0.3"/>
    <row r="1216" s="37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37" customFormat="1" ht="15" customHeight="1" x14ac:dyDescent="0.3"/>
    <row r="1234" s="37" customFormat="1" ht="15" customHeight="1" x14ac:dyDescent="0.3"/>
    <row r="1235" s="37" customFormat="1" ht="15" customHeight="1" x14ac:dyDescent="0.3"/>
    <row r="1236" s="37" customFormat="1" ht="15" customHeight="1" x14ac:dyDescent="0.3"/>
    <row r="1237" s="37" customFormat="1" ht="15" customHeight="1" x14ac:dyDescent="0.3"/>
    <row r="1238" s="37" customFormat="1" ht="15" customHeight="1" x14ac:dyDescent="0.3"/>
    <row r="1239" s="37" customFormat="1" ht="15" customHeight="1" x14ac:dyDescent="0.3"/>
    <row r="1240" s="37" customFormat="1" ht="15" customHeight="1" x14ac:dyDescent="0.3"/>
    <row r="1241" s="37" customFormat="1" ht="15" customHeight="1" x14ac:dyDescent="0.3"/>
    <row r="1242" s="37" customFormat="1" ht="15" customHeight="1" x14ac:dyDescent="0.3"/>
    <row r="1243" s="37" customFormat="1" ht="15" customHeight="1" x14ac:dyDescent="0.3"/>
    <row r="1244" s="37" customFormat="1" ht="15" customHeight="1" x14ac:dyDescent="0.3"/>
    <row r="1245" s="37" customFormat="1" ht="15" customHeight="1" x14ac:dyDescent="0.3"/>
    <row r="1246" s="37" customFormat="1" ht="15" customHeight="1" x14ac:dyDescent="0.3"/>
    <row r="1247" s="37" customFormat="1" ht="15" customHeight="1" x14ac:dyDescent="0.3"/>
    <row r="1248" s="37" customFormat="1" ht="15" customHeight="1" x14ac:dyDescent="0.3"/>
    <row r="1249" s="37" customFormat="1" ht="15" customHeight="1" x14ac:dyDescent="0.3"/>
    <row r="1250" s="37" customFormat="1" ht="15" customHeight="1" x14ac:dyDescent="0.3"/>
    <row r="1251" s="37" customFormat="1" ht="15" customHeight="1" x14ac:dyDescent="0.3"/>
    <row r="1252" s="37" customFormat="1" ht="15" customHeight="1" x14ac:dyDescent="0.3"/>
    <row r="1253" s="37" customFormat="1" ht="15" customHeight="1" x14ac:dyDescent="0.3"/>
    <row r="1254" s="37" customFormat="1" ht="15" customHeight="1" x14ac:dyDescent="0.3"/>
    <row r="1255" s="37" customFormat="1" ht="15" customHeight="1" x14ac:dyDescent="0.3"/>
    <row r="1256" s="37" customFormat="1" ht="15" customHeight="1" x14ac:dyDescent="0.3"/>
    <row r="1257" s="37" customFormat="1" ht="15" customHeight="1" x14ac:dyDescent="0.3"/>
    <row r="1258" s="37" customFormat="1" ht="15" customHeight="1" x14ac:dyDescent="0.3"/>
    <row r="1259" s="37" customFormat="1" ht="15" customHeight="1" x14ac:dyDescent="0.3"/>
    <row r="1260" s="37" customFormat="1" ht="15" customHeight="1" x14ac:dyDescent="0.3"/>
    <row r="1261" s="37" customFormat="1" ht="15" customHeight="1" x14ac:dyDescent="0.3"/>
    <row r="1262" s="37" customFormat="1" ht="15" customHeight="1" x14ac:dyDescent="0.3"/>
    <row r="1263" s="37" customFormat="1" ht="15" customHeight="1" x14ac:dyDescent="0.3"/>
    <row r="1264" s="37" customFormat="1" ht="15" customHeight="1" x14ac:dyDescent="0.3"/>
    <row r="1265" s="37" customFormat="1" ht="15" customHeight="1" x14ac:dyDescent="0.3"/>
    <row r="1266" s="37" customFormat="1" ht="15" customHeight="1" x14ac:dyDescent="0.3"/>
    <row r="1267" s="37" customFormat="1" ht="15" customHeight="1" x14ac:dyDescent="0.3"/>
    <row r="1268" s="37" customFormat="1" ht="15" customHeight="1" x14ac:dyDescent="0.3"/>
    <row r="1269" s="37" customFormat="1" ht="15" customHeight="1" x14ac:dyDescent="0.3"/>
    <row r="1270" s="37" customFormat="1" ht="15" customHeight="1" x14ac:dyDescent="0.3"/>
    <row r="1271" s="37" customFormat="1" ht="15" customHeight="1" x14ac:dyDescent="0.3"/>
    <row r="1272" s="37" customFormat="1" ht="15" customHeight="1" x14ac:dyDescent="0.3"/>
    <row r="1273" s="37" customFormat="1" ht="15" customHeight="1" x14ac:dyDescent="0.3"/>
    <row r="1274" s="37" customFormat="1" ht="15" customHeight="1" x14ac:dyDescent="0.3"/>
    <row r="1275" s="37" customFormat="1" ht="15" customHeight="1" x14ac:dyDescent="0.3"/>
    <row r="1276" s="37" customFormat="1" ht="15" customHeight="1" x14ac:dyDescent="0.3"/>
    <row r="1277" s="37" customFormat="1" ht="15" customHeight="1" x14ac:dyDescent="0.3"/>
    <row r="1278" s="37" customFormat="1" ht="15" customHeight="1" x14ac:dyDescent="0.3"/>
    <row r="1279" s="37" customFormat="1" ht="15" customHeight="1" x14ac:dyDescent="0.3"/>
    <row r="1280" s="37" customFormat="1" ht="15" customHeight="1" x14ac:dyDescent="0.3"/>
    <row r="1281" s="37" customFormat="1" ht="15" customHeight="1" x14ac:dyDescent="0.3"/>
    <row r="1282" s="37" customFormat="1" ht="15" customHeight="1" x14ac:dyDescent="0.3"/>
    <row r="1283" s="37" customFormat="1" ht="15" customHeight="1" x14ac:dyDescent="0.3"/>
    <row r="1284" s="37" customFormat="1" ht="15" customHeight="1" x14ac:dyDescent="0.3"/>
    <row r="1285" s="37" customFormat="1" ht="15" customHeight="1" x14ac:dyDescent="0.3"/>
    <row r="1286" s="37" customFormat="1" ht="15" customHeight="1" x14ac:dyDescent="0.3"/>
    <row r="1287" s="37" customFormat="1" ht="15" customHeight="1" x14ac:dyDescent="0.3"/>
    <row r="1288" s="37" customFormat="1" ht="15" customHeight="1" x14ac:dyDescent="0.3"/>
    <row r="1289" s="37" customFormat="1" ht="15" customHeight="1" x14ac:dyDescent="0.3"/>
    <row r="1290" s="37" customFormat="1" ht="15" customHeight="1" x14ac:dyDescent="0.3"/>
    <row r="1291" s="37" customFormat="1" ht="15" customHeight="1" x14ac:dyDescent="0.3"/>
    <row r="1292" s="37" customFormat="1" ht="15" customHeight="1" x14ac:dyDescent="0.3"/>
    <row r="1293" s="37" customFormat="1" ht="15" customHeight="1" x14ac:dyDescent="0.3"/>
    <row r="1294" s="37" customFormat="1" ht="15" customHeight="1" x14ac:dyDescent="0.3"/>
    <row r="1295" s="37" customFormat="1" ht="15" customHeight="1" x14ac:dyDescent="0.3"/>
    <row r="1296" s="37" customFormat="1" ht="15" customHeight="1" x14ac:dyDescent="0.3"/>
    <row r="1297" s="37" customFormat="1" ht="15" customHeight="1" x14ac:dyDescent="0.3"/>
    <row r="1298" s="37" customFormat="1" ht="15" customHeight="1" x14ac:dyDescent="0.3"/>
    <row r="1299" s="37" customFormat="1" ht="15" customHeight="1" x14ac:dyDescent="0.3"/>
    <row r="1300" s="37" customFormat="1" ht="15" customHeight="1" x14ac:dyDescent="0.3"/>
    <row r="1301" s="37" customFormat="1" ht="15" customHeight="1" x14ac:dyDescent="0.3"/>
    <row r="1302" s="37" customFormat="1" ht="15" customHeight="1" x14ac:dyDescent="0.3"/>
    <row r="1303" s="37" customFormat="1" ht="15" customHeight="1" x14ac:dyDescent="0.3"/>
    <row r="1304" s="37" customFormat="1" ht="15" customHeight="1" x14ac:dyDescent="0.3"/>
    <row r="1305" s="37" customFormat="1" ht="15" customHeight="1" x14ac:dyDescent="0.3"/>
    <row r="1306" s="37" customFormat="1" ht="15" customHeight="1" x14ac:dyDescent="0.3"/>
    <row r="1307" s="37" customFormat="1" ht="15" customHeight="1" x14ac:dyDescent="0.3"/>
    <row r="1308" s="37" customFormat="1" ht="15" customHeight="1" x14ac:dyDescent="0.3"/>
    <row r="1309" s="37" customFormat="1" ht="15" customHeight="1" x14ac:dyDescent="0.3"/>
    <row r="1310" s="37" customFormat="1" ht="15" customHeight="1" x14ac:dyDescent="0.3"/>
    <row r="1311" s="37" customFormat="1" ht="15" customHeight="1" x14ac:dyDescent="0.3"/>
    <row r="1312" s="37" customFormat="1" ht="15" customHeight="1" x14ac:dyDescent="0.3"/>
    <row r="1313" s="37" customFormat="1" ht="15" customHeight="1" x14ac:dyDescent="0.3"/>
    <row r="1314" s="37" customFormat="1" ht="15" customHeight="1" x14ac:dyDescent="0.3"/>
    <row r="1315" s="37" customFormat="1" ht="15" customHeight="1" x14ac:dyDescent="0.3"/>
    <row r="1316" s="37" customFormat="1" ht="15" customHeight="1" x14ac:dyDescent="0.3"/>
    <row r="1317" s="37" customFormat="1" ht="15" customHeight="1" x14ac:dyDescent="0.3"/>
    <row r="1318" s="37" customFormat="1" ht="15" customHeight="1" x14ac:dyDescent="0.3"/>
    <row r="1319" s="37" customFormat="1" ht="15" customHeight="1" x14ac:dyDescent="0.3"/>
    <row r="1320" s="37" customFormat="1" ht="15" customHeight="1" x14ac:dyDescent="0.3"/>
    <row r="1321" s="37" customFormat="1" ht="15" customHeight="1" x14ac:dyDescent="0.3"/>
    <row r="1322" s="37" customFormat="1" ht="15" customHeight="1" x14ac:dyDescent="0.3"/>
    <row r="1323" s="37" customFormat="1" ht="15" customHeight="1" x14ac:dyDescent="0.3"/>
    <row r="1324" s="37" customFormat="1" ht="15" customHeight="1" x14ac:dyDescent="0.3"/>
    <row r="1325" s="37" customFormat="1" ht="15" customHeight="1" x14ac:dyDescent="0.3"/>
    <row r="1326" s="37" customFormat="1" ht="15" customHeight="1" x14ac:dyDescent="0.3"/>
    <row r="1327" s="37" customFormat="1" ht="15" customHeight="1" x14ac:dyDescent="0.3"/>
    <row r="1328" s="37" customFormat="1" ht="15" customHeight="1" x14ac:dyDescent="0.3"/>
    <row r="1329" s="37" customFormat="1" ht="15" customHeight="1" x14ac:dyDescent="0.3"/>
    <row r="1330" s="37" customFormat="1" ht="15" customHeight="1" x14ac:dyDescent="0.3"/>
    <row r="1331" s="37" customFormat="1" ht="15" customHeight="1" x14ac:dyDescent="0.3"/>
    <row r="1332" s="37" customFormat="1" ht="15" customHeight="1" x14ac:dyDescent="0.3"/>
    <row r="1333" s="37" customFormat="1" ht="15" customHeight="1" x14ac:dyDescent="0.3"/>
    <row r="1334" s="37" customFormat="1" ht="15" customHeight="1" x14ac:dyDescent="0.3"/>
    <row r="1335" s="37" customFormat="1" ht="15" customHeight="1" x14ac:dyDescent="0.3"/>
    <row r="1336" s="37" customFormat="1" ht="15" customHeight="1" x14ac:dyDescent="0.3"/>
    <row r="1337" s="37" customFormat="1" ht="15" customHeight="1" x14ac:dyDescent="0.3"/>
    <row r="1338" s="37" customFormat="1" ht="15" customHeight="1" x14ac:dyDescent="0.3"/>
    <row r="1339" s="37" customFormat="1" ht="15" customHeight="1" x14ac:dyDescent="0.3"/>
    <row r="1340" s="37" customFormat="1" ht="15" customHeight="1" x14ac:dyDescent="0.3"/>
    <row r="1341" s="37" customFormat="1" ht="15" customHeight="1" x14ac:dyDescent="0.3"/>
    <row r="1342" s="37" customFormat="1" ht="15" customHeight="1" x14ac:dyDescent="0.3"/>
    <row r="1343" s="37" customFormat="1" ht="15" customHeight="1" x14ac:dyDescent="0.3"/>
    <row r="1344" s="37" customFormat="1" ht="15" customHeight="1" x14ac:dyDescent="0.3"/>
    <row r="1345" s="37" customFormat="1" ht="15" customHeight="1" x14ac:dyDescent="0.3"/>
    <row r="1346" s="37" customFormat="1" ht="15" customHeight="1" x14ac:dyDescent="0.3"/>
    <row r="1347" s="37" customFormat="1" ht="15" customHeight="1" x14ac:dyDescent="0.3"/>
    <row r="1348" s="37" customFormat="1" ht="15" customHeight="1" x14ac:dyDescent="0.3"/>
    <row r="1349" s="37" customFormat="1" ht="15" customHeight="1" x14ac:dyDescent="0.3"/>
    <row r="1350" s="37" customFormat="1" ht="15" customHeight="1" x14ac:dyDescent="0.3"/>
    <row r="1351" s="37" customFormat="1" ht="15" customHeight="1" x14ac:dyDescent="0.3"/>
    <row r="1352" s="37" customFormat="1" ht="15" customHeight="1" x14ac:dyDescent="0.3"/>
    <row r="1353" s="37" customFormat="1" ht="15" customHeight="1" x14ac:dyDescent="0.3"/>
    <row r="1354" s="37" customFormat="1" ht="15" customHeight="1" x14ac:dyDescent="0.3"/>
    <row r="1355" s="37" customFormat="1" ht="15" customHeight="1" x14ac:dyDescent="0.3"/>
    <row r="1356" s="37" customFormat="1" ht="15" customHeight="1" x14ac:dyDescent="0.3"/>
    <row r="1357" s="37" customFormat="1" ht="15" customHeight="1" x14ac:dyDescent="0.3"/>
    <row r="1358" s="37" customFormat="1" ht="15" customHeight="1" x14ac:dyDescent="0.3"/>
    <row r="1359" s="37" customFormat="1" ht="15" customHeight="1" x14ac:dyDescent="0.3"/>
    <row r="1360" s="37" customFormat="1" ht="15" customHeight="1" x14ac:dyDescent="0.3"/>
    <row r="1361" s="37" customFormat="1" ht="15" customHeight="1" x14ac:dyDescent="0.3"/>
    <row r="1362" s="37" customFormat="1" ht="15" customHeight="1" x14ac:dyDescent="0.3"/>
    <row r="1363" s="37" customFormat="1" ht="15" customHeight="1" x14ac:dyDescent="0.3"/>
    <row r="1364" s="37" customFormat="1" ht="15" customHeight="1" x14ac:dyDescent="0.3"/>
    <row r="1365" s="37" customFormat="1" ht="15" customHeight="1" x14ac:dyDescent="0.3"/>
    <row r="1366" s="37" customFormat="1" ht="15" customHeight="1" x14ac:dyDescent="0.3"/>
    <row r="1367" s="37" customFormat="1" ht="15" customHeight="1" x14ac:dyDescent="0.3"/>
    <row r="1368" s="37" customFormat="1" ht="15" customHeight="1" x14ac:dyDescent="0.3"/>
    <row r="1369" s="37" customFormat="1" ht="15" customHeight="1" x14ac:dyDescent="0.3"/>
    <row r="1370" s="37" customFormat="1" ht="15" customHeight="1" x14ac:dyDescent="0.3"/>
    <row r="1371" s="37" customFormat="1" ht="15" customHeight="1" x14ac:dyDescent="0.3"/>
    <row r="1372" s="37" customFormat="1" ht="15" customHeight="1" x14ac:dyDescent="0.3"/>
    <row r="1373" s="37" customFormat="1" ht="15" customHeight="1" x14ac:dyDescent="0.3"/>
    <row r="1374" s="37" customFormat="1" ht="15" customHeight="1" x14ac:dyDescent="0.3"/>
    <row r="1375" s="37" customFormat="1" ht="15" customHeight="1" x14ac:dyDescent="0.3"/>
    <row r="1376" s="37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4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</row>
    <row r="1391" spans="2:33" ht="15" customHeight="1" x14ac:dyDescent="0.3"/>
    <row r="1392" spans="2:33" ht="15" customHeight="1" x14ac:dyDescent="0.3"/>
    <row r="1393" s="37" customFormat="1" ht="15" customHeight="1" x14ac:dyDescent="0.3"/>
    <row r="1394" s="37" customFormat="1" ht="15" customHeight="1" x14ac:dyDescent="0.3"/>
    <row r="1395" s="37" customFormat="1" ht="15" customHeight="1" x14ac:dyDescent="0.3"/>
    <row r="1396" s="37" customFormat="1" ht="15" customHeight="1" x14ac:dyDescent="0.3"/>
    <row r="1397" s="37" customFormat="1" ht="15" customHeight="1" x14ac:dyDescent="0.3"/>
    <row r="1398" s="37" customFormat="1" ht="15" customHeight="1" x14ac:dyDescent="0.3"/>
    <row r="1399" s="37" customFormat="1" ht="15" customHeight="1" x14ac:dyDescent="0.3"/>
    <row r="1400" s="37" customFormat="1" ht="15" customHeight="1" x14ac:dyDescent="0.3"/>
    <row r="1401" s="37" customFormat="1" ht="15" customHeight="1" x14ac:dyDescent="0.3"/>
    <row r="1402" s="37" customFormat="1" ht="15" customHeight="1" x14ac:dyDescent="0.3"/>
    <row r="1403" s="37" customFormat="1" ht="15" customHeight="1" x14ac:dyDescent="0.3"/>
    <row r="1404" s="37" customFormat="1" ht="15" customHeight="1" x14ac:dyDescent="0.3"/>
    <row r="1405" s="37" customFormat="1" ht="15" customHeight="1" x14ac:dyDescent="0.3"/>
    <row r="1406" s="37" customFormat="1" ht="15" customHeight="1" x14ac:dyDescent="0.3"/>
    <row r="1407" s="37" customFormat="1" ht="15" customHeight="1" x14ac:dyDescent="0.3"/>
    <row r="1408" s="37" customFormat="1" ht="15" customHeight="1" x14ac:dyDescent="0.3"/>
    <row r="1409" s="37" customFormat="1" ht="15" customHeight="1" x14ac:dyDescent="0.3"/>
    <row r="1410" s="37" customFormat="1" ht="15" customHeight="1" x14ac:dyDescent="0.3"/>
    <row r="1411" s="37" customFormat="1" ht="15" customHeight="1" x14ac:dyDescent="0.3"/>
    <row r="1412" s="37" customFormat="1" ht="15" customHeight="1" x14ac:dyDescent="0.3"/>
    <row r="1413" s="37" customFormat="1" ht="15" customHeight="1" x14ac:dyDescent="0.3"/>
    <row r="1414" s="37" customFormat="1" ht="15" customHeight="1" x14ac:dyDescent="0.3"/>
    <row r="1415" s="37" customFormat="1" ht="15" customHeight="1" x14ac:dyDescent="0.3"/>
    <row r="1416" s="37" customFormat="1" ht="15" customHeight="1" x14ac:dyDescent="0.3"/>
    <row r="1417" s="37" customFormat="1" ht="15" customHeight="1" x14ac:dyDescent="0.3"/>
    <row r="1418" s="37" customFormat="1" ht="15" customHeight="1" x14ac:dyDescent="0.3"/>
    <row r="1419" s="37" customFormat="1" ht="15" customHeight="1" x14ac:dyDescent="0.3"/>
    <row r="1420" s="37" customFormat="1" ht="15" customHeight="1" x14ac:dyDescent="0.3"/>
    <row r="1421" s="37" customFormat="1" ht="15" customHeight="1" x14ac:dyDescent="0.3"/>
    <row r="1422" s="37" customFormat="1" ht="15" customHeight="1" x14ac:dyDescent="0.3"/>
    <row r="1423" s="37" customFormat="1" ht="15" customHeight="1" x14ac:dyDescent="0.3"/>
    <row r="1424" s="37" customFormat="1" ht="15" customHeight="1" x14ac:dyDescent="0.3"/>
    <row r="1425" s="37" customFormat="1" ht="15" customHeight="1" x14ac:dyDescent="0.3"/>
    <row r="1426" s="37" customFormat="1" ht="15" customHeight="1" x14ac:dyDescent="0.3"/>
    <row r="1427" s="37" customFormat="1" ht="15" customHeight="1" x14ac:dyDescent="0.3"/>
    <row r="1428" s="37" customFormat="1" ht="15" customHeight="1" x14ac:dyDescent="0.3"/>
    <row r="1429" s="37" customFormat="1" ht="15" customHeight="1" x14ac:dyDescent="0.3"/>
    <row r="1430" s="37" customFormat="1" ht="15" customHeight="1" x14ac:dyDescent="0.3"/>
    <row r="1431" s="37" customFormat="1" ht="15" customHeight="1" x14ac:dyDescent="0.3"/>
    <row r="1432" s="37" customFormat="1" ht="15" customHeight="1" x14ac:dyDescent="0.3"/>
    <row r="1433" s="37" customFormat="1" ht="15" customHeight="1" x14ac:dyDescent="0.3"/>
    <row r="1434" s="37" customFormat="1" ht="15" customHeight="1" x14ac:dyDescent="0.3"/>
    <row r="1435" s="37" customFormat="1" ht="15" customHeight="1" x14ac:dyDescent="0.3"/>
    <row r="1436" s="37" customFormat="1" ht="15" customHeight="1" x14ac:dyDescent="0.3"/>
    <row r="1437" s="37" customFormat="1" ht="15" customHeight="1" x14ac:dyDescent="0.3"/>
    <row r="1438" s="37" customFormat="1" ht="15" customHeight="1" x14ac:dyDescent="0.3"/>
    <row r="1439" s="37" customFormat="1" ht="15" customHeight="1" x14ac:dyDescent="0.3"/>
    <row r="1440" s="37" customFormat="1" ht="15" customHeight="1" x14ac:dyDescent="0.3"/>
    <row r="1441" s="37" customFormat="1" ht="15" customHeight="1" x14ac:dyDescent="0.3"/>
    <row r="1442" s="37" customFormat="1" ht="15" customHeight="1" x14ac:dyDescent="0.3"/>
    <row r="1443" s="37" customFormat="1" ht="15" customHeight="1" x14ac:dyDescent="0.3"/>
    <row r="1444" s="37" customFormat="1" ht="15" customHeight="1" x14ac:dyDescent="0.3"/>
    <row r="1445" s="37" customFormat="1" ht="15" customHeight="1" x14ac:dyDescent="0.3"/>
    <row r="1446" s="37" customFormat="1" ht="15" customHeight="1" x14ac:dyDescent="0.3"/>
    <row r="1447" s="37" customFormat="1" ht="15" customHeight="1" x14ac:dyDescent="0.3"/>
    <row r="1448" s="37" customFormat="1" ht="15" customHeight="1" x14ac:dyDescent="0.3"/>
    <row r="1449" s="37" customFormat="1" ht="15" customHeight="1" x14ac:dyDescent="0.3"/>
    <row r="1450" s="37" customFormat="1" ht="15" customHeight="1" x14ac:dyDescent="0.3"/>
    <row r="1451" s="37" customFormat="1" ht="15" customHeight="1" x14ac:dyDescent="0.3"/>
    <row r="1452" s="37" customFormat="1" ht="15" customHeight="1" x14ac:dyDescent="0.3"/>
    <row r="1453" s="37" customFormat="1" ht="15" customHeight="1" x14ac:dyDescent="0.3"/>
    <row r="1454" s="37" customFormat="1" ht="15" customHeight="1" x14ac:dyDescent="0.3"/>
    <row r="1455" s="37" customFormat="1" ht="15" customHeight="1" x14ac:dyDescent="0.3"/>
    <row r="1456" s="37" customFormat="1" ht="15" customHeight="1" x14ac:dyDescent="0.3"/>
    <row r="1457" s="37" customFormat="1" ht="15" customHeight="1" x14ac:dyDescent="0.3"/>
    <row r="1458" s="37" customFormat="1" ht="15" customHeight="1" x14ac:dyDescent="0.3"/>
    <row r="1459" s="37" customFormat="1" ht="15" customHeight="1" x14ac:dyDescent="0.3"/>
    <row r="1460" s="37" customFormat="1" ht="15" customHeight="1" x14ac:dyDescent="0.3"/>
    <row r="1461" s="37" customFormat="1" ht="15" customHeight="1" x14ac:dyDescent="0.3"/>
    <row r="1462" s="37" customFormat="1" ht="15" customHeight="1" x14ac:dyDescent="0.3"/>
    <row r="1463" s="37" customFormat="1" ht="15" customHeight="1" x14ac:dyDescent="0.3"/>
    <row r="1464" s="37" customFormat="1" ht="15" customHeight="1" x14ac:dyDescent="0.3"/>
    <row r="1465" s="37" customFormat="1" ht="15" customHeight="1" x14ac:dyDescent="0.3"/>
    <row r="1466" s="37" customFormat="1" ht="15" customHeight="1" x14ac:dyDescent="0.3"/>
    <row r="1467" s="37" customFormat="1" ht="15" customHeight="1" x14ac:dyDescent="0.3"/>
    <row r="1468" s="37" customFormat="1" ht="15" customHeight="1" x14ac:dyDescent="0.3"/>
    <row r="1469" s="37" customFormat="1" ht="15" customHeight="1" x14ac:dyDescent="0.3"/>
    <row r="1470" s="37" customFormat="1" ht="15" customHeight="1" x14ac:dyDescent="0.3"/>
    <row r="1471" s="37" customFormat="1" ht="15" customHeight="1" x14ac:dyDescent="0.3"/>
    <row r="1472" s="37" customFormat="1" ht="15" customHeight="1" x14ac:dyDescent="0.3"/>
    <row r="1473" s="37" customFormat="1" ht="15" customHeight="1" x14ac:dyDescent="0.3"/>
    <row r="1474" s="37" customFormat="1" ht="15" customHeight="1" x14ac:dyDescent="0.3"/>
    <row r="1475" s="37" customFormat="1" ht="15" customHeight="1" x14ac:dyDescent="0.3"/>
    <row r="1476" s="37" customFormat="1" ht="15" customHeight="1" x14ac:dyDescent="0.3"/>
    <row r="1477" s="37" customFormat="1" ht="15" customHeight="1" x14ac:dyDescent="0.3"/>
    <row r="1478" s="37" customFormat="1" ht="15" customHeight="1" x14ac:dyDescent="0.3"/>
    <row r="1479" s="37" customFormat="1" ht="15" customHeight="1" x14ac:dyDescent="0.3"/>
    <row r="1480" s="37" customFormat="1" ht="15" customHeight="1" x14ac:dyDescent="0.3"/>
    <row r="1481" s="37" customFormat="1" ht="15" customHeight="1" x14ac:dyDescent="0.3"/>
    <row r="1482" s="37" customFormat="1" ht="15" customHeight="1" x14ac:dyDescent="0.3"/>
    <row r="1483" s="37" customFormat="1" ht="15" customHeight="1" x14ac:dyDescent="0.3"/>
    <row r="1484" s="37" customFormat="1" ht="15" customHeight="1" x14ac:dyDescent="0.3"/>
    <row r="1485" s="37" customFormat="1" ht="15" customHeight="1" x14ac:dyDescent="0.3"/>
    <row r="1486" s="37" customFormat="1" ht="15" customHeight="1" x14ac:dyDescent="0.3"/>
    <row r="1487" s="37" customFormat="1" ht="15" customHeight="1" x14ac:dyDescent="0.3"/>
    <row r="1488" s="37" customFormat="1" ht="15" customHeight="1" x14ac:dyDescent="0.3"/>
    <row r="1489" spans="2:33" ht="15" customHeight="1" x14ac:dyDescent="0.3"/>
    <row r="1490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499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</row>
    <row r="1503" spans="2:33" ht="15" customHeight="1" x14ac:dyDescent="0.3"/>
    <row r="1504" spans="2:33" ht="15" customHeight="1" x14ac:dyDescent="0.3"/>
    <row r="1505" s="37" customFormat="1" ht="15" customHeight="1" x14ac:dyDescent="0.3"/>
    <row r="1506" s="37" customFormat="1" ht="15" customHeight="1" x14ac:dyDescent="0.3"/>
    <row r="1507" s="37" customFormat="1" ht="15" customHeight="1" x14ac:dyDescent="0.3"/>
    <row r="1508" s="37" customFormat="1" ht="15" customHeight="1" x14ac:dyDescent="0.3"/>
    <row r="1509" s="37" customFormat="1" ht="15" customHeight="1" x14ac:dyDescent="0.3"/>
    <row r="1510" s="37" customFormat="1" ht="15" customHeight="1" x14ac:dyDescent="0.3"/>
    <row r="1511" s="37" customFormat="1" ht="15" customHeight="1" x14ac:dyDescent="0.3"/>
    <row r="1512" s="37" customFormat="1" ht="15" customHeight="1" x14ac:dyDescent="0.3"/>
    <row r="1513" s="37" customFormat="1" ht="15" customHeight="1" x14ac:dyDescent="0.3"/>
    <row r="1514" s="37" customFormat="1" ht="15" customHeight="1" x14ac:dyDescent="0.3"/>
    <row r="1515" s="37" customFormat="1" ht="15" customHeight="1" x14ac:dyDescent="0.3"/>
    <row r="1516" s="37" customFormat="1" ht="15" customHeight="1" x14ac:dyDescent="0.3"/>
    <row r="1517" s="37" customFormat="1" ht="15" customHeight="1" x14ac:dyDescent="0.3"/>
    <row r="1518" s="37" customFormat="1" ht="15" customHeight="1" x14ac:dyDescent="0.3"/>
    <row r="1519" s="37" customFormat="1" ht="15" customHeight="1" x14ac:dyDescent="0.3"/>
    <row r="1520" s="37" customFormat="1" ht="15" customHeight="1" x14ac:dyDescent="0.3"/>
    <row r="1521" s="37" customFormat="1" ht="15" customHeight="1" x14ac:dyDescent="0.3"/>
    <row r="1522" s="37" customFormat="1" ht="15" customHeight="1" x14ac:dyDescent="0.3"/>
    <row r="1523" s="37" customFormat="1" ht="15" customHeight="1" x14ac:dyDescent="0.3"/>
    <row r="1524" s="37" customFormat="1" ht="15" customHeight="1" x14ac:dyDescent="0.3"/>
    <row r="1525" s="37" customFormat="1" ht="15" customHeight="1" x14ac:dyDescent="0.3"/>
    <row r="1526" s="37" customFormat="1" ht="15" customHeight="1" x14ac:dyDescent="0.3"/>
    <row r="1527" s="37" customFormat="1" ht="15" customHeight="1" x14ac:dyDescent="0.3"/>
    <row r="1528" s="37" customFormat="1" ht="15" customHeight="1" x14ac:dyDescent="0.3"/>
    <row r="1529" s="37" customFormat="1" ht="15" customHeight="1" x14ac:dyDescent="0.3"/>
    <row r="1530" s="37" customFormat="1" ht="15" customHeight="1" x14ac:dyDescent="0.3"/>
    <row r="1531" s="37" customFormat="1" ht="15" customHeight="1" x14ac:dyDescent="0.3"/>
    <row r="1532" s="37" customFormat="1" ht="15" customHeight="1" x14ac:dyDescent="0.3"/>
    <row r="1533" s="37" customFormat="1" ht="15" customHeight="1" x14ac:dyDescent="0.3"/>
    <row r="1534" s="37" customFormat="1" ht="15" customHeight="1" x14ac:dyDescent="0.3"/>
    <row r="1535" s="37" customFormat="1" ht="15" customHeight="1" x14ac:dyDescent="0.3"/>
    <row r="1536" s="37" customFormat="1" ht="15" customHeight="1" x14ac:dyDescent="0.3"/>
    <row r="1537" s="37" customFormat="1" ht="15" customHeight="1" x14ac:dyDescent="0.3"/>
    <row r="1538" s="37" customFormat="1" ht="15" customHeight="1" x14ac:dyDescent="0.3"/>
    <row r="1539" s="37" customFormat="1" ht="15" customHeight="1" x14ac:dyDescent="0.3"/>
    <row r="1540" s="37" customFormat="1" ht="15" customHeight="1" x14ac:dyDescent="0.3"/>
    <row r="1541" s="37" customFormat="1" ht="15" customHeight="1" x14ac:dyDescent="0.3"/>
    <row r="1542" s="37" customFormat="1" ht="15" customHeight="1" x14ac:dyDescent="0.3"/>
    <row r="1543" s="37" customFormat="1" ht="15" customHeight="1" x14ac:dyDescent="0.3"/>
    <row r="1544" s="37" customFormat="1" ht="15" customHeight="1" x14ac:dyDescent="0.3"/>
    <row r="1545" s="37" customFormat="1" ht="15" customHeight="1" x14ac:dyDescent="0.3"/>
    <row r="1546" s="37" customFormat="1" ht="15" customHeight="1" x14ac:dyDescent="0.3"/>
    <row r="1547" s="37" customFormat="1" ht="15" customHeight="1" x14ac:dyDescent="0.3"/>
    <row r="1548" s="37" customFormat="1" ht="15" customHeight="1" x14ac:dyDescent="0.3"/>
    <row r="1549" s="37" customFormat="1" ht="15" customHeight="1" x14ac:dyDescent="0.3"/>
    <row r="1550" s="37" customFormat="1" ht="15" customHeight="1" x14ac:dyDescent="0.3"/>
    <row r="1551" s="37" customFormat="1" ht="15" customHeight="1" x14ac:dyDescent="0.3"/>
    <row r="1552" s="37" customFormat="1" ht="15" customHeight="1" x14ac:dyDescent="0.3"/>
    <row r="1553" s="37" customFormat="1" ht="15" customHeight="1" x14ac:dyDescent="0.3"/>
    <row r="1554" s="37" customFormat="1" ht="15" customHeight="1" x14ac:dyDescent="0.3"/>
    <row r="1555" s="37" customFormat="1" ht="15" customHeight="1" x14ac:dyDescent="0.3"/>
    <row r="1556" s="37" customFormat="1" ht="15" customHeight="1" x14ac:dyDescent="0.3"/>
    <row r="1557" s="37" customFormat="1" ht="15" customHeight="1" x14ac:dyDescent="0.3"/>
    <row r="1558" s="37" customFormat="1" ht="15" customHeight="1" x14ac:dyDescent="0.3"/>
    <row r="1559" s="37" customFormat="1" ht="15" customHeight="1" x14ac:dyDescent="0.3"/>
    <row r="1560" s="37" customFormat="1" ht="15" customHeight="1" x14ac:dyDescent="0.3"/>
    <row r="1561" s="37" customFormat="1" ht="15" customHeight="1" x14ac:dyDescent="0.3"/>
    <row r="1562" s="37" customFormat="1" ht="15" customHeight="1" x14ac:dyDescent="0.3"/>
    <row r="1563" s="37" customFormat="1" ht="15" customHeight="1" x14ac:dyDescent="0.3"/>
    <row r="1564" s="37" customFormat="1" ht="15" customHeight="1" x14ac:dyDescent="0.3"/>
    <row r="1565" s="37" customFormat="1" ht="15" customHeight="1" x14ac:dyDescent="0.3"/>
    <row r="1566" s="37" customFormat="1" ht="15" customHeight="1" x14ac:dyDescent="0.3"/>
    <row r="1567" s="37" customFormat="1" ht="15" customHeight="1" x14ac:dyDescent="0.3"/>
    <row r="1568" s="37" customFormat="1" ht="15" customHeight="1" x14ac:dyDescent="0.3"/>
    <row r="1569" s="37" customFormat="1" ht="15" customHeight="1" x14ac:dyDescent="0.3"/>
    <row r="1570" s="37" customFormat="1" ht="15" customHeight="1" x14ac:dyDescent="0.3"/>
    <row r="1571" s="37" customFormat="1" ht="15" customHeight="1" x14ac:dyDescent="0.3"/>
    <row r="1572" s="37" customFormat="1" ht="15" customHeight="1" x14ac:dyDescent="0.3"/>
    <row r="1573" s="37" customFormat="1" ht="15" customHeight="1" x14ac:dyDescent="0.3"/>
    <row r="1574" s="37" customFormat="1" ht="15" customHeight="1" x14ac:dyDescent="0.3"/>
    <row r="1575" s="37" customFormat="1" ht="15" customHeight="1" x14ac:dyDescent="0.3"/>
    <row r="1576" s="37" customFormat="1" ht="15" customHeight="1" x14ac:dyDescent="0.3"/>
    <row r="1577" s="37" customFormat="1" ht="15" customHeight="1" x14ac:dyDescent="0.3"/>
    <row r="1578" s="37" customFormat="1" ht="15" customHeight="1" x14ac:dyDescent="0.3"/>
    <row r="1579" s="37" customFormat="1" ht="15" customHeight="1" x14ac:dyDescent="0.3"/>
    <row r="1580" s="37" customFormat="1" ht="15" customHeight="1" x14ac:dyDescent="0.3"/>
    <row r="1581" s="37" customFormat="1" ht="15" customHeight="1" x14ac:dyDescent="0.3"/>
    <row r="1582" s="37" customFormat="1" ht="15" customHeight="1" x14ac:dyDescent="0.3"/>
    <row r="1583" s="37" customFormat="1" ht="15" customHeight="1" x14ac:dyDescent="0.3"/>
    <row r="1584" s="37" customFormat="1" ht="15" customHeight="1" x14ac:dyDescent="0.3"/>
    <row r="1585" s="37" customFormat="1" ht="15" customHeight="1" x14ac:dyDescent="0.3"/>
    <row r="1586" s="37" customFormat="1" ht="15" customHeight="1" x14ac:dyDescent="0.3"/>
    <row r="1587" s="37" customFormat="1" ht="15" customHeight="1" x14ac:dyDescent="0.3"/>
    <row r="1588" s="37" customFormat="1" ht="15" customHeight="1" x14ac:dyDescent="0.3"/>
    <row r="1589" s="37" customFormat="1" ht="15" customHeight="1" x14ac:dyDescent="0.3"/>
    <row r="1590" s="37" customFormat="1" ht="15" customHeight="1" x14ac:dyDescent="0.3"/>
    <row r="1591" s="37" customFormat="1" ht="15" customHeight="1" x14ac:dyDescent="0.3"/>
    <row r="1592" s="37" customFormat="1" ht="15" customHeight="1" x14ac:dyDescent="0.3"/>
    <row r="1593" s="37" customFormat="1" ht="15" customHeight="1" x14ac:dyDescent="0.3"/>
    <row r="1594" s="37" customFormat="1" ht="15" customHeight="1" x14ac:dyDescent="0.3"/>
    <row r="1595" s="37" customFormat="1" ht="15" customHeight="1" x14ac:dyDescent="0.3"/>
    <row r="1596" s="37" customFormat="1" ht="15" customHeight="1" x14ac:dyDescent="0.3"/>
    <row r="1597" s="37" customFormat="1" ht="15" customHeight="1" x14ac:dyDescent="0.3"/>
    <row r="1598" s="37" customFormat="1" ht="15" customHeight="1" x14ac:dyDescent="0.3"/>
    <row r="1599" s="37" customFormat="1" ht="15" customHeight="1" x14ac:dyDescent="0.3"/>
    <row r="1600" s="37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12" spans="2:33" ht="15" customHeight="1" x14ac:dyDescent="0.3"/>
    <row r="1613" spans="2:33" ht="15" customHeight="1" x14ac:dyDescent="0.3"/>
    <row r="1614" spans="2:33" ht="15" customHeight="1" x14ac:dyDescent="0.3"/>
    <row r="1615" spans="2:33" ht="15" customHeight="1" x14ac:dyDescent="0.3"/>
    <row r="1616" spans="2:33" ht="15" customHeight="1" x14ac:dyDescent="0.3"/>
    <row r="1617" s="37" customFormat="1" ht="15" customHeight="1" x14ac:dyDescent="0.3"/>
    <row r="1618" s="37" customFormat="1" ht="15" customHeight="1" x14ac:dyDescent="0.3"/>
    <row r="1619" s="37" customFormat="1" ht="15" customHeight="1" x14ac:dyDescent="0.3"/>
    <row r="1620" s="37" customFormat="1" ht="15" customHeight="1" x14ac:dyDescent="0.3"/>
    <row r="1621" s="37" customFormat="1" ht="15" customHeight="1" x14ac:dyDescent="0.3"/>
    <row r="1622" s="37" customFormat="1" ht="15" customHeight="1" x14ac:dyDescent="0.3"/>
    <row r="1623" s="37" customFormat="1" ht="15" customHeight="1" x14ac:dyDescent="0.3"/>
    <row r="1624" s="37" customFormat="1" ht="15" customHeight="1" x14ac:dyDescent="0.3"/>
    <row r="1625" s="37" customFormat="1" ht="15" customHeight="1" x14ac:dyDescent="0.3"/>
    <row r="1626" s="37" customFormat="1" ht="15" customHeight="1" x14ac:dyDescent="0.3"/>
    <row r="1627" s="37" customFormat="1" ht="15" customHeight="1" x14ac:dyDescent="0.3"/>
    <row r="1628" s="37" customFormat="1" ht="15" customHeight="1" x14ac:dyDescent="0.3"/>
    <row r="1629" s="37" customFormat="1" ht="15" customHeight="1" x14ac:dyDescent="0.3"/>
    <row r="1630" s="37" customFormat="1" ht="15" customHeight="1" x14ac:dyDescent="0.3"/>
    <row r="1631" s="37" customFormat="1" ht="15" customHeight="1" x14ac:dyDescent="0.3"/>
    <row r="1632" s="37" customFormat="1" ht="15" customHeight="1" x14ac:dyDescent="0.3"/>
    <row r="1633" s="37" customFormat="1" ht="15" customHeight="1" x14ac:dyDescent="0.3"/>
    <row r="1634" s="37" customFormat="1" ht="15" customHeight="1" x14ac:dyDescent="0.3"/>
    <row r="1635" s="37" customFormat="1" ht="15" customHeight="1" x14ac:dyDescent="0.3"/>
    <row r="1636" s="37" customFormat="1" ht="15" customHeight="1" x14ac:dyDescent="0.3"/>
    <row r="1637" s="37" customFormat="1" ht="15" customHeight="1" x14ac:dyDescent="0.3"/>
    <row r="1638" s="37" customFormat="1" ht="15" customHeight="1" x14ac:dyDescent="0.3"/>
    <row r="1639" s="37" customFormat="1" ht="15" customHeight="1" x14ac:dyDescent="0.3"/>
    <row r="1640" s="37" customFormat="1" ht="15" customHeight="1" x14ac:dyDescent="0.3"/>
    <row r="1641" s="37" customFormat="1" ht="15" customHeight="1" x14ac:dyDescent="0.3"/>
    <row r="1642" s="37" customFormat="1" ht="15" customHeight="1" x14ac:dyDescent="0.3"/>
    <row r="1643" s="37" customFormat="1" ht="15" customHeight="1" x14ac:dyDescent="0.3"/>
    <row r="1644" s="37" customFormat="1" ht="15" customHeight="1" x14ac:dyDescent="0.3"/>
    <row r="1645" s="37" customFormat="1" ht="15" customHeight="1" x14ac:dyDescent="0.3"/>
    <row r="1646" s="37" customFormat="1" ht="15" customHeight="1" x14ac:dyDescent="0.3"/>
    <row r="1647" s="37" customFormat="1" ht="15" customHeight="1" x14ac:dyDescent="0.3"/>
    <row r="1648" s="37" customFormat="1" ht="15" customHeight="1" x14ac:dyDescent="0.3"/>
    <row r="1649" s="37" customFormat="1" ht="15" customHeight="1" x14ac:dyDescent="0.3"/>
    <row r="1650" s="37" customFormat="1" ht="15" customHeight="1" x14ac:dyDescent="0.3"/>
    <row r="1651" s="37" customFormat="1" ht="15" customHeight="1" x14ac:dyDescent="0.3"/>
    <row r="1652" s="37" customFormat="1" ht="15" customHeight="1" x14ac:dyDescent="0.3"/>
    <row r="1653" s="37" customFormat="1" ht="15" customHeight="1" x14ac:dyDescent="0.3"/>
    <row r="1654" s="37" customFormat="1" ht="15" customHeight="1" x14ac:dyDescent="0.3"/>
    <row r="1655" s="37" customFormat="1" ht="15" customHeight="1" x14ac:dyDescent="0.3"/>
    <row r="1656" s="37" customFormat="1" ht="15" customHeight="1" x14ac:dyDescent="0.3"/>
    <row r="1657" s="37" customFormat="1" ht="15" customHeight="1" x14ac:dyDescent="0.3"/>
    <row r="1658" s="37" customFormat="1" ht="15" customHeight="1" x14ac:dyDescent="0.3"/>
    <row r="1659" s="37" customFormat="1" ht="15" customHeight="1" x14ac:dyDescent="0.3"/>
    <row r="1660" s="37" customFormat="1" ht="15" customHeight="1" x14ac:dyDescent="0.3"/>
    <row r="1661" s="37" customFormat="1" ht="15" customHeight="1" x14ac:dyDescent="0.3"/>
    <row r="1662" s="37" customFormat="1" ht="15" customHeight="1" x14ac:dyDescent="0.3"/>
    <row r="1663" s="37" customFormat="1" ht="15" customHeight="1" x14ac:dyDescent="0.3"/>
    <row r="1664" s="37" customFormat="1" ht="15" customHeight="1" x14ac:dyDescent="0.3"/>
    <row r="1665" s="37" customFormat="1" ht="15" customHeight="1" x14ac:dyDescent="0.3"/>
    <row r="1666" s="37" customFormat="1" ht="15" customHeight="1" x14ac:dyDescent="0.3"/>
    <row r="1667" s="37" customFormat="1" ht="15" customHeight="1" x14ac:dyDescent="0.3"/>
    <row r="1668" s="37" customFormat="1" ht="15" customHeight="1" x14ac:dyDescent="0.3"/>
    <row r="1669" s="37" customFormat="1" ht="15" customHeight="1" x14ac:dyDescent="0.3"/>
    <row r="1670" s="37" customFormat="1" ht="15" customHeight="1" x14ac:dyDescent="0.3"/>
    <row r="1671" s="37" customFormat="1" ht="15" customHeight="1" x14ac:dyDescent="0.3"/>
    <row r="1672" s="37" customFormat="1" ht="15" customHeight="1" x14ac:dyDescent="0.3"/>
    <row r="1673" s="37" customFormat="1" ht="15" customHeight="1" x14ac:dyDescent="0.3"/>
    <row r="1674" s="37" customFormat="1" ht="15" customHeight="1" x14ac:dyDescent="0.3"/>
    <row r="1675" s="37" customFormat="1" ht="15" customHeight="1" x14ac:dyDescent="0.3"/>
    <row r="1676" s="37" customFormat="1" ht="15" customHeight="1" x14ac:dyDescent="0.3"/>
    <row r="1677" s="37" customFormat="1" ht="15" customHeight="1" x14ac:dyDescent="0.3"/>
    <row r="1678" s="37" customFormat="1" ht="15" customHeight="1" x14ac:dyDescent="0.3"/>
    <row r="1679" s="37" customFormat="1" ht="15" customHeight="1" x14ac:dyDescent="0.3"/>
    <row r="1680" s="37" customFormat="1" ht="15" customHeight="1" x14ac:dyDescent="0.3"/>
    <row r="1681" s="37" customFormat="1" ht="15" customHeight="1" x14ac:dyDescent="0.3"/>
    <row r="1682" s="37" customFormat="1" ht="15" customHeight="1" x14ac:dyDescent="0.3"/>
    <row r="1683" s="37" customFormat="1" ht="15" customHeight="1" x14ac:dyDescent="0.3"/>
    <row r="1684" s="37" customFormat="1" ht="15" customHeight="1" x14ac:dyDescent="0.3"/>
    <row r="1685" s="37" customFormat="1" ht="15" customHeight="1" x14ac:dyDescent="0.3"/>
    <row r="1686" s="37" customFormat="1" ht="15" customHeight="1" x14ac:dyDescent="0.3"/>
    <row r="1687" s="37" customFormat="1" ht="15" customHeight="1" x14ac:dyDescent="0.3"/>
    <row r="1688" s="37" customFormat="1" ht="15" customHeight="1" x14ac:dyDescent="0.3"/>
    <row r="1689" s="37" customFormat="1" ht="15" customHeight="1" x14ac:dyDescent="0.3"/>
    <row r="1690" s="37" customFormat="1" ht="15" customHeight="1" x14ac:dyDescent="0.3"/>
    <row r="1691" s="37" customFormat="1" ht="15" customHeight="1" x14ac:dyDescent="0.3"/>
    <row r="1692" s="37" customFormat="1" ht="15" customHeight="1" x14ac:dyDescent="0.3"/>
    <row r="1693" s="37" customFormat="1" ht="15" customHeight="1" x14ac:dyDescent="0.3"/>
    <row r="1694" s="37" customFormat="1" ht="15" customHeight="1" x14ac:dyDescent="0.3"/>
    <row r="1695" s="37" customFormat="1" ht="15" customHeight="1" x14ac:dyDescent="0.3"/>
    <row r="1696" s="37" customFormat="1" ht="15" customHeight="1" x14ac:dyDescent="0.3"/>
    <row r="1697" spans="2:33" ht="15" customHeight="1" x14ac:dyDescent="0.3"/>
    <row r="1698" spans="2:33" ht="15" customHeight="1" x14ac:dyDescent="0.3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37" customFormat="1" ht="15" customHeight="1" x14ac:dyDescent="0.3"/>
    <row r="1714" s="37" customFormat="1" ht="15" customHeight="1" x14ac:dyDescent="0.3"/>
    <row r="1715" s="37" customFormat="1" ht="15" customHeight="1" x14ac:dyDescent="0.3"/>
    <row r="1716" s="37" customFormat="1" ht="15" customHeight="1" x14ac:dyDescent="0.3"/>
    <row r="1717" s="37" customFormat="1" ht="15" customHeight="1" x14ac:dyDescent="0.3"/>
    <row r="1718" s="37" customFormat="1" ht="15" customHeight="1" x14ac:dyDescent="0.3"/>
    <row r="1719" s="37" customFormat="1" ht="15" customHeight="1" x14ac:dyDescent="0.3"/>
    <row r="1720" s="37" customFormat="1" ht="15" customHeight="1" x14ac:dyDescent="0.3"/>
    <row r="1721" s="37" customFormat="1" ht="15" customHeight="1" x14ac:dyDescent="0.3"/>
    <row r="1722" s="37" customFormat="1" ht="15" customHeight="1" x14ac:dyDescent="0.3"/>
    <row r="1723" s="37" customFormat="1" ht="15" customHeight="1" x14ac:dyDescent="0.3"/>
    <row r="1724" s="37" customFormat="1" ht="15" customHeight="1" x14ac:dyDescent="0.3"/>
    <row r="1725" s="37" customFormat="1" ht="15" customHeight="1" x14ac:dyDescent="0.3"/>
    <row r="1726" s="37" customFormat="1" ht="15" customHeight="1" x14ac:dyDescent="0.3"/>
    <row r="1727" s="37" customFormat="1" ht="15" customHeight="1" x14ac:dyDescent="0.3"/>
    <row r="1728" s="37" customFormat="1" ht="15" customHeight="1" x14ac:dyDescent="0.3"/>
    <row r="1729" s="37" customFormat="1" ht="15" customHeight="1" x14ac:dyDescent="0.3"/>
    <row r="1730" s="37" customFormat="1" ht="15" customHeight="1" x14ac:dyDescent="0.3"/>
    <row r="1731" s="37" customFormat="1" ht="15" customHeight="1" x14ac:dyDescent="0.3"/>
    <row r="1732" s="37" customFormat="1" ht="15" customHeight="1" x14ac:dyDescent="0.3"/>
    <row r="1733" s="37" customFormat="1" ht="15" customHeight="1" x14ac:dyDescent="0.3"/>
    <row r="1734" s="37" customFormat="1" ht="15" customHeight="1" x14ac:dyDescent="0.3"/>
    <row r="1735" s="37" customFormat="1" ht="15" customHeight="1" x14ac:dyDescent="0.3"/>
    <row r="1736" s="37" customFormat="1" ht="15" customHeight="1" x14ac:dyDescent="0.3"/>
    <row r="1737" s="37" customFormat="1" ht="15" customHeight="1" x14ac:dyDescent="0.3"/>
    <row r="1738" s="37" customFormat="1" ht="15" customHeight="1" x14ac:dyDescent="0.3"/>
    <row r="1739" s="37" customFormat="1" ht="15" customHeight="1" x14ac:dyDescent="0.3"/>
    <row r="1740" s="37" customFormat="1" ht="15" customHeight="1" x14ac:dyDescent="0.3"/>
    <row r="1741" s="37" customFormat="1" ht="15" customHeight="1" x14ac:dyDescent="0.3"/>
    <row r="1742" s="37" customFormat="1" ht="15" customHeight="1" x14ac:dyDescent="0.3"/>
    <row r="1743" s="37" customFormat="1" ht="15" customHeight="1" x14ac:dyDescent="0.3"/>
    <row r="1744" s="37" customFormat="1" ht="15" customHeight="1" x14ac:dyDescent="0.3"/>
    <row r="1745" s="37" customFormat="1" ht="15" customHeight="1" x14ac:dyDescent="0.3"/>
    <row r="1746" s="37" customFormat="1" ht="15" customHeight="1" x14ac:dyDescent="0.3"/>
    <row r="1747" s="37" customFormat="1" ht="15" customHeight="1" x14ac:dyDescent="0.3"/>
    <row r="1748" s="37" customFormat="1" ht="15" customHeight="1" x14ac:dyDescent="0.3"/>
    <row r="1749" s="37" customFormat="1" ht="15" customHeight="1" x14ac:dyDescent="0.3"/>
    <row r="1750" s="37" customFormat="1" ht="15" customHeight="1" x14ac:dyDescent="0.3"/>
    <row r="1751" s="37" customFormat="1" ht="15" customHeight="1" x14ac:dyDescent="0.3"/>
    <row r="1752" s="37" customFormat="1" ht="15" customHeight="1" x14ac:dyDescent="0.3"/>
    <row r="1753" s="37" customFormat="1" ht="15" customHeight="1" x14ac:dyDescent="0.3"/>
    <row r="1754" s="37" customFormat="1" ht="15" customHeight="1" x14ac:dyDescent="0.3"/>
    <row r="1755" s="37" customFormat="1" ht="15" customHeight="1" x14ac:dyDescent="0.3"/>
    <row r="1756" s="37" customFormat="1" ht="15" customHeight="1" x14ac:dyDescent="0.3"/>
    <row r="1757" s="37" customFormat="1" ht="15" customHeight="1" x14ac:dyDescent="0.3"/>
    <row r="1758" s="37" customFormat="1" ht="15" customHeight="1" x14ac:dyDescent="0.3"/>
    <row r="1759" s="37" customFormat="1" ht="15" customHeight="1" x14ac:dyDescent="0.3"/>
    <row r="1760" s="37" customFormat="1" ht="15" customHeight="1" x14ac:dyDescent="0.3"/>
    <row r="1761" s="37" customFormat="1" ht="15" customHeight="1" x14ac:dyDescent="0.3"/>
    <row r="1762" s="37" customFormat="1" ht="15" customHeight="1" x14ac:dyDescent="0.3"/>
    <row r="1763" s="37" customFormat="1" ht="15" customHeight="1" x14ac:dyDescent="0.3"/>
    <row r="1764" s="37" customFormat="1" ht="15" customHeight="1" x14ac:dyDescent="0.3"/>
    <row r="1765" s="37" customFormat="1" ht="15" customHeight="1" x14ac:dyDescent="0.3"/>
    <row r="1766" s="37" customFormat="1" ht="15" customHeight="1" x14ac:dyDescent="0.3"/>
    <row r="1767" s="37" customFormat="1" ht="15" customHeight="1" x14ac:dyDescent="0.3"/>
    <row r="1768" s="37" customFormat="1" ht="15" customHeight="1" x14ac:dyDescent="0.3"/>
    <row r="1769" s="37" customFormat="1" ht="15" customHeight="1" x14ac:dyDescent="0.3"/>
    <row r="1770" s="37" customFormat="1" ht="15" customHeight="1" x14ac:dyDescent="0.3"/>
    <row r="1771" s="37" customFormat="1" ht="15" customHeight="1" x14ac:dyDescent="0.3"/>
    <row r="1772" s="37" customFormat="1" ht="15" customHeight="1" x14ac:dyDescent="0.3"/>
    <row r="1773" s="37" customFormat="1" ht="15" customHeight="1" x14ac:dyDescent="0.3"/>
    <row r="1774" s="37" customFormat="1" ht="15" customHeight="1" x14ac:dyDescent="0.3"/>
    <row r="1775" s="37" customFormat="1" ht="15" customHeight="1" x14ac:dyDescent="0.3"/>
    <row r="1776" s="37" customFormat="1" ht="15" customHeight="1" x14ac:dyDescent="0.3"/>
    <row r="1777" s="37" customFormat="1" ht="15" customHeight="1" x14ac:dyDescent="0.3"/>
    <row r="1778" s="37" customFormat="1" ht="15" customHeight="1" x14ac:dyDescent="0.3"/>
    <row r="1779" s="37" customFormat="1" ht="15" customHeight="1" x14ac:dyDescent="0.3"/>
    <row r="1780" s="37" customFormat="1" ht="15" customHeight="1" x14ac:dyDescent="0.3"/>
    <row r="1781" s="37" customFormat="1" ht="15" customHeight="1" x14ac:dyDescent="0.3"/>
    <row r="1782" s="37" customFormat="1" ht="15" customHeight="1" x14ac:dyDescent="0.3"/>
    <row r="1783" s="37" customFormat="1" ht="15" customHeight="1" x14ac:dyDescent="0.3"/>
    <row r="1784" s="37" customFormat="1" ht="15" customHeight="1" x14ac:dyDescent="0.3"/>
    <row r="1785" s="37" customFormat="1" ht="15" customHeight="1" x14ac:dyDescent="0.3"/>
    <row r="1786" s="37" customFormat="1" ht="15" customHeight="1" x14ac:dyDescent="0.3"/>
    <row r="1787" s="37" customFormat="1" ht="15" customHeight="1" x14ac:dyDescent="0.3"/>
    <row r="1788" s="37" customFormat="1" ht="15" customHeight="1" x14ac:dyDescent="0.3"/>
    <row r="1789" s="37" customFormat="1" ht="15" customHeight="1" x14ac:dyDescent="0.3"/>
    <row r="1790" s="37" customFormat="1" ht="15" customHeight="1" x14ac:dyDescent="0.3"/>
    <row r="1791" s="37" customFormat="1" ht="15" customHeight="1" x14ac:dyDescent="0.3"/>
    <row r="1792" s="37" customFormat="1" ht="15" customHeight="1" x14ac:dyDescent="0.3"/>
    <row r="1793" s="37" customFormat="1" ht="15" customHeight="1" x14ac:dyDescent="0.3"/>
    <row r="1794" s="37" customFormat="1" ht="15" customHeight="1" x14ac:dyDescent="0.3"/>
    <row r="1795" s="37" customFormat="1" ht="15" customHeight="1" x14ac:dyDescent="0.3"/>
    <row r="1796" s="37" customFormat="1" ht="15" customHeight="1" x14ac:dyDescent="0.3"/>
    <row r="1797" s="37" customFormat="1" ht="15" customHeight="1" x14ac:dyDescent="0.3"/>
    <row r="1798" s="37" customFormat="1" ht="15" customHeight="1" x14ac:dyDescent="0.3"/>
    <row r="1799" s="37" customFormat="1" ht="15" customHeight="1" x14ac:dyDescent="0.3"/>
    <row r="1800" s="37" customFormat="1" ht="15" customHeight="1" x14ac:dyDescent="0.3"/>
    <row r="1801" s="37" customFormat="1" ht="15" customHeight="1" x14ac:dyDescent="0.3"/>
    <row r="1802" s="37" customFormat="1" ht="15" customHeight="1" x14ac:dyDescent="0.3"/>
    <row r="1803" s="37" customFormat="1" ht="15" customHeight="1" x14ac:dyDescent="0.3"/>
    <row r="1804" s="37" customFormat="1" ht="15" customHeight="1" x14ac:dyDescent="0.3"/>
    <row r="1805" s="37" customFormat="1" ht="15" customHeight="1" x14ac:dyDescent="0.3"/>
    <row r="1806" s="37" customFormat="1" ht="15" customHeight="1" x14ac:dyDescent="0.3"/>
    <row r="1807" s="37" customFormat="1" ht="15" customHeight="1" x14ac:dyDescent="0.3"/>
    <row r="1808" s="37" customFormat="1" ht="15" customHeight="1" x14ac:dyDescent="0.3"/>
    <row r="1809" s="37" customFormat="1" ht="15" customHeight="1" x14ac:dyDescent="0.3"/>
    <row r="1810" s="37" customFormat="1" ht="15" customHeight="1" x14ac:dyDescent="0.3"/>
    <row r="1811" s="37" customFormat="1" ht="15" customHeight="1" x14ac:dyDescent="0.3"/>
    <row r="1812" s="37" customFormat="1" ht="15" customHeight="1" x14ac:dyDescent="0.3"/>
    <row r="1813" s="37" customFormat="1" ht="15" customHeight="1" x14ac:dyDescent="0.3"/>
    <row r="1814" s="37" customFormat="1" ht="15" customHeight="1" x14ac:dyDescent="0.3"/>
    <row r="1815" s="37" customFormat="1" ht="15" customHeight="1" x14ac:dyDescent="0.3"/>
    <row r="1816" s="37" customFormat="1" ht="15" customHeight="1" x14ac:dyDescent="0.3"/>
    <row r="1817" s="37" customFormat="1" ht="15" customHeight="1" x14ac:dyDescent="0.3"/>
    <row r="1818" s="37" customFormat="1" ht="15" customHeight="1" x14ac:dyDescent="0.3"/>
    <row r="1819" s="37" customFormat="1" ht="15" customHeight="1" x14ac:dyDescent="0.3"/>
    <row r="1820" s="37" customFormat="1" ht="15" customHeight="1" x14ac:dyDescent="0.3"/>
    <row r="1821" s="37" customFormat="1" ht="15" customHeight="1" x14ac:dyDescent="0.3"/>
    <row r="1822" s="37" customFormat="1" ht="15" customHeight="1" x14ac:dyDescent="0.3"/>
    <row r="1823" s="37" customFormat="1" ht="15" customHeight="1" x14ac:dyDescent="0.3"/>
    <row r="1824" s="37" customFormat="1" ht="15" customHeight="1" x14ac:dyDescent="0.3"/>
    <row r="1825" s="37" customFormat="1" ht="15" customHeight="1" x14ac:dyDescent="0.3"/>
    <row r="1826" s="37" customFormat="1" ht="15" customHeight="1" x14ac:dyDescent="0.3"/>
    <row r="1827" s="37" customFormat="1" ht="15" customHeight="1" x14ac:dyDescent="0.3"/>
    <row r="1828" s="37" customFormat="1" ht="15" customHeight="1" x14ac:dyDescent="0.3"/>
    <row r="1829" s="37" customFormat="1" ht="15" customHeight="1" x14ac:dyDescent="0.3"/>
    <row r="1830" s="37" customFormat="1" ht="15" customHeight="1" x14ac:dyDescent="0.3"/>
    <row r="1831" s="37" customFormat="1" ht="15" customHeight="1" x14ac:dyDescent="0.3"/>
    <row r="1832" s="37" customFormat="1" ht="15" customHeight="1" x14ac:dyDescent="0.3"/>
    <row r="1833" s="37" customFormat="1" ht="15" customHeight="1" x14ac:dyDescent="0.3"/>
    <row r="1834" s="37" customFormat="1" ht="15" customHeight="1" x14ac:dyDescent="0.3"/>
    <row r="1835" s="37" customFormat="1" ht="15" customHeight="1" x14ac:dyDescent="0.3"/>
    <row r="1836" s="37" customFormat="1" ht="15" customHeight="1" x14ac:dyDescent="0.3"/>
    <row r="1837" s="37" customFormat="1" ht="15" customHeight="1" x14ac:dyDescent="0.3"/>
    <row r="1838" s="37" customFormat="1" ht="15" customHeight="1" x14ac:dyDescent="0.3"/>
    <row r="1839" s="37" customFormat="1" ht="15" customHeight="1" x14ac:dyDescent="0.3"/>
    <row r="1840" s="37" customFormat="1" ht="15" customHeight="1" x14ac:dyDescent="0.3"/>
    <row r="1841" s="37" customFormat="1" ht="15" customHeight="1" x14ac:dyDescent="0.3"/>
    <row r="1842" s="37" customFormat="1" ht="15" customHeight="1" x14ac:dyDescent="0.3"/>
    <row r="1843" s="37" customFormat="1" ht="15" customHeight="1" x14ac:dyDescent="0.3"/>
    <row r="1844" s="37" customFormat="1" ht="15" customHeight="1" x14ac:dyDescent="0.3"/>
    <row r="1845" s="37" customFormat="1" ht="15" customHeight="1" x14ac:dyDescent="0.3"/>
    <row r="1846" s="37" customFormat="1" ht="15" customHeight="1" x14ac:dyDescent="0.3"/>
    <row r="1847" s="37" customFormat="1" ht="15" customHeight="1" x14ac:dyDescent="0.3"/>
    <row r="1848" s="37" customFormat="1" ht="15" customHeight="1" x14ac:dyDescent="0.3"/>
    <row r="1849" s="37" customFormat="1" ht="15" customHeight="1" x14ac:dyDescent="0.3"/>
    <row r="1850" s="37" customFormat="1" ht="15" customHeight="1" x14ac:dyDescent="0.3"/>
    <row r="1851" s="37" customFormat="1" ht="15" customHeight="1" x14ac:dyDescent="0.3"/>
    <row r="1852" s="37" customFormat="1" ht="15" customHeight="1" x14ac:dyDescent="0.3"/>
    <row r="1853" s="37" customFormat="1" ht="15" customHeight="1" x14ac:dyDescent="0.3"/>
    <row r="1854" s="37" customFormat="1" ht="15" customHeight="1" x14ac:dyDescent="0.3"/>
    <row r="1855" s="37" customFormat="1" ht="15" customHeight="1" x14ac:dyDescent="0.3"/>
    <row r="1856" s="37" customFormat="1" ht="15" customHeight="1" x14ac:dyDescent="0.3"/>
    <row r="1857" s="37" customFormat="1" ht="15" customHeight="1" x14ac:dyDescent="0.3"/>
    <row r="1858" s="37" customFormat="1" ht="15" customHeight="1" x14ac:dyDescent="0.3"/>
    <row r="1859" s="37" customFormat="1" ht="15" customHeight="1" x14ac:dyDescent="0.3"/>
    <row r="1860" s="37" customFormat="1" ht="15" customHeight="1" x14ac:dyDescent="0.3"/>
    <row r="1861" s="37" customFormat="1" ht="15" customHeight="1" x14ac:dyDescent="0.3"/>
    <row r="1862" s="37" customFormat="1" ht="15" customHeight="1" x14ac:dyDescent="0.3"/>
    <row r="1863" s="37" customFormat="1" ht="15" customHeight="1" x14ac:dyDescent="0.3"/>
    <row r="1864" s="37" customFormat="1" ht="15" customHeight="1" x14ac:dyDescent="0.3"/>
    <row r="1865" s="37" customFormat="1" ht="15" customHeight="1" x14ac:dyDescent="0.3"/>
    <row r="1866" s="37" customFormat="1" ht="15" customHeight="1" x14ac:dyDescent="0.3"/>
    <row r="1867" s="37" customFormat="1" ht="15" customHeight="1" x14ac:dyDescent="0.3"/>
    <row r="1868" s="37" customFormat="1" ht="15" customHeight="1" x14ac:dyDescent="0.3"/>
    <row r="1869" s="37" customFormat="1" ht="15" customHeight="1" x14ac:dyDescent="0.3"/>
    <row r="1870" s="37" customFormat="1" ht="15" customHeight="1" x14ac:dyDescent="0.3"/>
    <row r="1871" s="37" customFormat="1" ht="15" customHeight="1" x14ac:dyDescent="0.3"/>
    <row r="1872" s="37" customFormat="1" ht="15" customHeight="1" x14ac:dyDescent="0.3"/>
    <row r="1873" s="37" customFormat="1" ht="15" customHeight="1" x14ac:dyDescent="0.3"/>
    <row r="1874" s="37" customFormat="1" ht="15" customHeight="1" x14ac:dyDescent="0.3"/>
    <row r="1875" s="37" customFormat="1" ht="15" customHeight="1" x14ac:dyDescent="0.3"/>
    <row r="1876" s="37" customFormat="1" ht="15" customHeight="1" x14ac:dyDescent="0.3"/>
    <row r="1877" s="37" customFormat="1" ht="15" customHeight="1" x14ac:dyDescent="0.3"/>
    <row r="1878" s="37" customFormat="1" ht="15" customHeight="1" x14ac:dyDescent="0.3"/>
    <row r="1879" s="37" customFormat="1" ht="15" customHeight="1" x14ac:dyDescent="0.3"/>
    <row r="1880" s="37" customFormat="1" ht="15" customHeight="1" x14ac:dyDescent="0.3"/>
    <row r="1881" s="37" customFormat="1" ht="15" customHeight="1" x14ac:dyDescent="0.3"/>
    <row r="1882" s="37" customFormat="1" ht="15" customHeight="1" x14ac:dyDescent="0.3"/>
    <row r="1883" s="37" customFormat="1" ht="15" customHeight="1" x14ac:dyDescent="0.3"/>
    <row r="1884" s="37" customFormat="1" ht="15" customHeight="1" x14ac:dyDescent="0.3"/>
    <row r="1885" s="37" customFormat="1" ht="15" customHeight="1" x14ac:dyDescent="0.3"/>
    <row r="1886" s="37" customFormat="1" ht="15" customHeight="1" x14ac:dyDescent="0.3"/>
    <row r="1887" s="37" customFormat="1" ht="15" customHeight="1" x14ac:dyDescent="0.3"/>
    <row r="1888" s="37" customFormat="1" ht="15" customHeight="1" x14ac:dyDescent="0.3"/>
    <row r="1889" s="37" customFormat="1" ht="15" customHeight="1" x14ac:dyDescent="0.3"/>
    <row r="1890" s="37" customFormat="1" ht="15" customHeight="1" x14ac:dyDescent="0.3"/>
    <row r="1891" s="37" customFormat="1" ht="15" customHeight="1" x14ac:dyDescent="0.3"/>
    <row r="1892" s="37" customFormat="1" ht="15" customHeight="1" x14ac:dyDescent="0.3"/>
    <row r="1893" s="37" customFormat="1" ht="15" customHeight="1" x14ac:dyDescent="0.3"/>
    <row r="1894" s="37" customFormat="1" ht="15" customHeight="1" x14ac:dyDescent="0.3"/>
    <row r="1895" s="37" customFormat="1" ht="15" customHeight="1" x14ac:dyDescent="0.3"/>
    <row r="1896" s="37" customFormat="1" ht="15" customHeight="1" x14ac:dyDescent="0.3"/>
    <row r="1897" s="37" customFormat="1" ht="15" customHeight="1" x14ac:dyDescent="0.3"/>
    <row r="1898" s="37" customFormat="1" ht="15" customHeight="1" x14ac:dyDescent="0.3"/>
    <row r="1899" s="37" customFormat="1" ht="15" customHeight="1" x14ac:dyDescent="0.3"/>
    <row r="1900" s="37" customFormat="1" ht="15" customHeight="1" x14ac:dyDescent="0.3"/>
    <row r="1901" s="37" customFormat="1" ht="15" customHeight="1" x14ac:dyDescent="0.3"/>
    <row r="1902" s="37" customFormat="1" ht="15" customHeight="1" x14ac:dyDescent="0.3"/>
    <row r="1903" s="37" customFormat="1" ht="15" customHeight="1" x14ac:dyDescent="0.3"/>
    <row r="1904" s="37" customFormat="1" ht="15" customHeight="1" x14ac:dyDescent="0.3"/>
    <row r="1905" s="37" customFormat="1" ht="15" customHeight="1" x14ac:dyDescent="0.3"/>
    <row r="1906" s="37" customFormat="1" ht="15" customHeight="1" x14ac:dyDescent="0.3"/>
    <row r="1907" s="37" customFormat="1" ht="15" customHeight="1" x14ac:dyDescent="0.3"/>
    <row r="1908" s="37" customFormat="1" ht="15" customHeight="1" x14ac:dyDescent="0.3"/>
    <row r="1909" s="37" customFormat="1" ht="15" customHeight="1" x14ac:dyDescent="0.3"/>
    <row r="1910" s="37" customFormat="1" ht="15" customHeight="1" x14ac:dyDescent="0.3"/>
    <row r="1911" s="37" customFormat="1" ht="15" customHeight="1" x14ac:dyDescent="0.3"/>
    <row r="1912" s="37" customFormat="1" ht="15" customHeight="1" x14ac:dyDescent="0.3"/>
    <row r="1913" s="37" customFormat="1" ht="15" customHeight="1" x14ac:dyDescent="0.3"/>
    <row r="1914" s="37" customFormat="1" ht="15" customHeight="1" x14ac:dyDescent="0.3"/>
    <row r="1915" s="37" customFormat="1" ht="15" customHeight="1" x14ac:dyDescent="0.3"/>
    <row r="1916" s="37" customFormat="1" ht="15" customHeight="1" x14ac:dyDescent="0.3"/>
    <row r="1917" s="37" customFormat="1" ht="15" customHeight="1" x14ac:dyDescent="0.3"/>
    <row r="1918" s="37" customFormat="1" ht="15" customHeight="1" x14ac:dyDescent="0.3"/>
    <row r="1919" s="37" customFormat="1" ht="15" customHeight="1" x14ac:dyDescent="0.3"/>
    <row r="1920" s="37" customFormat="1" ht="15" customHeight="1" x14ac:dyDescent="0.3"/>
    <row r="1921" s="37" customFormat="1" ht="15" customHeight="1" x14ac:dyDescent="0.3"/>
    <row r="1922" s="37" customFormat="1" ht="15" customHeight="1" x14ac:dyDescent="0.3"/>
    <row r="1923" s="37" customFormat="1" ht="15" customHeight="1" x14ac:dyDescent="0.3"/>
    <row r="1924" s="37" customFormat="1" ht="15" customHeight="1" x14ac:dyDescent="0.3"/>
    <row r="1925" s="37" customFormat="1" ht="15" customHeight="1" x14ac:dyDescent="0.3"/>
    <row r="1926" s="37" customFormat="1" ht="15" customHeight="1" x14ac:dyDescent="0.3"/>
    <row r="1927" s="37" customFormat="1" ht="15" customHeight="1" x14ac:dyDescent="0.3"/>
    <row r="1928" s="37" customFormat="1" ht="15" customHeight="1" x14ac:dyDescent="0.3"/>
    <row r="1929" s="37" customFormat="1" ht="15" customHeight="1" x14ac:dyDescent="0.3"/>
    <row r="1930" s="37" customFormat="1" ht="15" customHeight="1" x14ac:dyDescent="0.3"/>
    <row r="1931" s="37" customFormat="1" ht="15" customHeight="1" x14ac:dyDescent="0.3"/>
    <row r="1932" s="37" customFormat="1" ht="15" customHeight="1" x14ac:dyDescent="0.3"/>
    <row r="1933" s="37" customFormat="1" ht="15" customHeight="1" x14ac:dyDescent="0.3"/>
    <row r="1934" s="37" customFormat="1" ht="15" customHeight="1" x14ac:dyDescent="0.3"/>
    <row r="1935" s="37" customFormat="1" ht="15" customHeight="1" x14ac:dyDescent="0.3"/>
    <row r="1936" s="37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37" customFormat="1" ht="15" customHeight="1" x14ac:dyDescent="0.3"/>
    <row r="1954" s="37" customFormat="1" ht="15" customHeight="1" x14ac:dyDescent="0.3"/>
    <row r="1955" s="37" customFormat="1" ht="15" customHeight="1" x14ac:dyDescent="0.3"/>
    <row r="1956" s="37" customFormat="1" ht="15" customHeight="1" x14ac:dyDescent="0.3"/>
    <row r="1957" s="37" customFormat="1" ht="15" customHeight="1" x14ac:dyDescent="0.3"/>
    <row r="1958" s="37" customFormat="1" ht="15" customHeight="1" x14ac:dyDescent="0.3"/>
    <row r="1959" s="37" customFormat="1" ht="15" customHeight="1" x14ac:dyDescent="0.3"/>
    <row r="1960" s="37" customFormat="1" ht="15" customHeight="1" x14ac:dyDescent="0.3"/>
    <row r="1961" s="37" customFormat="1" ht="15" customHeight="1" x14ac:dyDescent="0.3"/>
    <row r="1962" s="37" customFormat="1" ht="15" customHeight="1" x14ac:dyDescent="0.3"/>
    <row r="1963" s="37" customFormat="1" ht="15" customHeight="1" x14ac:dyDescent="0.3"/>
    <row r="1964" s="37" customFormat="1" ht="15" customHeight="1" x14ac:dyDescent="0.3"/>
    <row r="1965" s="37" customFormat="1" ht="15" customHeight="1" x14ac:dyDescent="0.3"/>
    <row r="1966" s="37" customFormat="1" ht="15" customHeight="1" x14ac:dyDescent="0.3"/>
    <row r="1967" s="37" customFormat="1" ht="15" customHeight="1" x14ac:dyDescent="0.3"/>
    <row r="1968" s="37" customFormat="1" ht="15" customHeight="1" x14ac:dyDescent="0.3"/>
    <row r="1969" s="37" customFormat="1" ht="15" customHeight="1" x14ac:dyDescent="0.3"/>
    <row r="1970" s="37" customFormat="1" ht="15" customHeight="1" x14ac:dyDescent="0.3"/>
    <row r="1971" s="37" customFormat="1" ht="15" customHeight="1" x14ac:dyDescent="0.3"/>
    <row r="1972" s="37" customFormat="1" ht="15" customHeight="1" x14ac:dyDescent="0.3"/>
    <row r="1973" s="37" customFormat="1" ht="15" customHeight="1" x14ac:dyDescent="0.3"/>
    <row r="1974" s="37" customFormat="1" ht="15" customHeight="1" x14ac:dyDescent="0.3"/>
    <row r="1975" s="37" customFormat="1" ht="15" customHeight="1" x14ac:dyDescent="0.3"/>
    <row r="1976" s="37" customFormat="1" ht="15" customHeight="1" x14ac:dyDescent="0.3"/>
    <row r="1977" s="37" customFormat="1" ht="15" customHeight="1" x14ac:dyDescent="0.3"/>
    <row r="1978" s="37" customFormat="1" ht="15" customHeight="1" x14ac:dyDescent="0.3"/>
    <row r="1979" s="37" customFormat="1" ht="15" customHeight="1" x14ac:dyDescent="0.3"/>
    <row r="1980" s="37" customFormat="1" ht="15" customHeight="1" x14ac:dyDescent="0.3"/>
    <row r="1981" s="37" customFormat="1" ht="15" customHeight="1" x14ac:dyDescent="0.3"/>
    <row r="1982" s="37" customFormat="1" ht="15" customHeight="1" x14ac:dyDescent="0.3"/>
    <row r="1983" s="37" customFormat="1" ht="15" customHeight="1" x14ac:dyDescent="0.3"/>
    <row r="1984" s="37" customFormat="1" ht="15" customHeight="1" x14ac:dyDescent="0.3"/>
    <row r="1985" s="37" customFormat="1" ht="15" customHeight="1" x14ac:dyDescent="0.3"/>
    <row r="1986" s="37" customFormat="1" ht="15" customHeight="1" x14ac:dyDescent="0.3"/>
    <row r="1987" s="37" customFormat="1" ht="15" customHeight="1" x14ac:dyDescent="0.3"/>
    <row r="1988" s="37" customFormat="1" ht="15" customHeight="1" x14ac:dyDescent="0.3"/>
    <row r="1989" s="37" customFormat="1" ht="15" customHeight="1" x14ac:dyDescent="0.3"/>
    <row r="1990" s="37" customFormat="1" ht="15" customHeight="1" x14ac:dyDescent="0.3"/>
    <row r="1991" s="37" customFormat="1" ht="15" customHeight="1" x14ac:dyDescent="0.3"/>
    <row r="1992" s="37" customFormat="1" ht="15" customHeight="1" x14ac:dyDescent="0.3"/>
    <row r="1993" s="37" customFormat="1" ht="15" customHeight="1" x14ac:dyDescent="0.3"/>
    <row r="1994" s="37" customFormat="1" ht="15" customHeight="1" x14ac:dyDescent="0.3"/>
    <row r="1995" s="37" customFormat="1" ht="15" customHeight="1" x14ac:dyDescent="0.3"/>
    <row r="1996" s="37" customFormat="1" ht="15" customHeight="1" x14ac:dyDescent="0.3"/>
    <row r="1997" s="37" customFormat="1" ht="15" customHeight="1" x14ac:dyDescent="0.3"/>
    <row r="1998" s="37" customFormat="1" ht="15" customHeight="1" x14ac:dyDescent="0.3"/>
    <row r="1999" s="37" customFormat="1" ht="15" customHeight="1" x14ac:dyDescent="0.3"/>
    <row r="2000" s="37" customFormat="1" ht="15" customHeight="1" x14ac:dyDescent="0.3"/>
    <row r="2001" s="37" customFormat="1" ht="15" customHeight="1" x14ac:dyDescent="0.3"/>
    <row r="2002" s="37" customFormat="1" ht="15" customHeight="1" x14ac:dyDescent="0.3"/>
    <row r="2003" s="37" customFormat="1" ht="15" customHeight="1" x14ac:dyDescent="0.3"/>
    <row r="2004" s="37" customFormat="1" ht="15" customHeight="1" x14ac:dyDescent="0.3"/>
    <row r="2005" s="37" customFormat="1" ht="15" customHeight="1" x14ac:dyDescent="0.3"/>
    <row r="2006" s="37" customFormat="1" ht="15" customHeight="1" x14ac:dyDescent="0.3"/>
    <row r="2007" s="37" customFormat="1" ht="15" customHeight="1" x14ac:dyDescent="0.3"/>
    <row r="2008" s="37" customFormat="1" ht="15" customHeight="1" x14ac:dyDescent="0.3"/>
    <row r="2009" s="37" customFormat="1" ht="15" customHeight="1" x14ac:dyDescent="0.3"/>
    <row r="2010" s="37" customFormat="1" ht="15" customHeight="1" x14ac:dyDescent="0.3"/>
    <row r="2011" s="37" customFormat="1" ht="15" customHeight="1" x14ac:dyDescent="0.3"/>
    <row r="2012" s="37" customFormat="1" ht="15" customHeight="1" x14ac:dyDescent="0.3"/>
    <row r="2013" s="37" customFormat="1" ht="15" customHeight="1" x14ac:dyDescent="0.3"/>
    <row r="2014" s="37" customFormat="1" ht="15" customHeight="1" x14ac:dyDescent="0.3"/>
    <row r="2015" s="37" customFormat="1" ht="15" customHeight="1" x14ac:dyDescent="0.3"/>
    <row r="2016" s="37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1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</row>
    <row r="2032" spans="2:33" ht="15" customHeight="1" x14ac:dyDescent="0.3"/>
    <row r="2033" s="37" customFormat="1" ht="15" customHeight="1" x14ac:dyDescent="0.3"/>
    <row r="2034" s="37" customFormat="1" ht="15" customHeight="1" x14ac:dyDescent="0.3"/>
    <row r="2035" s="37" customFormat="1" ht="15" customHeight="1" x14ac:dyDescent="0.3"/>
    <row r="2036" s="37" customFormat="1" ht="15" customHeight="1" x14ac:dyDescent="0.3"/>
    <row r="2037" s="37" customFormat="1" ht="15" customHeight="1" x14ac:dyDescent="0.3"/>
    <row r="2038" s="37" customFormat="1" ht="15" customHeight="1" x14ac:dyDescent="0.3"/>
    <row r="2039" s="37" customFormat="1" ht="15" customHeight="1" x14ac:dyDescent="0.3"/>
    <row r="2040" s="37" customFormat="1" ht="15" customHeight="1" x14ac:dyDescent="0.3"/>
    <row r="2041" s="37" customFormat="1" ht="15" customHeight="1" x14ac:dyDescent="0.3"/>
    <row r="2042" s="37" customFormat="1" ht="15" customHeight="1" x14ac:dyDescent="0.3"/>
    <row r="2043" s="37" customFormat="1" ht="15" customHeight="1" x14ac:dyDescent="0.3"/>
    <row r="2044" s="37" customFormat="1" ht="15" customHeight="1" x14ac:dyDescent="0.3"/>
    <row r="2045" s="37" customFormat="1" ht="15" customHeight="1" x14ac:dyDescent="0.3"/>
    <row r="2046" s="37" customFormat="1" ht="15" customHeight="1" x14ac:dyDescent="0.3"/>
    <row r="2047" s="37" customFormat="1" ht="15" customHeight="1" x14ac:dyDescent="0.3"/>
    <row r="2048" s="37" customFormat="1" ht="15" customHeight="1" x14ac:dyDescent="0.3"/>
    <row r="2049" s="37" customFormat="1" ht="15" customHeight="1" x14ac:dyDescent="0.3"/>
    <row r="2050" s="37" customFormat="1" ht="15" customHeight="1" x14ac:dyDescent="0.3"/>
    <row r="2051" s="37" customFormat="1" ht="15" customHeight="1" x14ac:dyDescent="0.3"/>
    <row r="2052" s="37" customFormat="1" ht="15" customHeight="1" x14ac:dyDescent="0.3"/>
    <row r="2053" s="37" customFormat="1" ht="15" customHeight="1" x14ac:dyDescent="0.3"/>
    <row r="2054" s="37" customFormat="1" ht="15" customHeight="1" x14ac:dyDescent="0.3"/>
    <row r="2055" s="37" customFormat="1" ht="15" customHeight="1" x14ac:dyDescent="0.3"/>
    <row r="2056" s="37" customFormat="1" ht="15" customHeight="1" x14ac:dyDescent="0.3"/>
    <row r="2057" s="37" customFormat="1" ht="15" customHeight="1" x14ac:dyDescent="0.3"/>
    <row r="2058" s="37" customFormat="1" ht="15" customHeight="1" x14ac:dyDescent="0.3"/>
    <row r="2059" s="37" customFormat="1" ht="15" customHeight="1" x14ac:dyDescent="0.3"/>
    <row r="2060" s="37" customFormat="1" ht="15" customHeight="1" x14ac:dyDescent="0.3"/>
    <row r="2061" s="37" customFormat="1" ht="15" customHeight="1" x14ac:dyDescent="0.3"/>
    <row r="2062" s="37" customFormat="1" ht="15" customHeight="1" x14ac:dyDescent="0.3"/>
    <row r="2063" s="37" customFormat="1" ht="15" customHeight="1" x14ac:dyDescent="0.3"/>
    <row r="2064" s="37" customFormat="1" ht="15" customHeight="1" x14ac:dyDescent="0.3"/>
    <row r="2065" s="37" customFormat="1" ht="15" customHeight="1" x14ac:dyDescent="0.3"/>
    <row r="2066" s="37" customFormat="1" ht="15" customHeight="1" x14ac:dyDescent="0.3"/>
    <row r="2067" s="37" customFormat="1" ht="15" customHeight="1" x14ac:dyDescent="0.3"/>
    <row r="2068" s="37" customFormat="1" ht="15" customHeight="1" x14ac:dyDescent="0.3"/>
    <row r="2069" s="37" customFormat="1" ht="15" customHeight="1" x14ac:dyDescent="0.3"/>
    <row r="2070" s="37" customFormat="1" ht="15" customHeight="1" x14ac:dyDescent="0.3"/>
    <row r="2071" s="37" customFormat="1" ht="15" customHeight="1" x14ac:dyDescent="0.3"/>
    <row r="2072" s="37" customFormat="1" ht="15" customHeight="1" x14ac:dyDescent="0.3"/>
    <row r="2073" s="37" customFormat="1" ht="15" customHeight="1" x14ac:dyDescent="0.3"/>
    <row r="2074" s="37" customFormat="1" ht="15" customHeight="1" x14ac:dyDescent="0.3"/>
    <row r="2075" s="37" customFormat="1" ht="15" customHeight="1" x14ac:dyDescent="0.3"/>
    <row r="2076" s="37" customFormat="1" ht="15" customHeight="1" x14ac:dyDescent="0.3"/>
    <row r="2077" s="37" customFormat="1" ht="15" customHeight="1" x14ac:dyDescent="0.3"/>
    <row r="2078" s="37" customFormat="1" ht="15" customHeight="1" x14ac:dyDescent="0.3"/>
    <row r="2079" s="37" customFormat="1" ht="15" customHeight="1" x14ac:dyDescent="0.3"/>
    <row r="2080" s="37" customFormat="1" ht="15" customHeight="1" x14ac:dyDescent="0.3"/>
    <row r="2081" s="37" customFormat="1" ht="15" customHeight="1" x14ac:dyDescent="0.3"/>
    <row r="2082" s="37" customFormat="1" ht="15" customHeight="1" x14ac:dyDescent="0.3"/>
    <row r="2083" s="37" customFormat="1" ht="15" customHeight="1" x14ac:dyDescent="0.3"/>
    <row r="2084" s="37" customFormat="1" ht="15" customHeight="1" x14ac:dyDescent="0.3"/>
    <row r="2085" s="37" customFormat="1" ht="15" customHeight="1" x14ac:dyDescent="0.3"/>
    <row r="2086" s="37" customFormat="1" ht="15" customHeight="1" x14ac:dyDescent="0.3"/>
    <row r="2087" s="37" customFormat="1" ht="15" customHeight="1" x14ac:dyDescent="0.3"/>
    <row r="2088" s="37" customFormat="1" ht="15" customHeight="1" x14ac:dyDescent="0.3"/>
    <row r="2089" s="37" customFormat="1" ht="15" customHeight="1" x14ac:dyDescent="0.3"/>
    <row r="2090" s="37" customFormat="1" ht="15" customHeight="1" x14ac:dyDescent="0.3"/>
    <row r="2091" s="37" customFormat="1" ht="15" customHeight="1" x14ac:dyDescent="0.3"/>
    <row r="2092" s="37" customFormat="1" ht="15" customHeight="1" x14ac:dyDescent="0.3"/>
    <row r="2093" s="37" customFormat="1" ht="15" customHeight="1" x14ac:dyDescent="0.3"/>
    <row r="2094" s="37" customFormat="1" ht="15" customHeight="1" x14ac:dyDescent="0.3"/>
    <row r="2095" s="37" customFormat="1" ht="15" customHeight="1" x14ac:dyDescent="0.3"/>
    <row r="2096" s="37" customFormat="1" ht="15" customHeight="1" x14ac:dyDescent="0.3"/>
    <row r="2097" s="37" customFormat="1" ht="15" customHeight="1" x14ac:dyDescent="0.3"/>
    <row r="2098" s="37" customFormat="1" ht="15" customHeight="1" x14ac:dyDescent="0.3"/>
    <row r="2099" s="37" customFormat="1" ht="15" customHeight="1" x14ac:dyDescent="0.3"/>
    <row r="2100" s="37" customFormat="1" ht="15" customHeight="1" x14ac:dyDescent="0.3"/>
    <row r="2101" s="37" customFormat="1" ht="15" customHeight="1" x14ac:dyDescent="0.3"/>
    <row r="2102" s="37" customFormat="1" ht="15" customHeight="1" x14ac:dyDescent="0.3"/>
    <row r="2103" s="37" customFormat="1" ht="15" customHeight="1" x14ac:dyDescent="0.3"/>
    <row r="2104" s="37" customFormat="1" ht="15" customHeight="1" x14ac:dyDescent="0.3"/>
    <row r="2105" s="37" customFormat="1" ht="15" customHeight="1" x14ac:dyDescent="0.3"/>
    <row r="2106" s="37" customFormat="1" ht="15" customHeight="1" x14ac:dyDescent="0.3"/>
    <row r="2107" s="37" customFormat="1" ht="15" customHeight="1" x14ac:dyDescent="0.3"/>
    <row r="2108" s="37" customFormat="1" ht="15" customHeight="1" x14ac:dyDescent="0.3"/>
    <row r="2109" s="37" customFormat="1" ht="15" customHeight="1" x14ac:dyDescent="0.3"/>
    <row r="2110" s="37" customFormat="1" ht="15" customHeight="1" x14ac:dyDescent="0.3"/>
    <row r="2111" s="37" customFormat="1" ht="15" customHeight="1" x14ac:dyDescent="0.3"/>
    <row r="2112" s="37" customFormat="1" ht="15" customHeight="1" x14ac:dyDescent="0.3"/>
    <row r="2113" s="37" customFormat="1" ht="15" customHeight="1" x14ac:dyDescent="0.3"/>
    <row r="2114" s="37" customFormat="1" ht="15" customHeight="1" x14ac:dyDescent="0.3"/>
    <row r="2115" s="37" customFormat="1" ht="15" customHeight="1" x14ac:dyDescent="0.3"/>
    <row r="2116" s="37" customFormat="1" ht="15" customHeight="1" x14ac:dyDescent="0.3"/>
    <row r="2117" s="37" customFormat="1" ht="15" customHeight="1" x14ac:dyDescent="0.3"/>
    <row r="2118" s="37" customFormat="1" ht="15" customHeight="1" x14ac:dyDescent="0.3"/>
    <row r="2119" s="37" customFormat="1" ht="15" customHeight="1" x14ac:dyDescent="0.3"/>
    <row r="2120" s="37" customFormat="1" ht="15" customHeight="1" x14ac:dyDescent="0.3"/>
    <row r="2121" s="37" customFormat="1" ht="15" customHeight="1" x14ac:dyDescent="0.3"/>
    <row r="2122" s="37" customFormat="1" ht="15" customHeight="1" x14ac:dyDescent="0.3"/>
    <row r="2123" s="37" customFormat="1" ht="15" customHeight="1" x14ac:dyDescent="0.3"/>
    <row r="2124" s="37" customFormat="1" ht="15" customHeight="1" x14ac:dyDescent="0.3"/>
    <row r="2125" s="37" customFormat="1" ht="15" customHeight="1" x14ac:dyDescent="0.3"/>
    <row r="2126" s="37" customFormat="1" ht="15" customHeight="1" x14ac:dyDescent="0.3"/>
    <row r="2127" s="37" customFormat="1" ht="15" customHeight="1" x14ac:dyDescent="0.3"/>
    <row r="2128" s="37" customFormat="1" ht="15" customHeight="1" x14ac:dyDescent="0.3"/>
    <row r="2129" s="37" customFormat="1" ht="15" customHeight="1" x14ac:dyDescent="0.3"/>
    <row r="2130" s="37" customFormat="1" ht="15" customHeight="1" x14ac:dyDescent="0.3"/>
    <row r="2131" s="37" customFormat="1" ht="15" customHeight="1" x14ac:dyDescent="0.3"/>
    <row r="2132" s="37" customFormat="1" ht="15" customHeight="1" x14ac:dyDescent="0.3"/>
    <row r="2133" s="37" customFormat="1" ht="15" customHeight="1" x14ac:dyDescent="0.3"/>
    <row r="2134" s="37" customFormat="1" ht="15" customHeight="1" x14ac:dyDescent="0.3"/>
    <row r="2135" s="37" customFormat="1" ht="15" customHeight="1" x14ac:dyDescent="0.3"/>
    <row r="2136" s="37" customFormat="1" ht="15" customHeight="1" x14ac:dyDescent="0.3"/>
    <row r="2137" s="37" customFormat="1" ht="15" customHeight="1" x14ac:dyDescent="0.3"/>
    <row r="2138" s="37" customFormat="1" ht="15" customHeight="1" x14ac:dyDescent="0.3"/>
    <row r="2139" s="37" customFormat="1" ht="15" customHeight="1" x14ac:dyDescent="0.3"/>
    <row r="2140" s="37" customFormat="1" ht="15" customHeight="1" x14ac:dyDescent="0.3"/>
    <row r="2141" s="37" customFormat="1" ht="15" customHeight="1" x14ac:dyDescent="0.3"/>
    <row r="2142" s="37" customFormat="1" ht="15" customHeight="1" x14ac:dyDescent="0.3"/>
    <row r="2143" s="37" customFormat="1" ht="15" customHeight="1" x14ac:dyDescent="0.3"/>
    <row r="2144" s="37" customFormat="1" ht="15" customHeight="1" x14ac:dyDescent="0.3"/>
    <row r="2145" spans="2:33" ht="15" customHeight="1" x14ac:dyDescent="0.3"/>
    <row r="2146" spans="2:33" ht="15" customHeight="1" x14ac:dyDescent="0.3"/>
    <row r="2147" spans="2:33" ht="15" customHeight="1" x14ac:dyDescent="0.3"/>
    <row r="2148" spans="2:33" ht="15" customHeight="1" x14ac:dyDescent="0.3"/>
    <row r="2149" spans="2:33" ht="15" customHeight="1" x14ac:dyDescent="0.3"/>
    <row r="2150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37" customFormat="1" ht="15" customHeight="1" x14ac:dyDescent="0.3"/>
    <row r="2162" s="37" customFormat="1" ht="15" customHeight="1" x14ac:dyDescent="0.3"/>
    <row r="2163" s="37" customFormat="1" ht="15" customHeight="1" x14ac:dyDescent="0.3"/>
    <row r="2164" s="37" customFormat="1" ht="15" customHeight="1" x14ac:dyDescent="0.3"/>
    <row r="2165" s="37" customFormat="1" ht="15" customHeight="1" x14ac:dyDescent="0.3"/>
    <row r="2166" s="37" customFormat="1" ht="15" customHeight="1" x14ac:dyDescent="0.3"/>
    <row r="2167" s="37" customFormat="1" ht="15" customHeight="1" x14ac:dyDescent="0.3"/>
    <row r="2168" s="37" customFormat="1" ht="15" customHeight="1" x14ac:dyDescent="0.3"/>
    <row r="2169" s="37" customFormat="1" ht="15" customHeight="1" x14ac:dyDescent="0.3"/>
    <row r="2170" s="37" customFormat="1" ht="15" customHeight="1" x14ac:dyDescent="0.3"/>
    <row r="2171" s="37" customFormat="1" ht="15" customHeight="1" x14ac:dyDescent="0.3"/>
    <row r="2172" s="37" customFormat="1" ht="15" customHeight="1" x14ac:dyDescent="0.3"/>
    <row r="2173" s="37" customFormat="1" ht="15" customHeight="1" x14ac:dyDescent="0.3"/>
    <row r="2174" s="37" customFormat="1" ht="15" customHeight="1" x14ac:dyDescent="0.3"/>
    <row r="2175" s="37" customFormat="1" ht="15" customHeight="1" x14ac:dyDescent="0.3"/>
    <row r="2176" s="37" customFormat="1" ht="15" customHeight="1" x14ac:dyDescent="0.3"/>
    <row r="2177" s="37" customFormat="1" ht="15" customHeight="1" x14ac:dyDescent="0.3"/>
    <row r="2178" s="37" customFormat="1" ht="15" customHeight="1" x14ac:dyDescent="0.3"/>
    <row r="2179" s="37" customFormat="1" ht="15" customHeight="1" x14ac:dyDescent="0.3"/>
    <row r="2180" s="37" customFormat="1" ht="15" customHeight="1" x14ac:dyDescent="0.3"/>
    <row r="2181" s="37" customFormat="1" ht="15" customHeight="1" x14ac:dyDescent="0.3"/>
    <row r="2182" s="37" customFormat="1" ht="15" customHeight="1" x14ac:dyDescent="0.3"/>
    <row r="2183" s="37" customFormat="1" ht="15" customHeight="1" x14ac:dyDescent="0.3"/>
    <row r="2184" s="37" customFormat="1" ht="15" customHeight="1" x14ac:dyDescent="0.3"/>
    <row r="2185" s="37" customFormat="1" ht="15" customHeight="1" x14ac:dyDescent="0.3"/>
    <row r="2186" s="37" customFormat="1" ht="15" customHeight="1" x14ac:dyDescent="0.3"/>
    <row r="2187" s="37" customFormat="1" ht="15" customHeight="1" x14ac:dyDescent="0.3"/>
    <row r="2188" s="37" customFormat="1" ht="15" customHeight="1" x14ac:dyDescent="0.3"/>
    <row r="2189" s="37" customFormat="1" ht="15" customHeight="1" x14ac:dyDescent="0.3"/>
    <row r="2190" s="37" customFormat="1" ht="15" customHeight="1" x14ac:dyDescent="0.3"/>
    <row r="2191" s="37" customFormat="1" ht="15" customHeight="1" x14ac:dyDescent="0.3"/>
    <row r="2192" s="37" customFormat="1" ht="15" customHeight="1" x14ac:dyDescent="0.3"/>
    <row r="2193" s="37" customFormat="1" ht="15" customHeight="1" x14ac:dyDescent="0.3"/>
    <row r="2194" s="37" customFormat="1" ht="15" customHeight="1" x14ac:dyDescent="0.3"/>
    <row r="2195" s="37" customFormat="1" ht="15" customHeight="1" x14ac:dyDescent="0.3"/>
    <row r="2196" s="37" customFormat="1" ht="15" customHeight="1" x14ac:dyDescent="0.3"/>
    <row r="2197" s="37" customFormat="1" ht="15" customHeight="1" x14ac:dyDescent="0.3"/>
    <row r="2198" s="37" customFormat="1" ht="15" customHeight="1" x14ac:dyDescent="0.3"/>
    <row r="2199" s="37" customFormat="1" ht="15" customHeight="1" x14ac:dyDescent="0.3"/>
    <row r="2200" s="37" customFormat="1" ht="15" customHeight="1" x14ac:dyDescent="0.3"/>
    <row r="2201" s="37" customFormat="1" ht="15" customHeight="1" x14ac:dyDescent="0.3"/>
    <row r="2202" s="37" customFormat="1" ht="15" customHeight="1" x14ac:dyDescent="0.3"/>
    <row r="2203" s="37" customFormat="1" ht="15" customHeight="1" x14ac:dyDescent="0.3"/>
    <row r="2204" s="37" customFormat="1" ht="15" customHeight="1" x14ac:dyDescent="0.3"/>
    <row r="2205" s="37" customFormat="1" ht="15" customHeight="1" x14ac:dyDescent="0.3"/>
    <row r="2206" s="37" customFormat="1" ht="15" customHeight="1" x14ac:dyDescent="0.3"/>
    <row r="2207" s="37" customFormat="1" ht="15" customHeight="1" x14ac:dyDescent="0.3"/>
    <row r="2208" s="37" customFormat="1" ht="15" customHeight="1" x14ac:dyDescent="0.3"/>
    <row r="2209" s="37" customFormat="1" ht="15" customHeight="1" x14ac:dyDescent="0.3"/>
    <row r="2210" s="37" customFormat="1" ht="15" customHeight="1" x14ac:dyDescent="0.3"/>
    <row r="2211" s="37" customFormat="1" ht="15" customHeight="1" x14ac:dyDescent="0.3"/>
    <row r="2212" s="37" customFormat="1" ht="15" customHeight="1" x14ac:dyDescent="0.3"/>
    <row r="2213" s="37" customFormat="1" ht="15" customHeight="1" x14ac:dyDescent="0.3"/>
    <row r="2214" s="37" customFormat="1" ht="15" customHeight="1" x14ac:dyDescent="0.3"/>
    <row r="2215" s="37" customFormat="1" ht="15" customHeight="1" x14ac:dyDescent="0.3"/>
    <row r="2216" s="37" customFormat="1" ht="15" customHeight="1" x14ac:dyDescent="0.3"/>
    <row r="2217" s="37" customFormat="1" ht="15" customHeight="1" x14ac:dyDescent="0.3"/>
    <row r="2218" s="37" customFormat="1" ht="15" customHeight="1" x14ac:dyDescent="0.3"/>
    <row r="2219" s="37" customFormat="1" ht="15" customHeight="1" x14ac:dyDescent="0.3"/>
    <row r="2220" s="37" customFormat="1" ht="15" customHeight="1" x14ac:dyDescent="0.3"/>
    <row r="2221" s="37" customFormat="1" ht="15" customHeight="1" x14ac:dyDescent="0.3"/>
    <row r="2222" s="37" customFormat="1" ht="15" customHeight="1" x14ac:dyDescent="0.3"/>
    <row r="2223" s="37" customFormat="1" ht="15" customHeight="1" x14ac:dyDescent="0.3"/>
    <row r="2224" s="37" customFormat="1" ht="15" customHeight="1" x14ac:dyDescent="0.3"/>
    <row r="2225" s="37" customFormat="1" ht="15" customHeight="1" x14ac:dyDescent="0.3"/>
    <row r="2226" s="37" customFormat="1" ht="15" customHeight="1" x14ac:dyDescent="0.3"/>
    <row r="2227" s="37" customFormat="1" ht="15" customHeight="1" x14ac:dyDescent="0.3"/>
    <row r="2228" s="37" customFormat="1" ht="15" customHeight="1" x14ac:dyDescent="0.3"/>
    <row r="2229" s="37" customFormat="1" ht="15" customHeight="1" x14ac:dyDescent="0.3"/>
    <row r="2230" s="37" customFormat="1" ht="15" customHeight="1" x14ac:dyDescent="0.3"/>
    <row r="2231" s="37" customFormat="1" ht="15" customHeight="1" x14ac:dyDescent="0.3"/>
    <row r="2232" s="37" customFormat="1" ht="15" customHeight="1" x14ac:dyDescent="0.3"/>
    <row r="2233" s="37" customFormat="1" ht="15" customHeight="1" x14ac:dyDescent="0.3"/>
    <row r="2234" s="37" customFormat="1" ht="15" customHeight="1" x14ac:dyDescent="0.3"/>
    <row r="2235" s="37" customFormat="1" ht="15" customHeight="1" x14ac:dyDescent="0.3"/>
    <row r="2236" s="37" customFormat="1" ht="15" customHeight="1" x14ac:dyDescent="0.3"/>
    <row r="2237" s="37" customFormat="1" ht="15" customHeight="1" x14ac:dyDescent="0.3"/>
    <row r="2238" s="37" customFormat="1" ht="15" customHeight="1" x14ac:dyDescent="0.3"/>
    <row r="2239" s="37" customFormat="1" ht="15" customHeight="1" x14ac:dyDescent="0.3"/>
    <row r="2240" s="37" customFormat="1" ht="15" customHeight="1" x14ac:dyDescent="0.3"/>
    <row r="2241" s="37" customFormat="1" ht="15" customHeight="1" x14ac:dyDescent="0.3"/>
    <row r="2242" s="37" customFormat="1" ht="15" customHeight="1" x14ac:dyDescent="0.3"/>
    <row r="2243" s="37" customFormat="1" ht="15" customHeight="1" x14ac:dyDescent="0.3"/>
    <row r="2244" s="37" customFormat="1" ht="15" customHeight="1" x14ac:dyDescent="0.3"/>
    <row r="2245" s="37" customFormat="1" ht="15" customHeight="1" x14ac:dyDescent="0.3"/>
    <row r="2246" s="37" customFormat="1" ht="15" customHeight="1" x14ac:dyDescent="0.3"/>
    <row r="2247" s="37" customFormat="1" ht="15" customHeight="1" x14ac:dyDescent="0.3"/>
    <row r="2248" s="37" customFormat="1" ht="15" customHeight="1" x14ac:dyDescent="0.3"/>
    <row r="2249" s="37" customFormat="1" ht="15" customHeight="1" x14ac:dyDescent="0.3"/>
    <row r="2250" s="37" customFormat="1" ht="15" customHeight="1" x14ac:dyDescent="0.3"/>
    <row r="2251" s="37" customFormat="1" ht="15" customHeight="1" x14ac:dyDescent="0.3"/>
    <row r="2252" s="37" customFormat="1" ht="15" customHeight="1" x14ac:dyDescent="0.3"/>
    <row r="2253" s="37" customFormat="1" ht="15" customHeight="1" x14ac:dyDescent="0.3"/>
    <row r="2254" s="37" customFormat="1" ht="15" customHeight="1" x14ac:dyDescent="0.3"/>
    <row r="2255" s="37" customFormat="1" ht="15" customHeight="1" x14ac:dyDescent="0.3"/>
    <row r="2256" s="37" customFormat="1" ht="15" customHeight="1" x14ac:dyDescent="0.3"/>
    <row r="2257" s="37" customFormat="1" ht="15" customHeight="1" x14ac:dyDescent="0.3"/>
    <row r="2258" s="37" customFormat="1" ht="15" customHeight="1" x14ac:dyDescent="0.3"/>
    <row r="2259" s="37" customFormat="1" ht="15" customHeight="1" x14ac:dyDescent="0.3"/>
    <row r="2260" s="37" customFormat="1" ht="15" customHeight="1" x14ac:dyDescent="0.3"/>
    <row r="2261" s="37" customFormat="1" ht="15" customHeight="1" x14ac:dyDescent="0.3"/>
    <row r="2262" s="37" customFormat="1" ht="15" customHeight="1" x14ac:dyDescent="0.3"/>
    <row r="2263" s="37" customFormat="1" ht="15" customHeight="1" x14ac:dyDescent="0.3"/>
    <row r="2264" s="37" customFormat="1" ht="15" customHeight="1" x14ac:dyDescent="0.3"/>
    <row r="2265" s="37" customFormat="1" ht="15" customHeight="1" x14ac:dyDescent="0.3"/>
    <row r="2266" s="37" customFormat="1" ht="15" customHeight="1" x14ac:dyDescent="0.3"/>
    <row r="2267" s="37" customFormat="1" ht="15" customHeight="1" x14ac:dyDescent="0.3"/>
    <row r="2268" s="37" customFormat="1" ht="15" customHeight="1" x14ac:dyDescent="0.3"/>
    <row r="2269" s="37" customFormat="1" ht="15" customHeight="1" x14ac:dyDescent="0.3"/>
    <row r="2270" s="37" customFormat="1" ht="15" customHeight="1" x14ac:dyDescent="0.3"/>
    <row r="2271" s="37" customFormat="1" ht="15" customHeight="1" x14ac:dyDescent="0.3"/>
    <row r="2272" s="37" customFormat="1" ht="15" customHeight="1" x14ac:dyDescent="0.3"/>
    <row r="2273" s="37" customFormat="1" ht="15" customHeight="1" x14ac:dyDescent="0.3"/>
    <row r="2274" s="37" customFormat="1" ht="15" customHeight="1" x14ac:dyDescent="0.3"/>
    <row r="2275" s="37" customFormat="1" ht="15" customHeight="1" x14ac:dyDescent="0.3"/>
    <row r="2276" s="37" customFormat="1" ht="15" customHeight="1" x14ac:dyDescent="0.3"/>
    <row r="2277" s="37" customFormat="1" ht="15" customHeight="1" x14ac:dyDescent="0.3"/>
    <row r="2278" s="37" customFormat="1" ht="15" customHeight="1" x14ac:dyDescent="0.3"/>
    <row r="2279" s="37" customFormat="1" ht="15" customHeight="1" x14ac:dyDescent="0.3"/>
    <row r="2280" s="37" customFormat="1" ht="15" customHeight="1" x14ac:dyDescent="0.3"/>
    <row r="2281" s="37" customFormat="1" ht="15" customHeight="1" x14ac:dyDescent="0.3"/>
    <row r="2282" s="37" customFormat="1" ht="15" customHeight="1" x14ac:dyDescent="0.3"/>
    <row r="2283" s="37" customFormat="1" ht="15" customHeight="1" x14ac:dyDescent="0.3"/>
    <row r="2284" s="37" customFormat="1" ht="15" customHeight="1" x14ac:dyDescent="0.3"/>
    <row r="2285" s="37" customFormat="1" ht="15" customHeight="1" x14ac:dyDescent="0.3"/>
    <row r="2286" s="37" customFormat="1" ht="15" customHeight="1" x14ac:dyDescent="0.3"/>
    <row r="2287" s="37" customFormat="1" ht="15" customHeight="1" x14ac:dyDescent="0.3"/>
    <row r="2288" s="37" customFormat="1" ht="15" customHeight="1" x14ac:dyDescent="0.3"/>
    <row r="2289" s="37" customFormat="1" ht="15" customHeight="1" x14ac:dyDescent="0.3"/>
    <row r="2290" s="37" customFormat="1" ht="15" customHeight="1" x14ac:dyDescent="0.3"/>
    <row r="2291" s="37" customFormat="1" ht="15" customHeight="1" x14ac:dyDescent="0.3"/>
    <row r="2292" s="37" customFormat="1" ht="15" customHeight="1" x14ac:dyDescent="0.3"/>
    <row r="2293" s="37" customFormat="1" ht="15" customHeight="1" x14ac:dyDescent="0.3"/>
    <row r="2294" s="37" customFormat="1" ht="15" customHeight="1" x14ac:dyDescent="0.3"/>
    <row r="2295" s="37" customFormat="1" ht="15" customHeight="1" x14ac:dyDescent="0.3"/>
    <row r="2296" s="37" customFormat="1" ht="15" customHeight="1" x14ac:dyDescent="0.3"/>
    <row r="2297" s="37" customFormat="1" ht="15" customHeight="1" x14ac:dyDescent="0.3"/>
    <row r="2298" s="37" customFormat="1" ht="15" customHeight="1" x14ac:dyDescent="0.3"/>
    <row r="2299" s="37" customFormat="1" ht="15" customHeight="1" x14ac:dyDescent="0.3"/>
    <row r="2300" s="37" customFormat="1" ht="15" customHeight="1" x14ac:dyDescent="0.3"/>
    <row r="2301" s="37" customFormat="1" ht="15" customHeight="1" x14ac:dyDescent="0.3"/>
    <row r="2302" s="37" customFormat="1" ht="15" customHeight="1" x14ac:dyDescent="0.3"/>
    <row r="2303" s="37" customFormat="1" ht="15" customHeight="1" x14ac:dyDescent="0.3"/>
    <row r="2304" s="37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</row>
    <row r="2318" spans="2:33" ht="15" customHeight="1" x14ac:dyDescent="0.3"/>
    <row r="2319" spans="2:33" ht="15" customHeight="1" x14ac:dyDescent="0.3"/>
    <row r="2320" spans="2:33" ht="15" customHeight="1" x14ac:dyDescent="0.3"/>
    <row r="2321" s="37" customFormat="1" ht="15" customHeight="1" x14ac:dyDescent="0.3"/>
    <row r="2322" s="37" customFormat="1" ht="15" customHeight="1" x14ac:dyDescent="0.3"/>
    <row r="2323" s="37" customFormat="1" ht="15" customHeight="1" x14ac:dyDescent="0.3"/>
    <row r="2324" s="37" customFormat="1" ht="15" customHeight="1" x14ac:dyDescent="0.3"/>
    <row r="2325" s="37" customFormat="1" ht="15" customHeight="1" x14ac:dyDescent="0.3"/>
    <row r="2326" s="37" customFormat="1" ht="15" customHeight="1" x14ac:dyDescent="0.3"/>
    <row r="2327" s="37" customFormat="1" ht="15" customHeight="1" x14ac:dyDescent="0.3"/>
    <row r="2328" s="37" customFormat="1" ht="15" customHeight="1" x14ac:dyDescent="0.3"/>
    <row r="2329" s="37" customFormat="1" ht="15" customHeight="1" x14ac:dyDescent="0.3"/>
    <row r="2330" s="37" customFormat="1" ht="15" customHeight="1" x14ac:dyDescent="0.3"/>
    <row r="2331" s="37" customFormat="1" ht="15" customHeight="1" x14ac:dyDescent="0.3"/>
    <row r="2332" s="37" customFormat="1" ht="15" customHeight="1" x14ac:dyDescent="0.3"/>
    <row r="2333" s="37" customFormat="1" ht="15" customHeight="1" x14ac:dyDescent="0.3"/>
    <row r="2334" s="37" customFormat="1" ht="15" customHeight="1" x14ac:dyDescent="0.3"/>
    <row r="2335" s="37" customFormat="1" ht="15" customHeight="1" x14ac:dyDescent="0.3"/>
    <row r="2336" s="37" customFormat="1" ht="15" customHeight="1" x14ac:dyDescent="0.3"/>
    <row r="2337" s="37" customFormat="1" ht="15" customHeight="1" x14ac:dyDescent="0.3"/>
    <row r="2338" s="37" customFormat="1" ht="15" customHeight="1" x14ac:dyDescent="0.3"/>
    <row r="2339" s="37" customFormat="1" ht="15" customHeight="1" x14ac:dyDescent="0.3"/>
    <row r="2340" s="37" customFormat="1" ht="15" customHeight="1" x14ac:dyDescent="0.3"/>
    <row r="2341" s="37" customFormat="1" ht="15" customHeight="1" x14ac:dyDescent="0.3"/>
    <row r="2342" s="37" customFormat="1" ht="15" customHeight="1" x14ac:dyDescent="0.3"/>
    <row r="2343" s="37" customFormat="1" ht="15" customHeight="1" x14ac:dyDescent="0.3"/>
    <row r="2344" s="37" customFormat="1" ht="15" customHeight="1" x14ac:dyDescent="0.3"/>
    <row r="2345" s="37" customFormat="1" ht="15" customHeight="1" x14ac:dyDescent="0.3"/>
    <row r="2346" s="37" customFormat="1" ht="15" customHeight="1" x14ac:dyDescent="0.3"/>
    <row r="2347" s="37" customFormat="1" ht="15" customHeight="1" x14ac:dyDescent="0.3"/>
    <row r="2348" s="37" customFormat="1" ht="15" customHeight="1" x14ac:dyDescent="0.3"/>
    <row r="2349" s="37" customFormat="1" ht="15" customHeight="1" x14ac:dyDescent="0.3"/>
    <row r="2350" s="37" customFormat="1" ht="15" customHeight="1" x14ac:dyDescent="0.3"/>
    <row r="2351" s="37" customFormat="1" ht="15" customHeight="1" x14ac:dyDescent="0.3"/>
    <row r="2352" s="37" customFormat="1" ht="15" customHeight="1" x14ac:dyDescent="0.3"/>
    <row r="2353" s="37" customFormat="1" ht="15" customHeight="1" x14ac:dyDescent="0.3"/>
    <row r="2354" s="37" customFormat="1" ht="15" customHeight="1" x14ac:dyDescent="0.3"/>
    <row r="2355" s="37" customFormat="1" ht="15" customHeight="1" x14ac:dyDescent="0.3"/>
    <row r="2356" s="37" customFormat="1" ht="15" customHeight="1" x14ac:dyDescent="0.3"/>
    <row r="2357" s="37" customFormat="1" ht="15" customHeight="1" x14ac:dyDescent="0.3"/>
    <row r="2358" s="37" customFormat="1" ht="15" customHeight="1" x14ac:dyDescent="0.3"/>
    <row r="2359" s="37" customFormat="1" ht="15" customHeight="1" x14ac:dyDescent="0.3"/>
    <row r="2360" s="37" customFormat="1" ht="15" customHeight="1" x14ac:dyDescent="0.3"/>
    <row r="2361" s="37" customFormat="1" ht="15" customHeight="1" x14ac:dyDescent="0.3"/>
    <row r="2362" s="37" customFormat="1" ht="15" customHeight="1" x14ac:dyDescent="0.3"/>
    <row r="2363" s="37" customFormat="1" ht="15" customHeight="1" x14ac:dyDescent="0.3"/>
    <row r="2364" s="37" customFormat="1" ht="15" customHeight="1" x14ac:dyDescent="0.3"/>
    <row r="2365" s="37" customFormat="1" ht="15" customHeight="1" x14ac:dyDescent="0.3"/>
    <row r="2366" s="37" customFormat="1" ht="15" customHeight="1" x14ac:dyDescent="0.3"/>
    <row r="2367" s="37" customFormat="1" ht="15" customHeight="1" x14ac:dyDescent="0.3"/>
    <row r="2368" s="37" customFormat="1" ht="15" customHeight="1" x14ac:dyDescent="0.3"/>
    <row r="2369" s="37" customFormat="1" ht="15" customHeight="1" x14ac:dyDescent="0.3"/>
    <row r="2370" s="37" customFormat="1" ht="15" customHeight="1" x14ac:dyDescent="0.3"/>
    <row r="2371" s="37" customFormat="1" ht="15" customHeight="1" x14ac:dyDescent="0.3"/>
    <row r="2372" s="37" customFormat="1" ht="15" customHeight="1" x14ac:dyDescent="0.3"/>
    <row r="2373" s="37" customFormat="1" ht="15" customHeight="1" x14ac:dyDescent="0.3"/>
    <row r="2374" s="37" customFormat="1" ht="15" customHeight="1" x14ac:dyDescent="0.3"/>
    <row r="2375" s="37" customFormat="1" ht="15" customHeight="1" x14ac:dyDescent="0.3"/>
    <row r="2376" s="37" customFormat="1" ht="15" customHeight="1" x14ac:dyDescent="0.3"/>
    <row r="2377" s="37" customFormat="1" ht="15" customHeight="1" x14ac:dyDescent="0.3"/>
    <row r="2378" s="37" customFormat="1" ht="15" customHeight="1" x14ac:dyDescent="0.3"/>
    <row r="2379" s="37" customFormat="1" ht="15" customHeight="1" x14ac:dyDescent="0.3"/>
    <row r="2380" s="37" customFormat="1" ht="15" customHeight="1" x14ac:dyDescent="0.3"/>
    <row r="2381" s="37" customFormat="1" ht="15" customHeight="1" x14ac:dyDescent="0.3"/>
    <row r="2382" s="37" customFormat="1" ht="15" customHeight="1" x14ac:dyDescent="0.3"/>
    <row r="2383" s="37" customFormat="1" ht="15" customHeight="1" x14ac:dyDescent="0.3"/>
    <row r="2384" s="37" customFormat="1" ht="15" customHeight="1" x14ac:dyDescent="0.3"/>
    <row r="2385" s="37" customFormat="1" ht="15" customHeight="1" x14ac:dyDescent="0.3"/>
    <row r="2386" s="37" customFormat="1" ht="15" customHeight="1" x14ac:dyDescent="0.3"/>
    <row r="2387" s="37" customFormat="1" ht="15" customHeight="1" x14ac:dyDescent="0.3"/>
    <row r="2388" s="37" customFormat="1" ht="15" customHeight="1" x14ac:dyDescent="0.3"/>
    <row r="2389" s="37" customFormat="1" ht="15" customHeight="1" x14ac:dyDescent="0.3"/>
    <row r="2390" s="37" customFormat="1" ht="15" customHeight="1" x14ac:dyDescent="0.3"/>
    <row r="2391" s="37" customFormat="1" ht="15" customHeight="1" x14ac:dyDescent="0.3"/>
    <row r="2392" s="37" customFormat="1" ht="15" customHeight="1" x14ac:dyDescent="0.3"/>
    <row r="2393" s="37" customFormat="1" ht="15" customHeight="1" x14ac:dyDescent="0.3"/>
    <row r="2394" s="37" customFormat="1" ht="15" customHeight="1" x14ac:dyDescent="0.3"/>
    <row r="2395" s="37" customFormat="1" ht="15" customHeight="1" x14ac:dyDescent="0.3"/>
    <row r="2396" s="37" customFormat="1" ht="15" customHeight="1" x14ac:dyDescent="0.3"/>
    <row r="2397" s="37" customFormat="1" ht="15" customHeight="1" x14ac:dyDescent="0.3"/>
    <row r="2398" s="37" customFormat="1" ht="15" customHeight="1" x14ac:dyDescent="0.3"/>
    <row r="2399" s="37" customFormat="1" ht="15" customHeight="1" x14ac:dyDescent="0.3"/>
    <row r="2400" s="37" customFormat="1" ht="15" customHeight="1" x14ac:dyDescent="0.3"/>
    <row r="2401" s="37" customFormat="1" ht="15" customHeight="1" x14ac:dyDescent="0.3"/>
    <row r="2402" s="37" customFormat="1" ht="15" customHeight="1" x14ac:dyDescent="0.3"/>
    <row r="2403" s="37" customFormat="1" ht="15" customHeight="1" x14ac:dyDescent="0.3"/>
    <row r="2404" s="37" customFormat="1" ht="15" customHeight="1" x14ac:dyDescent="0.3"/>
    <row r="2405" s="37" customFormat="1" ht="15" customHeight="1" x14ac:dyDescent="0.3"/>
    <row r="2406" s="37" customFormat="1" ht="15" customHeight="1" x14ac:dyDescent="0.3"/>
    <row r="2407" s="37" customFormat="1" ht="15" customHeight="1" x14ac:dyDescent="0.3"/>
    <row r="2408" s="37" customFormat="1" ht="15" customHeight="1" x14ac:dyDescent="0.3"/>
    <row r="2409" s="37" customFormat="1" ht="15" customHeight="1" x14ac:dyDescent="0.3"/>
    <row r="2410" s="37" customFormat="1" ht="15" customHeight="1" x14ac:dyDescent="0.3"/>
    <row r="2411" s="37" customFormat="1" ht="15" customHeight="1" x14ac:dyDescent="0.3"/>
    <row r="2412" s="37" customFormat="1" ht="15" customHeight="1" x14ac:dyDescent="0.3"/>
    <row r="2413" s="37" customFormat="1" ht="15" customHeight="1" x14ac:dyDescent="0.3"/>
    <row r="2414" s="37" customFormat="1" ht="15" customHeight="1" x14ac:dyDescent="0.3"/>
    <row r="2415" s="37" customFormat="1" ht="15" customHeight="1" x14ac:dyDescent="0.3"/>
    <row r="2416" s="37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37" customFormat="1" ht="15" customHeight="1" x14ac:dyDescent="0.3"/>
    <row r="2434" s="37" customFormat="1" ht="15" customHeight="1" x14ac:dyDescent="0.3"/>
    <row r="2435" s="37" customFormat="1" ht="15" customHeight="1" x14ac:dyDescent="0.3"/>
    <row r="2436" s="37" customFormat="1" ht="15" customHeight="1" x14ac:dyDescent="0.3"/>
    <row r="2437" s="37" customFormat="1" ht="15" customHeight="1" x14ac:dyDescent="0.3"/>
    <row r="2438" s="37" customFormat="1" ht="15" customHeight="1" x14ac:dyDescent="0.3"/>
    <row r="2439" s="37" customFormat="1" ht="15" customHeight="1" x14ac:dyDescent="0.3"/>
    <row r="2440" s="37" customFormat="1" ht="15" customHeight="1" x14ac:dyDescent="0.3"/>
    <row r="2441" s="37" customFormat="1" ht="15" customHeight="1" x14ac:dyDescent="0.3"/>
    <row r="2442" s="37" customFormat="1" ht="15" customHeight="1" x14ac:dyDescent="0.3"/>
    <row r="2443" s="37" customFormat="1" ht="15" customHeight="1" x14ac:dyDescent="0.3"/>
    <row r="2444" s="37" customFormat="1" ht="15" customHeight="1" x14ac:dyDescent="0.3"/>
    <row r="2445" s="37" customFormat="1" ht="15" customHeight="1" x14ac:dyDescent="0.3"/>
    <row r="2446" s="37" customFormat="1" ht="15" customHeight="1" x14ac:dyDescent="0.3"/>
    <row r="2447" s="37" customFormat="1" ht="15" customHeight="1" x14ac:dyDescent="0.3"/>
    <row r="2448" s="37" customFormat="1" ht="15" customHeight="1" x14ac:dyDescent="0.3"/>
    <row r="2449" s="37" customFormat="1" ht="15" customHeight="1" x14ac:dyDescent="0.3"/>
    <row r="2450" s="37" customFormat="1" ht="15" customHeight="1" x14ac:dyDescent="0.3"/>
    <row r="2451" s="37" customFormat="1" ht="15" customHeight="1" x14ac:dyDescent="0.3"/>
    <row r="2452" s="37" customFormat="1" ht="15" customHeight="1" x14ac:dyDescent="0.3"/>
    <row r="2453" s="37" customFormat="1" ht="15" customHeight="1" x14ac:dyDescent="0.3"/>
    <row r="2454" s="37" customFormat="1" ht="15" customHeight="1" x14ac:dyDescent="0.3"/>
    <row r="2455" s="37" customFormat="1" ht="15" customHeight="1" x14ac:dyDescent="0.3"/>
    <row r="2456" s="37" customFormat="1" ht="15" customHeight="1" x14ac:dyDescent="0.3"/>
    <row r="2457" s="37" customFormat="1" ht="15" customHeight="1" x14ac:dyDescent="0.3"/>
    <row r="2458" s="37" customFormat="1" ht="15" customHeight="1" x14ac:dyDescent="0.3"/>
    <row r="2459" s="37" customFormat="1" ht="15" customHeight="1" x14ac:dyDescent="0.3"/>
    <row r="2460" s="37" customFormat="1" ht="15" customHeight="1" x14ac:dyDescent="0.3"/>
    <row r="2461" s="37" customFormat="1" ht="15" customHeight="1" x14ac:dyDescent="0.3"/>
    <row r="2462" s="37" customFormat="1" ht="15" customHeight="1" x14ac:dyDescent="0.3"/>
    <row r="2463" s="37" customFormat="1" ht="15" customHeight="1" x14ac:dyDescent="0.3"/>
    <row r="2464" s="37" customFormat="1" ht="15" customHeight="1" x14ac:dyDescent="0.3"/>
    <row r="2465" s="37" customFormat="1" ht="15" customHeight="1" x14ac:dyDescent="0.3"/>
    <row r="2466" s="37" customFormat="1" ht="15" customHeight="1" x14ac:dyDescent="0.3"/>
    <row r="2467" s="37" customFormat="1" ht="15" customHeight="1" x14ac:dyDescent="0.3"/>
    <row r="2468" s="37" customFormat="1" ht="15" customHeight="1" x14ac:dyDescent="0.3"/>
    <row r="2469" s="37" customFormat="1" ht="15" customHeight="1" x14ac:dyDescent="0.3"/>
    <row r="2470" s="37" customFormat="1" ht="15" customHeight="1" x14ac:dyDescent="0.3"/>
    <row r="2471" s="37" customFormat="1" ht="15" customHeight="1" x14ac:dyDescent="0.3"/>
    <row r="2472" s="37" customFormat="1" ht="15" customHeight="1" x14ac:dyDescent="0.3"/>
    <row r="2473" s="37" customFormat="1" ht="15" customHeight="1" x14ac:dyDescent="0.3"/>
    <row r="2474" s="37" customFormat="1" ht="15" customHeight="1" x14ac:dyDescent="0.3"/>
    <row r="2475" s="37" customFormat="1" ht="15" customHeight="1" x14ac:dyDescent="0.3"/>
    <row r="2476" s="37" customFormat="1" ht="15" customHeight="1" x14ac:dyDescent="0.3"/>
    <row r="2477" s="37" customFormat="1" ht="15" customHeight="1" x14ac:dyDescent="0.3"/>
    <row r="2478" s="37" customFormat="1" ht="15" customHeight="1" x14ac:dyDescent="0.3"/>
    <row r="2479" s="37" customFormat="1" ht="15" customHeight="1" x14ac:dyDescent="0.3"/>
    <row r="2480" s="37" customFormat="1" ht="15" customHeight="1" x14ac:dyDescent="0.3"/>
    <row r="2481" s="37" customFormat="1" ht="15" customHeight="1" x14ac:dyDescent="0.3"/>
    <row r="2482" s="37" customFormat="1" ht="15" customHeight="1" x14ac:dyDescent="0.3"/>
    <row r="2483" s="37" customFormat="1" ht="15" customHeight="1" x14ac:dyDescent="0.3"/>
    <row r="2484" s="37" customFormat="1" ht="15" customHeight="1" x14ac:dyDescent="0.3"/>
    <row r="2485" s="37" customFormat="1" ht="15" customHeight="1" x14ac:dyDescent="0.3"/>
    <row r="2486" s="37" customFormat="1" ht="15" customHeight="1" x14ac:dyDescent="0.3"/>
    <row r="2487" s="37" customFormat="1" ht="15" customHeight="1" x14ac:dyDescent="0.3"/>
    <row r="2488" s="37" customFormat="1" ht="15" customHeight="1" x14ac:dyDescent="0.3"/>
    <row r="2489" s="37" customFormat="1" ht="15" customHeight="1" x14ac:dyDescent="0.3"/>
    <row r="2490" s="37" customFormat="1" ht="15" customHeight="1" x14ac:dyDescent="0.3"/>
    <row r="2491" s="37" customFormat="1" ht="15" customHeight="1" x14ac:dyDescent="0.3"/>
    <row r="2492" s="37" customFormat="1" ht="15" customHeight="1" x14ac:dyDescent="0.3"/>
    <row r="2493" s="37" customFormat="1" ht="15" customHeight="1" x14ac:dyDescent="0.3"/>
    <row r="2494" s="37" customFormat="1" ht="15" customHeight="1" x14ac:dyDescent="0.3"/>
    <row r="2495" s="37" customFormat="1" ht="15" customHeight="1" x14ac:dyDescent="0.3"/>
    <row r="2496" s="37" customFormat="1" ht="15" customHeight="1" x14ac:dyDescent="0.3"/>
    <row r="2497" spans="2:33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3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</row>
    <row r="2510" spans="2:33" ht="15" customHeight="1" x14ac:dyDescent="0.3"/>
    <row r="2511" spans="2:33" ht="15" customHeight="1" x14ac:dyDescent="0.3"/>
    <row r="2512" spans="2:33" ht="15" customHeight="1" x14ac:dyDescent="0.3"/>
    <row r="2513" s="37" customFormat="1" ht="15" customHeight="1" x14ac:dyDescent="0.3"/>
    <row r="2514" s="37" customFormat="1" ht="15" customHeight="1" x14ac:dyDescent="0.3"/>
    <row r="2515" s="37" customFormat="1" ht="15" customHeight="1" x14ac:dyDescent="0.3"/>
    <row r="2516" s="37" customFormat="1" ht="15" customHeight="1" x14ac:dyDescent="0.3"/>
    <row r="2517" s="37" customFormat="1" ht="15" customHeight="1" x14ac:dyDescent="0.3"/>
    <row r="2518" s="37" customFormat="1" ht="15" customHeight="1" x14ac:dyDescent="0.3"/>
    <row r="2519" s="37" customFormat="1" ht="15" customHeight="1" x14ac:dyDescent="0.3"/>
    <row r="2520" s="37" customFormat="1" ht="15" customHeight="1" x14ac:dyDescent="0.3"/>
    <row r="2521" s="37" customFormat="1" ht="15" customHeight="1" x14ac:dyDescent="0.3"/>
    <row r="2522" s="37" customFormat="1" ht="15" customHeight="1" x14ac:dyDescent="0.3"/>
    <row r="2523" s="37" customFormat="1" ht="15" customHeight="1" x14ac:dyDescent="0.3"/>
    <row r="2524" s="37" customFormat="1" ht="15" customHeight="1" x14ac:dyDescent="0.3"/>
    <row r="2525" s="37" customFormat="1" ht="15" customHeight="1" x14ac:dyDescent="0.3"/>
    <row r="2526" s="37" customFormat="1" ht="15" customHeight="1" x14ac:dyDescent="0.3"/>
    <row r="2527" s="37" customFormat="1" ht="15" customHeight="1" x14ac:dyDescent="0.3"/>
    <row r="2528" s="37" customFormat="1" ht="15" customHeight="1" x14ac:dyDescent="0.3"/>
    <row r="2529" s="37" customFormat="1" ht="15" customHeight="1" x14ac:dyDescent="0.3"/>
    <row r="2530" s="37" customFormat="1" ht="15" customHeight="1" x14ac:dyDescent="0.3"/>
    <row r="2531" s="37" customFormat="1" ht="15" customHeight="1" x14ac:dyDescent="0.3"/>
    <row r="2532" s="37" customFormat="1" ht="15" customHeight="1" x14ac:dyDescent="0.3"/>
    <row r="2533" s="37" customFormat="1" ht="15" customHeight="1" x14ac:dyDescent="0.3"/>
    <row r="2534" s="37" customFormat="1" ht="15" customHeight="1" x14ac:dyDescent="0.3"/>
    <row r="2535" s="37" customFormat="1" ht="15" customHeight="1" x14ac:dyDescent="0.3"/>
    <row r="2536" s="37" customFormat="1" ht="15" customHeight="1" x14ac:dyDescent="0.3"/>
    <row r="2537" s="37" customFormat="1" ht="15" customHeight="1" x14ac:dyDescent="0.3"/>
    <row r="2538" s="37" customFormat="1" ht="15" customHeight="1" x14ac:dyDescent="0.3"/>
    <row r="2539" s="37" customFormat="1" ht="15" customHeight="1" x14ac:dyDescent="0.3"/>
    <row r="2540" s="37" customFormat="1" ht="15" customHeight="1" x14ac:dyDescent="0.3"/>
    <row r="2541" s="37" customFormat="1" ht="15" customHeight="1" x14ac:dyDescent="0.3"/>
    <row r="2542" s="37" customFormat="1" ht="15" customHeight="1" x14ac:dyDescent="0.3"/>
    <row r="2543" s="37" customFormat="1" ht="15" customHeight="1" x14ac:dyDescent="0.3"/>
    <row r="2544" s="37" customFormat="1" ht="15" customHeight="1" x14ac:dyDescent="0.3"/>
    <row r="2545" s="37" customFormat="1" ht="15" customHeight="1" x14ac:dyDescent="0.3"/>
    <row r="2546" s="37" customFormat="1" ht="15" customHeight="1" x14ac:dyDescent="0.3"/>
    <row r="2547" s="37" customFormat="1" ht="15" customHeight="1" x14ac:dyDescent="0.3"/>
    <row r="2548" s="37" customFormat="1" ht="15" customHeight="1" x14ac:dyDescent="0.3"/>
    <row r="2549" s="37" customFormat="1" ht="15" customHeight="1" x14ac:dyDescent="0.3"/>
    <row r="2550" s="37" customFormat="1" ht="15" customHeight="1" x14ac:dyDescent="0.3"/>
    <row r="2551" s="37" customFormat="1" ht="15" customHeight="1" x14ac:dyDescent="0.3"/>
    <row r="2552" s="37" customFormat="1" ht="15" customHeight="1" x14ac:dyDescent="0.3"/>
    <row r="2553" s="37" customFormat="1" ht="15" customHeight="1" x14ac:dyDescent="0.3"/>
    <row r="2554" s="37" customFormat="1" ht="15" customHeight="1" x14ac:dyDescent="0.3"/>
    <row r="2555" s="37" customFormat="1" ht="15" customHeight="1" x14ac:dyDescent="0.3"/>
    <row r="2556" s="37" customFormat="1" ht="15" customHeight="1" x14ac:dyDescent="0.3"/>
    <row r="2557" s="37" customFormat="1" ht="15" customHeight="1" x14ac:dyDescent="0.3"/>
    <row r="2558" s="37" customFormat="1" ht="15" customHeight="1" x14ac:dyDescent="0.3"/>
    <row r="2559" s="37" customFormat="1" ht="15" customHeight="1" x14ac:dyDescent="0.3"/>
    <row r="2560" s="37" customFormat="1" ht="15" customHeight="1" x14ac:dyDescent="0.3"/>
    <row r="2561" s="37" customFormat="1" ht="15" customHeight="1" x14ac:dyDescent="0.3"/>
    <row r="2562" s="37" customFormat="1" ht="15" customHeight="1" x14ac:dyDescent="0.3"/>
    <row r="2563" s="37" customFormat="1" ht="15" customHeight="1" x14ac:dyDescent="0.3"/>
    <row r="2564" s="37" customFormat="1" ht="15" customHeight="1" x14ac:dyDescent="0.3"/>
    <row r="2565" s="37" customFormat="1" ht="15" customHeight="1" x14ac:dyDescent="0.3"/>
    <row r="2566" s="37" customFormat="1" ht="15" customHeight="1" x14ac:dyDescent="0.3"/>
    <row r="2567" s="37" customFormat="1" ht="15" customHeight="1" x14ac:dyDescent="0.3"/>
    <row r="2568" s="37" customFormat="1" ht="15" customHeight="1" x14ac:dyDescent="0.3"/>
    <row r="2569" s="37" customFormat="1" ht="15" customHeight="1" x14ac:dyDescent="0.3"/>
    <row r="2570" s="37" customFormat="1" ht="15" customHeight="1" x14ac:dyDescent="0.3"/>
    <row r="2571" s="37" customFormat="1" ht="15" customHeight="1" x14ac:dyDescent="0.3"/>
    <row r="2572" s="37" customFormat="1" ht="15" customHeight="1" x14ac:dyDescent="0.3"/>
    <row r="2573" s="37" customFormat="1" ht="15" customHeight="1" x14ac:dyDescent="0.3"/>
    <row r="2574" s="37" customFormat="1" ht="15" customHeight="1" x14ac:dyDescent="0.3"/>
    <row r="2575" s="37" customFormat="1" ht="15" customHeight="1" x14ac:dyDescent="0.3"/>
    <row r="2576" s="37" customFormat="1" ht="15" customHeight="1" x14ac:dyDescent="0.3"/>
    <row r="2577" s="37" customFormat="1" ht="15" customHeight="1" x14ac:dyDescent="0.3"/>
    <row r="2578" s="37" customFormat="1" ht="15" customHeight="1" x14ac:dyDescent="0.3"/>
    <row r="2579" s="37" customFormat="1" ht="15" customHeight="1" x14ac:dyDescent="0.3"/>
    <row r="2580" s="37" customFormat="1" ht="15" customHeight="1" x14ac:dyDescent="0.3"/>
    <row r="2581" s="37" customFormat="1" ht="15" customHeight="1" x14ac:dyDescent="0.3"/>
    <row r="2582" s="37" customFormat="1" ht="15" customHeight="1" x14ac:dyDescent="0.3"/>
    <row r="2583" s="37" customFormat="1" ht="15" customHeight="1" x14ac:dyDescent="0.3"/>
    <row r="2584" s="37" customFormat="1" ht="15" customHeight="1" x14ac:dyDescent="0.3"/>
    <row r="2585" s="37" customFormat="1" ht="15" customHeight="1" x14ac:dyDescent="0.3"/>
    <row r="2586" s="37" customFormat="1" ht="15" customHeight="1" x14ac:dyDescent="0.3"/>
    <row r="2587" s="37" customFormat="1" ht="15" customHeight="1" x14ac:dyDescent="0.3"/>
    <row r="2588" s="37" customFormat="1" ht="15" customHeight="1" x14ac:dyDescent="0.3"/>
    <row r="2589" s="37" customFormat="1" ht="15" customHeight="1" x14ac:dyDescent="0.3"/>
    <row r="2590" s="37" customFormat="1" ht="15" customHeight="1" x14ac:dyDescent="0.3"/>
    <row r="2591" s="37" customFormat="1" ht="15" customHeight="1" x14ac:dyDescent="0.3"/>
    <row r="2592" s="37" customFormat="1" ht="15" customHeight="1" x14ac:dyDescent="0.3"/>
    <row r="2593" spans="2:33" ht="15" customHeight="1" x14ac:dyDescent="0.3"/>
    <row r="2594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37" customFormat="1" ht="15" customHeight="1" x14ac:dyDescent="0.3"/>
    <row r="2610" s="37" customFormat="1" ht="15" customHeight="1" x14ac:dyDescent="0.3"/>
    <row r="2611" s="37" customFormat="1" ht="15" customHeight="1" x14ac:dyDescent="0.3"/>
    <row r="2612" s="37" customFormat="1" ht="15" customHeight="1" x14ac:dyDescent="0.3"/>
    <row r="2613" s="37" customFormat="1" ht="15" customHeight="1" x14ac:dyDescent="0.3"/>
    <row r="2614" s="37" customFormat="1" ht="15" customHeight="1" x14ac:dyDescent="0.3"/>
    <row r="2615" s="37" customFormat="1" ht="15" customHeight="1" x14ac:dyDescent="0.3"/>
    <row r="2616" s="37" customFormat="1" ht="15" customHeight="1" x14ac:dyDescent="0.3"/>
    <row r="2617" s="37" customFormat="1" ht="15" customHeight="1" x14ac:dyDescent="0.3"/>
    <row r="2618" s="37" customFormat="1" ht="15" customHeight="1" x14ac:dyDescent="0.3"/>
    <row r="2619" s="37" customFormat="1" ht="15" customHeight="1" x14ac:dyDescent="0.3"/>
    <row r="2620" s="37" customFormat="1" ht="15" customHeight="1" x14ac:dyDescent="0.3"/>
    <row r="2621" s="37" customFormat="1" ht="15" customHeight="1" x14ac:dyDescent="0.3"/>
    <row r="2622" s="37" customFormat="1" ht="15" customHeight="1" x14ac:dyDescent="0.3"/>
    <row r="2623" s="37" customFormat="1" ht="15" customHeight="1" x14ac:dyDescent="0.3"/>
    <row r="2624" s="37" customFormat="1" ht="15" customHeight="1" x14ac:dyDescent="0.3"/>
    <row r="2625" s="37" customFormat="1" ht="15" customHeight="1" x14ac:dyDescent="0.3"/>
    <row r="2626" s="37" customFormat="1" ht="15" customHeight="1" x14ac:dyDescent="0.3"/>
    <row r="2627" s="37" customFormat="1" ht="15" customHeight="1" x14ac:dyDescent="0.3"/>
    <row r="2628" s="37" customFormat="1" ht="15" customHeight="1" x14ac:dyDescent="0.3"/>
    <row r="2629" s="37" customFormat="1" ht="15" customHeight="1" x14ac:dyDescent="0.3"/>
    <row r="2630" s="37" customFormat="1" ht="15" customHeight="1" x14ac:dyDescent="0.3"/>
    <row r="2631" s="37" customFormat="1" ht="15" customHeight="1" x14ac:dyDescent="0.3"/>
    <row r="2632" s="37" customFormat="1" ht="15" customHeight="1" x14ac:dyDescent="0.3"/>
    <row r="2633" s="37" customFormat="1" ht="15" customHeight="1" x14ac:dyDescent="0.3"/>
    <row r="2634" s="37" customFormat="1" ht="15" customHeight="1" x14ac:dyDescent="0.3"/>
    <row r="2635" s="37" customFormat="1" ht="15" customHeight="1" x14ac:dyDescent="0.3"/>
    <row r="2636" s="37" customFormat="1" ht="15" customHeight="1" x14ac:dyDescent="0.3"/>
    <row r="2637" s="37" customFormat="1" ht="15" customHeight="1" x14ac:dyDescent="0.3"/>
    <row r="2638" s="37" customFormat="1" ht="15" customHeight="1" x14ac:dyDescent="0.3"/>
    <row r="2639" s="37" customFormat="1" ht="15" customHeight="1" x14ac:dyDescent="0.3"/>
    <row r="2640" s="37" customFormat="1" ht="15" customHeight="1" x14ac:dyDescent="0.3"/>
    <row r="2641" s="37" customFormat="1" ht="15" customHeight="1" x14ac:dyDescent="0.3"/>
    <row r="2642" s="37" customFormat="1" ht="15" customHeight="1" x14ac:dyDescent="0.3"/>
    <row r="2643" s="37" customFormat="1" ht="15" customHeight="1" x14ac:dyDescent="0.3"/>
    <row r="2644" s="37" customFormat="1" ht="15" customHeight="1" x14ac:dyDescent="0.3"/>
    <row r="2645" s="37" customFormat="1" ht="15" customHeight="1" x14ac:dyDescent="0.3"/>
    <row r="2646" s="37" customFormat="1" ht="15" customHeight="1" x14ac:dyDescent="0.3"/>
    <row r="2647" s="37" customFormat="1" ht="15" customHeight="1" x14ac:dyDescent="0.3"/>
    <row r="2648" s="37" customFormat="1" ht="15" customHeight="1" x14ac:dyDescent="0.3"/>
    <row r="2649" s="37" customFormat="1" ht="15" customHeight="1" x14ac:dyDescent="0.3"/>
    <row r="2650" s="37" customFormat="1" ht="15" customHeight="1" x14ac:dyDescent="0.3"/>
    <row r="2651" s="37" customFormat="1" ht="15" customHeight="1" x14ac:dyDescent="0.3"/>
    <row r="2652" s="37" customFormat="1" ht="15" customHeight="1" x14ac:dyDescent="0.3"/>
    <row r="2653" s="37" customFormat="1" ht="15" customHeight="1" x14ac:dyDescent="0.3"/>
    <row r="2654" s="37" customFormat="1" ht="15" customHeight="1" x14ac:dyDescent="0.3"/>
    <row r="2655" s="37" customFormat="1" ht="15" customHeight="1" x14ac:dyDescent="0.3"/>
    <row r="2656" s="37" customFormat="1" ht="15" customHeight="1" x14ac:dyDescent="0.3"/>
    <row r="2657" s="37" customFormat="1" ht="15" customHeight="1" x14ac:dyDescent="0.3"/>
    <row r="2658" s="37" customFormat="1" ht="15" customHeight="1" x14ac:dyDescent="0.3"/>
    <row r="2659" s="37" customFormat="1" ht="15" customHeight="1" x14ac:dyDescent="0.3"/>
    <row r="2660" s="37" customFormat="1" ht="15" customHeight="1" x14ac:dyDescent="0.3"/>
    <row r="2661" s="37" customFormat="1" ht="15" customHeight="1" x14ac:dyDescent="0.3"/>
    <row r="2662" s="37" customFormat="1" ht="15" customHeight="1" x14ac:dyDescent="0.3"/>
    <row r="2663" s="37" customFormat="1" ht="15" customHeight="1" x14ac:dyDescent="0.3"/>
    <row r="2664" s="37" customFormat="1" ht="15" customHeight="1" x14ac:dyDescent="0.3"/>
    <row r="2665" s="37" customFormat="1" ht="15" customHeight="1" x14ac:dyDescent="0.3"/>
    <row r="2666" s="37" customFormat="1" ht="15" customHeight="1" x14ac:dyDescent="0.3"/>
    <row r="2667" s="37" customFormat="1" ht="15" customHeight="1" x14ac:dyDescent="0.3"/>
    <row r="2668" s="37" customFormat="1" ht="15" customHeight="1" x14ac:dyDescent="0.3"/>
    <row r="2669" s="37" customFormat="1" ht="15" customHeight="1" x14ac:dyDescent="0.3"/>
    <row r="2670" s="37" customFormat="1" ht="15" customHeight="1" x14ac:dyDescent="0.3"/>
    <row r="2671" s="37" customFormat="1" ht="15" customHeight="1" x14ac:dyDescent="0.3"/>
    <row r="2672" s="37" customFormat="1" ht="15" customHeight="1" x14ac:dyDescent="0.3"/>
    <row r="2673" s="37" customFormat="1" ht="15" customHeight="1" x14ac:dyDescent="0.3"/>
    <row r="2674" s="37" customFormat="1" ht="15" customHeight="1" x14ac:dyDescent="0.3"/>
    <row r="2675" s="37" customFormat="1" ht="15" customHeight="1" x14ac:dyDescent="0.3"/>
    <row r="2676" s="37" customFormat="1" ht="15" customHeight="1" x14ac:dyDescent="0.3"/>
    <row r="2677" s="37" customFormat="1" ht="15" customHeight="1" x14ac:dyDescent="0.3"/>
    <row r="2678" s="37" customFormat="1" ht="15" customHeight="1" x14ac:dyDescent="0.3"/>
    <row r="2679" s="37" customFormat="1" ht="15" customHeight="1" x14ac:dyDescent="0.3"/>
    <row r="2680" s="37" customFormat="1" ht="15" customHeight="1" x14ac:dyDescent="0.3"/>
    <row r="2681" s="37" customFormat="1" ht="15" customHeight="1" x14ac:dyDescent="0.3"/>
    <row r="2682" s="37" customFormat="1" ht="15" customHeight="1" x14ac:dyDescent="0.3"/>
    <row r="2683" s="37" customFormat="1" ht="15" customHeight="1" x14ac:dyDescent="0.3"/>
    <row r="2684" s="37" customFormat="1" ht="15" customHeight="1" x14ac:dyDescent="0.3"/>
    <row r="2685" s="37" customFormat="1" ht="15" customHeight="1" x14ac:dyDescent="0.3"/>
    <row r="2686" s="37" customFormat="1" ht="15" customHeight="1" x14ac:dyDescent="0.3"/>
    <row r="2687" s="37" customFormat="1" ht="15" customHeight="1" x14ac:dyDescent="0.3"/>
    <row r="2688" s="37" customFormat="1" ht="15" customHeight="1" x14ac:dyDescent="0.3"/>
    <row r="2689" s="37" customFormat="1" ht="15" customHeight="1" x14ac:dyDescent="0.3"/>
    <row r="2690" s="37" customFormat="1" ht="15" customHeight="1" x14ac:dyDescent="0.3"/>
    <row r="2691" s="37" customFormat="1" ht="15" customHeight="1" x14ac:dyDescent="0.3"/>
    <row r="2692" s="37" customFormat="1" ht="15" customHeight="1" x14ac:dyDescent="0.3"/>
    <row r="2693" s="37" customFormat="1" ht="15" customHeight="1" x14ac:dyDescent="0.3"/>
    <row r="2694" s="37" customFormat="1" ht="15" customHeight="1" x14ac:dyDescent="0.3"/>
    <row r="2695" s="37" customFormat="1" ht="15" customHeight="1" x14ac:dyDescent="0.3"/>
    <row r="2696" s="37" customFormat="1" ht="15" customHeight="1" x14ac:dyDescent="0.3"/>
    <row r="2697" s="37" customFormat="1" ht="15" customHeight="1" x14ac:dyDescent="0.3"/>
    <row r="2698" s="37" customFormat="1" ht="15" customHeight="1" x14ac:dyDescent="0.3"/>
    <row r="2699" s="37" customFormat="1" ht="15" customHeight="1" x14ac:dyDescent="0.3"/>
    <row r="2700" s="37" customFormat="1" ht="15" customHeight="1" x14ac:dyDescent="0.3"/>
    <row r="2701" s="37" customFormat="1" ht="15" customHeight="1" x14ac:dyDescent="0.3"/>
    <row r="2702" s="37" customFormat="1" ht="15" customHeight="1" x14ac:dyDescent="0.3"/>
    <row r="2703" s="37" customFormat="1" ht="15" customHeight="1" x14ac:dyDescent="0.3"/>
    <row r="2704" s="37" customFormat="1" ht="15" customHeight="1" x14ac:dyDescent="0.3"/>
    <row r="2705" spans="2:33" ht="15" customHeight="1" x14ac:dyDescent="0.3"/>
    <row r="2706" spans="2:33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</row>
    <row r="2720" spans="2:33" ht="15" customHeight="1" x14ac:dyDescent="0.3"/>
    <row r="2721" s="37" customFormat="1" ht="15" customHeight="1" x14ac:dyDescent="0.3"/>
    <row r="2722" s="37" customFormat="1" ht="15" customHeight="1" x14ac:dyDescent="0.3"/>
    <row r="2723" s="37" customFormat="1" ht="15" customHeight="1" x14ac:dyDescent="0.3"/>
    <row r="2724" s="37" customFormat="1" ht="15" customHeight="1" x14ac:dyDescent="0.3"/>
    <row r="2725" s="37" customFormat="1" ht="15" customHeight="1" x14ac:dyDescent="0.3"/>
    <row r="2726" s="37" customFormat="1" ht="15" customHeight="1" x14ac:dyDescent="0.3"/>
    <row r="2727" s="37" customFormat="1" ht="15" customHeight="1" x14ac:dyDescent="0.3"/>
    <row r="2728" s="37" customFormat="1" ht="15" customHeight="1" x14ac:dyDescent="0.3"/>
    <row r="2729" s="37" customFormat="1" ht="15" customHeight="1" x14ac:dyDescent="0.3"/>
    <row r="2730" s="37" customFormat="1" ht="15" customHeight="1" x14ac:dyDescent="0.3"/>
    <row r="2731" s="37" customFormat="1" ht="15" customHeight="1" x14ac:dyDescent="0.3"/>
    <row r="2732" s="37" customFormat="1" ht="15" customHeight="1" x14ac:dyDescent="0.3"/>
    <row r="2733" s="37" customFormat="1" ht="15" customHeight="1" x14ac:dyDescent="0.3"/>
    <row r="2734" s="37" customFormat="1" ht="15" customHeight="1" x14ac:dyDescent="0.3"/>
    <row r="2735" s="37" customFormat="1" ht="15" customHeight="1" x14ac:dyDescent="0.3"/>
    <row r="2736" s="37" customFormat="1" ht="15" customHeight="1" x14ac:dyDescent="0.3"/>
    <row r="2737" s="37" customFormat="1" ht="15" customHeight="1" x14ac:dyDescent="0.3"/>
    <row r="2738" s="37" customFormat="1" ht="15" customHeight="1" x14ac:dyDescent="0.3"/>
    <row r="2739" s="37" customFormat="1" ht="15" customHeight="1" x14ac:dyDescent="0.3"/>
    <row r="2740" s="37" customFormat="1" ht="15" customHeight="1" x14ac:dyDescent="0.3"/>
    <row r="2741" s="37" customFormat="1" ht="15" customHeight="1" x14ac:dyDescent="0.3"/>
    <row r="2742" s="37" customFormat="1" ht="15" customHeight="1" x14ac:dyDescent="0.3"/>
    <row r="2743" s="37" customFormat="1" ht="15" customHeight="1" x14ac:dyDescent="0.3"/>
    <row r="2744" s="37" customFormat="1" ht="15" customHeight="1" x14ac:dyDescent="0.3"/>
    <row r="2745" s="37" customFormat="1" ht="15" customHeight="1" x14ac:dyDescent="0.3"/>
    <row r="2746" s="37" customFormat="1" ht="15" customHeight="1" x14ac:dyDescent="0.3"/>
    <row r="2747" s="37" customFormat="1" ht="15" customHeight="1" x14ac:dyDescent="0.3"/>
    <row r="2748" s="37" customFormat="1" ht="15" customHeight="1" x14ac:dyDescent="0.3"/>
    <row r="2749" s="37" customFormat="1" ht="15" customHeight="1" x14ac:dyDescent="0.3"/>
    <row r="2750" s="37" customFormat="1" ht="15" customHeight="1" x14ac:dyDescent="0.3"/>
    <row r="2751" s="37" customFormat="1" ht="15" customHeight="1" x14ac:dyDescent="0.3"/>
    <row r="2752" s="37" customFormat="1" ht="15" customHeight="1" x14ac:dyDescent="0.3"/>
    <row r="2753" s="37" customFormat="1" ht="15" customHeight="1" x14ac:dyDescent="0.3"/>
    <row r="2754" s="37" customFormat="1" ht="15" customHeight="1" x14ac:dyDescent="0.3"/>
    <row r="2755" s="37" customFormat="1" ht="15" customHeight="1" x14ac:dyDescent="0.3"/>
    <row r="2756" s="37" customFormat="1" ht="15" customHeight="1" x14ac:dyDescent="0.3"/>
    <row r="2757" s="37" customFormat="1" ht="15" customHeight="1" x14ac:dyDescent="0.3"/>
    <row r="2758" s="37" customFormat="1" ht="15" customHeight="1" x14ac:dyDescent="0.3"/>
    <row r="2759" s="37" customFormat="1" ht="15" customHeight="1" x14ac:dyDescent="0.3"/>
    <row r="2760" s="37" customFormat="1" ht="15" customHeight="1" x14ac:dyDescent="0.3"/>
    <row r="2761" s="37" customFormat="1" ht="15" customHeight="1" x14ac:dyDescent="0.3"/>
    <row r="2762" s="37" customFormat="1" ht="15" customHeight="1" x14ac:dyDescent="0.3"/>
    <row r="2763" s="37" customFormat="1" ht="15" customHeight="1" x14ac:dyDescent="0.3"/>
    <row r="2764" s="37" customFormat="1" ht="15" customHeight="1" x14ac:dyDescent="0.3"/>
    <row r="2765" s="37" customFormat="1" ht="15" customHeight="1" x14ac:dyDescent="0.3"/>
    <row r="2766" s="37" customFormat="1" ht="15" customHeight="1" x14ac:dyDescent="0.3"/>
    <row r="2767" s="37" customFormat="1" ht="15" customHeight="1" x14ac:dyDescent="0.3"/>
    <row r="2768" s="37" customFormat="1" ht="15" customHeight="1" x14ac:dyDescent="0.3"/>
    <row r="2769" s="37" customFormat="1" ht="15" customHeight="1" x14ac:dyDescent="0.3"/>
    <row r="2770" s="37" customFormat="1" ht="15" customHeight="1" x14ac:dyDescent="0.3"/>
    <row r="2771" s="37" customFormat="1" ht="15" customHeight="1" x14ac:dyDescent="0.3"/>
    <row r="2772" s="37" customFormat="1" ht="15" customHeight="1" x14ac:dyDescent="0.3"/>
    <row r="2773" s="37" customFormat="1" ht="15" customHeight="1" x14ac:dyDescent="0.3"/>
    <row r="2774" s="37" customFormat="1" ht="15" customHeight="1" x14ac:dyDescent="0.3"/>
    <row r="2775" s="37" customFormat="1" ht="15" customHeight="1" x14ac:dyDescent="0.3"/>
    <row r="2776" s="37" customFormat="1" ht="15" customHeight="1" x14ac:dyDescent="0.3"/>
    <row r="2777" s="37" customFormat="1" ht="15" customHeight="1" x14ac:dyDescent="0.3"/>
    <row r="2778" s="37" customFormat="1" ht="15" customHeight="1" x14ac:dyDescent="0.3"/>
    <row r="2779" s="37" customFormat="1" ht="15" customHeight="1" x14ac:dyDescent="0.3"/>
    <row r="2780" s="37" customFormat="1" ht="15" customHeight="1" x14ac:dyDescent="0.3"/>
    <row r="2781" s="37" customFormat="1" ht="15" customHeight="1" x14ac:dyDescent="0.3"/>
    <row r="2782" s="37" customFormat="1" ht="15" customHeight="1" x14ac:dyDescent="0.3"/>
    <row r="2783" s="37" customFormat="1" ht="15" customHeight="1" x14ac:dyDescent="0.3"/>
    <row r="2784" s="37" customFormat="1" ht="15" customHeight="1" x14ac:dyDescent="0.3"/>
    <row r="2785" s="37" customFormat="1" ht="15" customHeight="1" x14ac:dyDescent="0.3"/>
    <row r="2786" s="37" customFormat="1" ht="15" customHeight="1" x14ac:dyDescent="0.3"/>
    <row r="2787" s="37" customFormat="1" ht="15" customHeight="1" x14ac:dyDescent="0.3"/>
    <row r="2788" s="37" customFormat="1" ht="15" customHeight="1" x14ac:dyDescent="0.3"/>
    <row r="2789" s="37" customFormat="1" ht="15" customHeight="1" x14ac:dyDescent="0.3"/>
    <row r="2790" s="37" customFormat="1" ht="15" customHeight="1" x14ac:dyDescent="0.3"/>
    <row r="2791" s="37" customFormat="1" ht="15" customHeight="1" x14ac:dyDescent="0.3"/>
    <row r="2792" s="37" customFormat="1" ht="15" customHeight="1" x14ac:dyDescent="0.3"/>
    <row r="2793" s="37" customFormat="1" ht="15" customHeight="1" x14ac:dyDescent="0.3"/>
    <row r="2794" s="37" customFormat="1" ht="15" customHeight="1" x14ac:dyDescent="0.3"/>
    <row r="2795" s="37" customFormat="1" ht="15" customHeight="1" x14ac:dyDescent="0.3"/>
    <row r="2796" s="37" customFormat="1" ht="15" customHeight="1" x14ac:dyDescent="0.3"/>
    <row r="2797" s="37" customFormat="1" ht="15" customHeight="1" x14ac:dyDescent="0.3"/>
    <row r="2798" s="37" customFormat="1" ht="15" customHeight="1" x14ac:dyDescent="0.3"/>
    <row r="2799" s="37" customFormat="1" ht="15" customHeight="1" x14ac:dyDescent="0.3"/>
    <row r="2800" s="37" customFormat="1" ht="15" customHeight="1" x14ac:dyDescent="0.3"/>
    <row r="2801" s="37" customFormat="1" ht="15" customHeight="1" x14ac:dyDescent="0.3"/>
    <row r="2802" s="37" customFormat="1" ht="15" customHeight="1" x14ac:dyDescent="0.3"/>
    <row r="2803" s="37" customFormat="1" ht="15" customHeight="1" x14ac:dyDescent="0.3"/>
    <row r="2804" s="37" customFormat="1" ht="15" customHeight="1" x14ac:dyDescent="0.3"/>
    <row r="2805" s="37" customFormat="1" ht="15" customHeight="1" x14ac:dyDescent="0.3"/>
    <row r="2806" s="37" customFormat="1" ht="15" customHeight="1" x14ac:dyDescent="0.3"/>
    <row r="2807" s="37" customFormat="1" ht="15" customHeight="1" x14ac:dyDescent="0.3"/>
    <row r="2808" s="37" customFormat="1" ht="15" customHeight="1" x14ac:dyDescent="0.3"/>
    <row r="2809" s="37" customFormat="1" ht="15" customHeight="1" x14ac:dyDescent="0.3"/>
    <row r="2810" s="37" customFormat="1" ht="15" customHeight="1" x14ac:dyDescent="0.3"/>
    <row r="2811" s="37" customFormat="1" ht="15" customHeight="1" x14ac:dyDescent="0.3"/>
    <row r="2812" s="37" customFormat="1" ht="15" customHeight="1" x14ac:dyDescent="0.3"/>
    <row r="2813" s="37" customFormat="1" ht="15" customHeight="1" x14ac:dyDescent="0.3"/>
    <row r="2814" s="37" customFormat="1" ht="15" customHeight="1" x14ac:dyDescent="0.3"/>
    <row r="2815" s="37" customFormat="1" ht="15" customHeight="1" x14ac:dyDescent="0.3"/>
    <row r="2816" s="37" customFormat="1" ht="15" customHeight="1" x14ac:dyDescent="0.3"/>
    <row r="2817" s="37" customFormat="1" ht="15" customHeight="1" x14ac:dyDescent="0.3"/>
    <row r="2818" s="37" customFormat="1" ht="15" customHeight="1" x14ac:dyDescent="0.3"/>
    <row r="2819" s="37" customFormat="1" ht="15" customHeight="1" x14ac:dyDescent="0.3"/>
    <row r="2820" s="37" customFormat="1" ht="15" customHeight="1" x14ac:dyDescent="0.3"/>
    <row r="2821" s="37" customFormat="1" ht="15" customHeight="1" x14ac:dyDescent="0.3"/>
    <row r="2822" s="37" customFormat="1" ht="15" customHeight="1" x14ac:dyDescent="0.3"/>
    <row r="2823" s="37" customFormat="1" ht="15" customHeight="1" x14ac:dyDescent="0.3"/>
    <row r="2824" s="37" customFormat="1" ht="15" customHeight="1" x14ac:dyDescent="0.3"/>
    <row r="2825" s="37" customFormat="1" ht="15" customHeight="1" x14ac:dyDescent="0.3"/>
    <row r="2826" s="37" customFormat="1" ht="15" customHeight="1" x14ac:dyDescent="0.3"/>
    <row r="2827" s="37" customFormat="1" ht="15" customHeight="1" x14ac:dyDescent="0.3"/>
    <row r="2828" s="37" customFormat="1" ht="15" customHeight="1" x14ac:dyDescent="0.3"/>
    <row r="2829" s="37" customFormat="1" ht="15" customHeight="1" x14ac:dyDescent="0.3"/>
    <row r="2830" s="37" customFormat="1" ht="15" customHeight="1" x14ac:dyDescent="0.3"/>
    <row r="2831" s="37" customFormat="1" ht="15" customHeight="1" x14ac:dyDescent="0.3"/>
    <row r="2832" s="37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</row>
  </sheetData>
  <mergeCells count="20">
    <mergeCell ref="B2419:AG2419"/>
    <mergeCell ref="B2509:AG2509"/>
    <mergeCell ref="B2598:AG2598"/>
    <mergeCell ref="B2719:AG2719"/>
    <mergeCell ref="B2837:AG2837"/>
    <mergeCell ref="B1698:AG1698"/>
    <mergeCell ref="B1945:AG1945"/>
    <mergeCell ref="B2031:AG2031"/>
    <mergeCell ref="B2153:AG2153"/>
    <mergeCell ref="B2317:AG2317"/>
    <mergeCell ref="B1100:AG1100"/>
    <mergeCell ref="B1227:AG1227"/>
    <mergeCell ref="B1390:AG1390"/>
    <mergeCell ref="B1502:AG1502"/>
    <mergeCell ref="B1604:AG1604"/>
    <mergeCell ref="B112:AG112"/>
    <mergeCell ref="B308:AG308"/>
    <mergeCell ref="B511:AG511"/>
    <mergeCell ref="B712:AG712"/>
    <mergeCell ref="B887:AG8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H2837"/>
    </sheetView>
    <sheetView workbookViewId="1"/>
  </sheetViews>
  <sheetFormatPr defaultColWidth="8.7265625" defaultRowHeight="15" customHeight="1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671</v>
      </c>
      <c r="C1" s="50">
        <v>2022</v>
      </c>
      <c r="D1" s="50">
        <v>2023</v>
      </c>
      <c r="E1" s="50">
        <v>2024</v>
      </c>
      <c r="F1" s="50">
        <v>2025</v>
      </c>
      <c r="G1" s="50">
        <v>2026</v>
      </c>
      <c r="H1" s="50">
        <v>2027</v>
      </c>
      <c r="I1" s="50">
        <v>2028</v>
      </c>
      <c r="J1" s="50">
        <v>2029</v>
      </c>
      <c r="K1" s="50">
        <v>2030</v>
      </c>
      <c r="L1" s="50">
        <v>2031</v>
      </c>
      <c r="M1" s="50">
        <v>2032</v>
      </c>
      <c r="N1" s="50">
        <v>2033</v>
      </c>
      <c r="O1" s="50">
        <v>2034</v>
      </c>
      <c r="P1" s="50">
        <v>2035</v>
      </c>
      <c r="Q1" s="50">
        <v>2036</v>
      </c>
      <c r="R1" s="50">
        <v>2037</v>
      </c>
      <c r="S1" s="50">
        <v>2038</v>
      </c>
      <c r="T1" s="50">
        <v>2039</v>
      </c>
      <c r="U1" s="50">
        <v>2040</v>
      </c>
      <c r="V1" s="50">
        <v>2041</v>
      </c>
      <c r="W1" s="50">
        <v>2042</v>
      </c>
      <c r="X1" s="50">
        <v>2043</v>
      </c>
      <c r="Y1" s="50">
        <v>2044</v>
      </c>
      <c r="Z1" s="50">
        <v>2045</v>
      </c>
      <c r="AA1" s="50">
        <v>2046</v>
      </c>
      <c r="AB1" s="50">
        <v>2047</v>
      </c>
      <c r="AC1" s="50">
        <v>2048</v>
      </c>
      <c r="AD1" s="50">
        <v>2049</v>
      </c>
      <c r="AE1" s="50">
        <v>2050</v>
      </c>
    </row>
    <row r="2" spans="1:33" ht="15" customHeight="1" thickTop="1" x14ac:dyDescent="0.3"/>
    <row r="3" spans="1:33" ht="15" customHeight="1" x14ac:dyDescent="0.3">
      <c r="C3" s="73" t="s">
        <v>520</v>
      </c>
      <c r="D3" s="73" t="s">
        <v>672</v>
      </c>
      <c r="E3" s="55"/>
      <c r="F3" s="55"/>
      <c r="G3" s="55"/>
    </row>
    <row r="4" spans="1:33" ht="15" customHeight="1" x14ac:dyDescent="0.3">
      <c r="C4" s="73" t="s">
        <v>521</v>
      </c>
      <c r="D4" s="73" t="s">
        <v>673</v>
      </c>
      <c r="E4" s="55"/>
      <c r="F4" s="55"/>
      <c r="G4" s="73" t="s">
        <v>652</v>
      </c>
    </row>
    <row r="5" spans="1:33" ht="15" customHeight="1" x14ac:dyDescent="0.3">
      <c r="C5" s="73" t="s">
        <v>522</v>
      </c>
      <c r="D5" s="73" t="s">
        <v>674</v>
      </c>
      <c r="E5" s="55"/>
      <c r="F5" s="55"/>
      <c r="G5" s="55"/>
    </row>
    <row r="6" spans="1:33" ht="15" customHeight="1" x14ac:dyDescent="0.3">
      <c r="C6" s="73" t="s">
        <v>523</v>
      </c>
      <c r="D6" s="55"/>
      <c r="E6" s="73" t="s">
        <v>675</v>
      </c>
      <c r="F6" s="55"/>
      <c r="G6" s="55"/>
    </row>
    <row r="7" spans="1:33" ht="12" x14ac:dyDescent="0.3"/>
    <row r="8" spans="1:33" ht="12" x14ac:dyDescent="0.3"/>
    <row r="9" spans="1:33" ht="12" x14ac:dyDescent="0.3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pans="1:33" ht="15" customHeight="1" x14ac:dyDescent="0.35">
      <c r="A10" s="43" t="s">
        <v>399</v>
      </c>
      <c r="B10" s="60" t="s">
        <v>117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51" t="s">
        <v>649</v>
      </c>
      <c r="AG10" s="38"/>
    </row>
    <row r="11" spans="1:33" ht="15" customHeight="1" x14ac:dyDescent="0.3">
      <c r="B11" s="61" t="s">
        <v>118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51" t="s">
        <v>648</v>
      </c>
      <c r="AG11" s="38"/>
    </row>
    <row r="12" spans="1:33" ht="15" customHeight="1" x14ac:dyDescent="0.3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51" t="s">
        <v>647</v>
      </c>
      <c r="AG12" s="38"/>
    </row>
    <row r="13" spans="1:33" ht="15" customHeight="1" thickBot="1" x14ac:dyDescent="0.35">
      <c r="B13" s="63" t="s">
        <v>119</v>
      </c>
      <c r="C13" s="63">
        <v>2022</v>
      </c>
      <c r="D13" s="63">
        <v>2023</v>
      </c>
      <c r="E13" s="63">
        <v>2024</v>
      </c>
      <c r="F13" s="63">
        <v>2025</v>
      </c>
      <c r="G13" s="63">
        <v>2026</v>
      </c>
      <c r="H13" s="63">
        <v>2027</v>
      </c>
      <c r="I13" s="63">
        <v>2028</v>
      </c>
      <c r="J13" s="63">
        <v>2029</v>
      </c>
      <c r="K13" s="63">
        <v>2030</v>
      </c>
      <c r="L13" s="63">
        <v>2031</v>
      </c>
      <c r="M13" s="63">
        <v>2032</v>
      </c>
      <c r="N13" s="63">
        <v>2033</v>
      </c>
      <c r="O13" s="63">
        <v>2034</v>
      </c>
      <c r="P13" s="63">
        <v>2035</v>
      </c>
      <c r="Q13" s="63">
        <v>2036</v>
      </c>
      <c r="R13" s="63">
        <v>2037</v>
      </c>
      <c r="S13" s="63">
        <v>2038</v>
      </c>
      <c r="T13" s="63">
        <v>2039</v>
      </c>
      <c r="U13" s="63">
        <v>2040</v>
      </c>
      <c r="V13" s="63">
        <v>2041</v>
      </c>
      <c r="W13" s="63">
        <v>2042</v>
      </c>
      <c r="X13" s="63">
        <v>2043</v>
      </c>
      <c r="Y13" s="63">
        <v>2044</v>
      </c>
      <c r="Z13" s="63">
        <v>2045</v>
      </c>
      <c r="AA13" s="63">
        <v>2046</v>
      </c>
      <c r="AB13" s="63">
        <v>2047</v>
      </c>
      <c r="AC13" s="63">
        <v>2048</v>
      </c>
      <c r="AD13" s="63">
        <v>2049</v>
      </c>
      <c r="AE13" s="63">
        <v>2050</v>
      </c>
      <c r="AF13" s="64" t="s">
        <v>676</v>
      </c>
      <c r="AG13" s="38"/>
    </row>
    <row r="14" spans="1:33" ht="15" customHeight="1" thickTop="1" x14ac:dyDescent="0.3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15" customHeight="1" x14ac:dyDescent="0.3">
      <c r="B15" s="65" t="s">
        <v>120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15" customHeight="1" x14ac:dyDescent="0.3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pans="1:33" ht="15" customHeight="1" x14ac:dyDescent="0.3">
      <c r="B17" s="65" t="s">
        <v>75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18" spans="1:33" ht="15" customHeight="1" x14ac:dyDescent="0.3">
      <c r="B18" s="65" t="s">
        <v>121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pans="1:33" ht="15" customHeight="1" x14ac:dyDescent="0.3">
      <c r="A19" s="43" t="s">
        <v>400</v>
      </c>
      <c r="B19" s="66" t="s">
        <v>122</v>
      </c>
      <c r="C19" s="71">
        <v>832.22631799999999</v>
      </c>
      <c r="D19" s="71">
        <v>783.51873799999998</v>
      </c>
      <c r="E19" s="71">
        <v>824.05676300000005</v>
      </c>
      <c r="F19" s="71">
        <v>754.55761700000005</v>
      </c>
      <c r="G19" s="71">
        <v>646.98290999999995</v>
      </c>
      <c r="H19" s="71">
        <v>548.90808100000004</v>
      </c>
      <c r="I19" s="71">
        <v>453.32052599999997</v>
      </c>
      <c r="J19" s="71">
        <v>383.88156099999998</v>
      </c>
      <c r="K19" s="71">
        <v>344.67388899999997</v>
      </c>
      <c r="L19" s="71">
        <v>336.42291299999999</v>
      </c>
      <c r="M19" s="71">
        <v>332.679596</v>
      </c>
      <c r="N19" s="71">
        <v>341.92962599999998</v>
      </c>
      <c r="O19" s="71">
        <v>339.71804800000001</v>
      </c>
      <c r="P19" s="71">
        <v>340.08657799999997</v>
      </c>
      <c r="Q19" s="71">
        <v>336.70202599999999</v>
      </c>
      <c r="R19" s="71">
        <v>328.44534299999998</v>
      </c>
      <c r="S19" s="71">
        <v>316.24642899999998</v>
      </c>
      <c r="T19" s="71">
        <v>308.52734400000003</v>
      </c>
      <c r="U19" s="71">
        <v>300.465149</v>
      </c>
      <c r="V19" s="71">
        <v>302.17205799999999</v>
      </c>
      <c r="W19" s="71">
        <v>301.89288299999998</v>
      </c>
      <c r="X19" s="71">
        <v>298.36657700000001</v>
      </c>
      <c r="Y19" s="71">
        <v>286.82672100000002</v>
      </c>
      <c r="Z19" s="71">
        <v>278.50741599999998</v>
      </c>
      <c r="AA19" s="71">
        <v>268.90802000000002</v>
      </c>
      <c r="AB19" s="71">
        <v>264.177795</v>
      </c>
      <c r="AC19" s="71">
        <v>254.06308000000001</v>
      </c>
      <c r="AD19" s="71">
        <v>252.43649300000001</v>
      </c>
      <c r="AE19" s="71">
        <v>242.82354699999999</v>
      </c>
      <c r="AF19" s="68">
        <v>-4.3038E-2</v>
      </c>
      <c r="AG19" s="38"/>
    </row>
    <row r="20" spans="1:33" ht="15" customHeight="1" x14ac:dyDescent="0.3">
      <c r="A20" s="43" t="s">
        <v>401</v>
      </c>
      <c r="B20" s="66" t="s">
        <v>123</v>
      </c>
      <c r="C20" s="71">
        <v>10.012233999999999</v>
      </c>
      <c r="D20" s="71">
        <v>9.5081570000000006</v>
      </c>
      <c r="E20" s="71">
        <v>9.5879399999999997</v>
      </c>
      <c r="F20" s="71">
        <v>9.2670560000000002</v>
      </c>
      <c r="G20" s="71">
        <v>8.5621480000000005</v>
      </c>
      <c r="H20" s="71">
        <v>7.868519</v>
      </c>
      <c r="I20" s="71">
        <v>7.1793659999999999</v>
      </c>
      <c r="J20" s="71">
        <v>6.7758539999999998</v>
      </c>
      <c r="K20" s="71">
        <v>6.4861849999999999</v>
      </c>
      <c r="L20" s="71">
        <v>6.2037129999999996</v>
      </c>
      <c r="M20" s="71">
        <v>6.1673489999999997</v>
      </c>
      <c r="N20" s="71">
        <v>6.1629240000000003</v>
      </c>
      <c r="O20" s="71">
        <v>6.1347639999999997</v>
      </c>
      <c r="P20" s="71">
        <v>6.1178660000000002</v>
      </c>
      <c r="Q20" s="71">
        <v>6.030214</v>
      </c>
      <c r="R20" s="71">
        <v>5.846374</v>
      </c>
      <c r="S20" s="71">
        <v>5.5758270000000003</v>
      </c>
      <c r="T20" s="71">
        <v>5.4650049999999997</v>
      </c>
      <c r="U20" s="71">
        <v>5.3707089999999997</v>
      </c>
      <c r="V20" s="71">
        <v>5.097988</v>
      </c>
      <c r="W20" s="71">
        <v>4.7791790000000001</v>
      </c>
      <c r="X20" s="71">
        <v>4.4546349999999997</v>
      </c>
      <c r="Y20" s="71">
        <v>4.106789</v>
      </c>
      <c r="Z20" s="71">
        <v>3.7438880000000001</v>
      </c>
      <c r="AA20" s="71">
        <v>3.7051370000000001</v>
      </c>
      <c r="AB20" s="71">
        <v>3.7114029999999998</v>
      </c>
      <c r="AC20" s="71">
        <v>3.688313</v>
      </c>
      <c r="AD20" s="71">
        <v>3.7027950000000001</v>
      </c>
      <c r="AE20" s="71">
        <v>3.687182</v>
      </c>
      <c r="AF20" s="68">
        <v>-3.5048000000000003E-2</v>
      </c>
      <c r="AG20" s="38"/>
    </row>
    <row r="21" spans="1:33" ht="15" customHeight="1" x14ac:dyDescent="0.3">
      <c r="A21" s="43" t="s">
        <v>402</v>
      </c>
      <c r="B21" s="66" t="s">
        <v>124</v>
      </c>
      <c r="C21" s="71">
        <v>1451.6611330000001</v>
      </c>
      <c r="D21" s="71">
        <v>1354.2910159999999</v>
      </c>
      <c r="E21" s="71">
        <v>1260.048096</v>
      </c>
      <c r="F21" s="71">
        <v>1195.330933</v>
      </c>
      <c r="G21" s="71">
        <v>1141.2430420000001</v>
      </c>
      <c r="H21" s="71">
        <v>1055.9729</v>
      </c>
      <c r="I21" s="71">
        <v>1012.561707</v>
      </c>
      <c r="J21" s="71">
        <v>976.55212400000005</v>
      </c>
      <c r="K21" s="71">
        <v>931.62261999999998</v>
      </c>
      <c r="L21" s="71">
        <v>886.70178199999998</v>
      </c>
      <c r="M21" s="71">
        <v>853.36431900000002</v>
      </c>
      <c r="N21" s="71">
        <v>828.168091</v>
      </c>
      <c r="O21" s="71">
        <v>803.13696300000004</v>
      </c>
      <c r="P21" s="71">
        <v>793.34411599999999</v>
      </c>
      <c r="Q21" s="71">
        <v>794.537598</v>
      </c>
      <c r="R21" s="71">
        <v>805.12658699999997</v>
      </c>
      <c r="S21" s="71">
        <v>827.58831799999996</v>
      </c>
      <c r="T21" s="71">
        <v>839.38970900000004</v>
      </c>
      <c r="U21" s="71">
        <v>861.87487799999997</v>
      </c>
      <c r="V21" s="71">
        <v>870.91137700000002</v>
      </c>
      <c r="W21" s="71">
        <v>884.54205300000001</v>
      </c>
      <c r="X21" s="71">
        <v>893.38915999999995</v>
      </c>
      <c r="Y21" s="71">
        <v>894.65850799999998</v>
      </c>
      <c r="Z21" s="71">
        <v>903.08007799999996</v>
      </c>
      <c r="AA21" s="71">
        <v>900.81451400000003</v>
      </c>
      <c r="AB21" s="71">
        <v>903.86340299999995</v>
      </c>
      <c r="AC21" s="71">
        <v>914.66229199999998</v>
      </c>
      <c r="AD21" s="71">
        <v>918.518372</v>
      </c>
      <c r="AE21" s="71">
        <v>930.68591300000003</v>
      </c>
      <c r="AF21" s="68">
        <v>-1.5751000000000001E-2</v>
      </c>
      <c r="AG21" s="38"/>
    </row>
    <row r="22" spans="1:33" ht="15" customHeight="1" x14ac:dyDescent="0.3">
      <c r="A22" s="43" t="s">
        <v>403</v>
      </c>
      <c r="B22" s="66" t="s">
        <v>125</v>
      </c>
      <c r="C22" s="71">
        <v>771.984375</v>
      </c>
      <c r="D22" s="71">
        <v>783.71594200000004</v>
      </c>
      <c r="E22" s="71">
        <v>789.40368699999999</v>
      </c>
      <c r="F22" s="71">
        <v>782.25647000000004</v>
      </c>
      <c r="G22" s="71">
        <v>774.68408199999999</v>
      </c>
      <c r="H22" s="71">
        <v>774.67089799999997</v>
      </c>
      <c r="I22" s="71">
        <v>765.55304000000001</v>
      </c>
      <c r="J22" s="71">
        <v>765.54077099999995</v>
      </c>
      <c r="K22" s="71">
        <v>758.01715100000001</v>
      </c>
      <c r="L22" s="71">
        <v>758.02221699999996</v>
      </c>
      <c r="M22" s="71">
        <v>758.03063999999995</v>
      </c>
      <c r="N22" s="71">
        <v>715.33032200000002</v>
      </c>
      <c r="O22" s="71">
        <v>708.66870100000006</v>
      </c>
      <c r="P22" s="71">
        <v>700.12188700000002</v>
      </c>
      <c r="Q22" s="71">
        <v>684.02917500000001</v>
      </c>
      <c r="R22" s="71">
        <v>673.099243</v>
      </c>
      <c r="S22" s="71">
        <v>654.48669400000006</v>
      </c>
      <c r="T22" s="71">
        <v>644.63195800000005</v>
      </c>
      <c r="U22" s="71">
        <v>625.42901600000005</v>
      </c>
      <c r="V22" s="71">
        <v>625.59808299999997</v>
      </c>
      <c r="W22" s="71">
        <v>625.89691200000004</v>
      </c>
      <c r="X22" s="71">
        <v>626.152649</v>
      </c>
      <c r="Y22" s="71">
        <v>626.43640100000005</v>
      </c>
      <c r="Z22" s="71">
        <v>626.43884300000002</v>
      </c>
      <c r="AA22" s="71">
        <v>626.196777</v>
      </c>
      <c r="AB22" s="71">
        <v>626.00213599999995</v>
      </c>
      <c r="AC22" s="71">
        <v>625.14129600000001</v>
      </c>
      <c r="AD22" s="71">
        <v>625.25939900000003</v>
      </c>
      <c r="AE22" s="71">
        <v>624.86090100000001</v>
      </c>
      <c r="AF22" s="68">
        <v>-7.5230000000000002E-3</v>
      </c>
      <c r="AG22" s="38"/>
    </row>
    <row r="23" spans="1:33" ht="15" customHeight="1" x14ac:dyDescent="0.3">
      <c r="A23" s="43" t="s">
        <v>404</v>
      </c>
      <c r="B23" s="66" t="s">
        <v>126</v>
      </c>
      <c r="C23" s="71">
        <v>0.55476400000000003</v>
      </c>
      <c r="D23" s="71">
        <v>-8.1639000000000003E-2</v>
      </c>
      <c r="E23" s="71">
        <v>-1.123405</v>
      </c>
      <c r="F23" s="71">
        <v>-1.9092709999999999</v>
      </c>
      <c r="G23" s="71">
        <v>-2.4858929999999999</v>
      </c>
      <c r="H23" s="71">
        <v>-2.9139560000000002</v>
      </c>
      <c r="I23" s="71">
        <v>-4.2850299999999999</v>
      </c>
      <c r="J23" s="71">
        <v>-4.9817809999999998</v>
      </c>
      <c r="K23" s="71">
        <v>-5.6707020000000004</v>
      </c>
      <c r="L23" s="71">
        <v>-6.5043220000000002</v>
      </c>
      <c r="M23" s="71">
        <v>-7.7092239999999999</v>
      </c>
      <c r="N23" s="71">
        <v>-9.1685890000000008</v>
      </c>
      <c r="O23" s="71">
        <v>-10.592758999999999</v>
      </c>
      <c r="P23" s="71">
        <v>-11.908464</v>
      </c>
      <c r="Q23" s="71">
        <v>-13.402108</v>
      </c>
      <c r="R23" s="71">
        <v>-15.528079999999999</v>
      </c>
      <c r="S23" s="71">
        <v>-17.882428999999998</v>
      </c>
      <c r="T23" s="71">
        <v>-20.471281000000001</v>
      </c>
      <c r="U23" s="71">
        <v>-22.979378000000001</v>
      </c>
      <c r="V23" s="71">
        <v>-25.068142000000002</v>
      </c>
      <c r="W23" s="71">
        <v>-26.707905</v>
      </c>
      <c r="X23" s="71">
        <v>-28.283214999999998</v>
      </c>
      <c r="Y23" s="71">
        <v>-30.580137000000001</v>
      </c>
      <c r="Z23" s="71">
        <v>-32.549838999999999</v>
      </c>
      <c r="AA23" s="71">
        <v>-33.796047000000002</v>
      </c>
      <c r="AB23" s="71">
        <v>-35.146495999999999</v>
      </c>
      <c r="AC23" s="71">
        <v>-36.587879000000001</v>
      </c>
      <c r="AD23" s="71">
        <v>-38.203732000000002</v>
      </c>
      <c r="AE23" s="71">
        <v>-39.922955000000002</v>
      </c>
      <c r="AF23" s="68" t="s">
        <v>645</v>
      </c>
      <c r="AG23" s="38"/>
    </row>
    <row r="24" spans="1:33" ht="15" customHeight="1" x14ac:dyDescent="0.3">
      <c r="A24" s="43" t="s">
        <v>405</v>
      </c>
      <c r="B24" s="66" t="s">
        <v>127</v>
      </c>
      <c r="C24" s="71">
        <v>884.92919900000004</v>
      </c>
      <c r="D24" s="71">
        <v>961.45910600000002</v>
      </c>
      <c r="E24" s="71">
        <v>1051.532837</v>
      </c>
      <c r="F24" s="71">
        <v>1219.0980219999999</v>
      </c>
      <c r="G24" s="71">
        <v>1425.474121</v>
      </c>
      <c r="H24" s="71">
        <v>1638.205811</v>
      </c>
      <c r="I24" s="71">
        <v>1823.229736</v>
      </c>
      <c r="J24" s="71">
        <v>1963.2510990000001</v>
      </c>
      <c r="K24" s="71">
        <v>2082.2614749999998</v>
      </c>
      <c r="L24" s="71">
        <v>2166.423828</v>
      </c>
      <c r="M24" s="71">
        <v>2239.3549800000001</v>
      </c>
      <c r="N24" s="71">
        <v>2324.4648440000001</v>
      </c>
      <c r="O24" s="71">
        <v>2389.7634280000002</v>
      </c>
      <c r="P24" s="71">
        <v>2442.6357419999999</v>
      </c>
      <c r="Q24" s="71">
        <v>2496.030518</v>
      </c>
      <c r="R24" s="71">
        <v>2538.811279</v>
      </c>
      <c r="S24" s="71">
        <v>2579.8964839999999</v>
      </c>
      <c r="T24" s="71">
        <v>2615.169922</v>
      </c>
      <c r="U24" s="71">
        <v>2652.873047</v>
      </c>
      <c r="V24" s="71">
        <v>2680.0114749999998</v>
      </c>
      <c r="W24" s="71">
        <v>2705.7783199999999</v>
      </c>
      <c r="X24" s="71">
        <v>2740.4643550000001</v>
      </c>
      <c r="Y24" s="71">
        <v>2791.2124020000001</v>
      </c>
      <c r="Z24" s="71">
        <v>2836.367432</v>
      </c>
      <c r="AA24" s="71">
        <v>2890.9724120000001</v>
      </c>
      <c r="AB24" s="71">
        <v>2939.0747070000002</v>
      </c>
      <c r="AC24" s="71">
        <v>2983.045654</v>
      </c>
      <c r="AD24" s="71">
        <v>3026.3388669999999</v>
      </c>
      <c r="AE24" s="71">
        <v>3076.7624510000001</v>
      </c>
      <c r="AF24" s="68">
        <v>4.5510000000000002E-2</v>
      </c>
      <c r="AG24" s="38"/>
    </row>
    <row r="25" spans="1:33" ht="15" customHeight="1" x14ac:dyDescent="0.3">
      <c r="A25" s="43" t="s">
        <v>406</v>
      </c>
      <c r="B25" s="66" t="s">
        <v>128</v>
      </c>
      <c r="C25" s="71">
        <v>0</v>
      </c>
      <c r="D25" s="71">
        <v>0</v>
      </c>
      <c r="E25" s="71">
        <v>0.20539499999999999</v>
      </c>
      <c r="F25" s="71">
        <v>0.260878</v>
      </c>
      <c r="G25" s="71">
        <v>0.31893700000000003</v>
      </c>
      <c r="H25" s="71">
        <v>0.40227400000000002</v>
      </c>
      <c r="I25" s="71">
        <v>0.561052</v>
      </c>
      <c r="J25" s="71">
        <v>0.73606099999999997</v>
      </c>
      <c r="K25" s="71">
        <v>0.94242199999999998</v>
      </c>
      <c r="L25" s="71">
        <v>1.174811</v>
      </c>
      <c r="M25" s="71">
        <v>1.4213480000000001</v>
      </c>
      <c r="N25" s="71">
        <v>1.6911620000000001</v>
      </c>
      <c r="O25" s="71">
        <v>1.984645</v>
      </c>
      <c r="P25" s="71">
        <v>2.3304360000000002</v>
      </c>
      <c r="Q25" s="71">
        <v>2.672148</v>
      </c>
      <c r="R25" s="71">
        <v>3.1055229999999998</v>
      </c>
      <c r="S25" s="71">
        <v>3.5882010000000002</v>
      </c>
      <c r="T25" s="71">
        <v>3.9917400000000001</v>
      </c>
      <c r="U25" s="71">
        <v>4.4289949999999996</v>
      </c>
      <c r="V25" s="71">
        <v>4.9772210000000001</v>
      </c>
      <c r="W25" s="71">
        <v>5.5124120000000003</v>
      </c>
      <c r="X25" s="71">
        <v>6.1170020000000003</v>
      </c>
      <c r="Y25" s="71">
        <v>6.7812950000000001</v>
      </c>
      <c r="Z25" s="71">
        <v>7.5515840000000001</v>
      </c>
      <c r="AA25" s="71">
        <v>8.3358419999999995</v>
      </c>
      <c r="AB25" s="71">
        <v>9.1501999999999999</v>
      </c>
      <c r="AC25" s="71">
        <v>9.9523679999999999</v>
      </c>
      <c r="AD25" s="71">
        <v>10.818008000000001</v>
      </c>
      <c r="AE25" s="71">
        <v>11.722452000000001</v>
      </c>
      <c r="AF25" s="68" t="s">
        <v>645</v>
      </c>
      <c r="AG25" s="38"/>
    </row>
    <row r="26" spans="1:33" ht="15" customHeight="1" x14ac:dyDescent="0.3">
      <c r="A26" s="43" t="s">
        <v>407</v>
      </c>
      <c r="B26" s="65" t="s">
        <v>129</v>
      </c>
      <c r="C26" s="74">
        <v>3951.3679200000001</v>
      </c>
      <c r="D26" s="74">
        <v>3892.4111330000001</v>
      </c>
      <c r="E26" s="74">
        <v>3933.7116700000001</v>
      </c>
      <c r="F26" s="74">
        <v>3958.8620609999998</v>
      </c>
      <c r="G26" s="74">
        <v>3994.779297</v>
      </c>
      <c r="H26" s="74">
        <v>4023.1145019999999</v>
      </c>
      <c r="I26" s="74">
        <v>4058.1203609999998</v>
      </c>
      <c r="J26" s="74">
        <v>4091.755615</v>
      </c>
      <c r="K26" s="74">
        <v>4118.3330079999996</v>
      </c>
      <c r="L26" s="74">
        <v>4148.4448240000002</v>
      </c>
      <c r="M26" s="74">
        <v>4183.3090819999998</v>
      </c>
      <c r="N26" s="74">
        <v>4208.5786129999997</v>
      </c>
      <c r="O26" s="74">
        <v>4238.8139650000003</v>
      </c>
      <c r="P26" s="74">
        <v>4272.7280270000001</v>
      </c>
      <c r="Q26" s="74">
        <v>4306.5996089999999</v>
      </c>
      <c r="R26" s="74">
        <v>4338.90625</v>
      </c>
      <c r="S26" s="74">
        <v>4369.4995120000003</v>
      </c>
      <c r="T26" s="74">
        <v>4396.7045900000003</v>
      </c>
      <c r="U26" s="74">
        <v>4427.4624020000001</v>
      </c>
      <c r="V26" s="74">
        <v>4463.6997069999998</v>
      </c>
      <c r="W26" s="74">
        <v>4501.6938479999999</v>
      </c>
      <c r="X26" s="74">
        <v>4540.6611329999996</v>
      </c>
      <c r="Y26" s="74">
        <v>4579.4418949999999</v>
      </c>
      <c r="Z26" s="74">
        <v>4623.1396480000003</v>
      </c>
      <c r="AA26" s="74">
        <v>4665.1367190000001</v>
      </c>
      <c r="AB26" s="74">
        <v>4710.8330079999996</v>
      </c>
      <c r="AC26" s="74">
        <v>4753.9648440000001</v>
      </c>
      <c r="AD26" s="74">
        <v>4798.8701170000004</v>
      </c>
      <c r="AE26" s="74">
        <v>4850.6196289999998</v>
      </c>
      <c r="AF26" s="70">
        <v>7.3499999999999998E-3</v>
      </c>
      <c r="AG26" s="38"/>
    </row>
    <row r="27" spans="1:33" ht="15" customHeight="1" x14ac:dyDescent="0.3">
      <c r="B27" s="65" t="s">
        <v>130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spans="1:33" ht="15" customHeight="1" x14ac:dyDescent="0.3">
      <c r="A28" s="43" t="s">
        <v>408</v>
      </c>
      <c r="B28" s="66" t="s">
        <v>122</v>
      </c>
      <c r="C28" s="71">
        <v>9.9263359999999992</v>
      </c>
      <c r="D28" s="71">
        <v>9.9495050000000003</v>
      </c>
      <c r="E28" s="71">
        <v>9.2386569999999999</v>
      </c>
      <c r="F28" s="71">
        <v>8.7888889999999993</v>
      </c>
      <c r="G28" s="71">
        <v>8.3916649999999997</v>
      </c>
      <c r="H28" s="71">
        <v>8.4107690000000002</v>
      </c>
      <c r="I28" s="71">
        <v>8.3975989999999996</v>
      </c>
      <c r="J28" s="71">
        <v>8.3829440000000002</v>
      </c>
      <c r="K28" s="71">
        <v>8.3943770000000004</v>
      </c>
      <c r="L28" s="71">
        <v>8.3716299999999997</v>
      </c>
      <c r="M28" s="71">
        <v>8.4007120000000004</v>
      </c>
      <c r="N28" s="71">
        <v>8.3601899999999993</v>
      </c>
      <c r="O28" s="71">
        <v>8.3820259999999998</v>
      </c>
      <c r="P28" s="71">
        <v>8.3820379999999997</v>
      </c>
      <c r="Q28" s="71">
        <v>8.3820329999999998</v>
      </c>
      <c r="R28" s="71">
        <v>8.3820370000000004</v>
      </c>
      <c r="S28" s="71">
        <v>8.3820139999999999</v>
      </c>
      <c r="T28" s="71">
        <v>8.3820359999999994</v>
      </c>
      <c r="U28" s="71">
        <v>8.3820370000000004</v>
      </c>
      <c r="V28" s="71">
        <v>8.3820350000000001</v>
      </c>
      <c r="W28" s="71">
        <v>8.3820350000000001</v>
      </c>
      <c r="X28" s="71">
        <v>8.3820340000000009</v>
      </c>
      <c r="Y28" s="71">
        <v>8.3820329999999998</v>
      </c>
      <c r="Z28" s="71">
        <v>8.3820320000000006</v>
      </c>
      <c r="AA28" s="71">
        <v>8.3820320000000006</v>
      </c>
      <c r="AB28" s="71">
        <v>8.3820320000000006</v>
      </c>
      <c r="AC28" s="71">
        <v>8.3820309999999996</v>
      </c>
      <c r="AD28" s="71">
        <v>8.3820300000000003</v>
      </c>
      <c r="AE28" s="71">
        <v>8.3820300000000003</v>
      </c>
      <c r="AF28" s="68">
        <v>-6.0210000000000003E-3</v>
      </c>
      <c r="AG28" s="38"/>
    </row>
    <row r="29" spans="1:33" ht="15" customHeight="1" x14ac:dyDescent="0.3">
      <c r="A29" s="43" t="s">
        <v>409</v>
      </c>
      <c r="B29" s="66" t="s">
        <v>123</v>
      </c>
      <c r="C29" s="71">
        <v>0.54831399999999997</v>
      </c>
      <c r="D29" s="71">
        <v>0.54840699999999998</v>
      </c>
      <c r="E29" s="71">
        <v>0.54556800000000005</v>
      </c>
      <c r="F29" s="71">
        <v>0.54376500000000005</v>
      </c>
      <c r="G29" s="71">
        <v>0.54217300000000002</v>
      </c>
      <c r="H29" s="71">
        <v>0.54217300000000002</v>
      </c>
      <c r="I29" s="71">
        <v>0.54217300000000002</v>
      </c>
      <c r="J29" s="71">
        <v>0.54217300000000002</v>
      </c>
      <c r="K29" s="71">
        <v>0.54217300000000002</v>
      </c>
      <c r="L29" s="71">
        <v>0.54217300000000002</v>
      </c>
      <c r="M29" s="71">
        <v>0.54217300000000002</v>
      </c>
      <c r="N29" s="71">
        <v>0.54217300000000002</v>
      </c>
      <c r="O29" s="71">
        <v>0.54217300000000002</v>
      </c>
      <c r="P29" s="71">
        <v>0.54217300000000002</v>
      </c>
      <c r="Q29" s="71">
        <v>0.54217300000000002</v>
      </c>
      <c r="R29" s="71">
        <v>0.54217300000000002</v>
      </c>
      <c r="S29" s="71">
        <v>0.54217300000000002</v>
      </c>
      <c r="T29" s="71">
        <v>0.54217300000000002</v>
      </c>
      <c r="U29" s="71">
        <v>0.54217300000000002</v>
      </c>
      <c r="V29" s="71">
        <v>0.54217300000000002</v>
      </c>
      <c r="W29" s="71">
        <v>0.54217300000000002</v>
      </c>
      <c r="X29" s="71">
        <v>0.54217300000000002</v>
      </c>
      <c r="Y29" s="71">
        <v>0.54217300000000002</v>
      </c>
      <c r="Z29" s="71">
        <v>0.54217300000000002</v>
      </c>
      <c r="AA29" s="71">
        <v>0.54217300000000002</v>
      </c>
      <c r="AB29" s="71">
        <v>0.54217300000000002</v>
      </c>
      <c r="AC29" s="71">
        <v>0.54217300000000002</v>
      </c>
      <c r="AD29" s="71">
        <v>0.54217300000000002</v>
      </c>
      <c r="AE29" s="71">
        <v>0.54217300000000002</v>
      </c>
      <c r="AF29" s="68">
        <v>-4.0200000000000001E-4</v>
      </c>
      <c r="AG29" s="38"/>
    </row>
    <row r="30" spans="1:33" ht="15" customHeight="1" x14ac:dyDescent="0.3">
      <c r="A30" s="43" t="s">
        <v>410</v>
      </c>
      <c r="B30" s="66" t="s">
        <v>131</v>
      </c>
      <c r="C30" s="71">
        <v>122.817505</v>
      </c>
      <c r="D30" s="71">
        <v>119.97487599999999</v>
      </c>
      <c r="E30" s="71">
        <v>119.169571</v>
      </c>
      <c r="F30" s="71">
        <v>119.244591</v>
      </c>
      <c r="G30" s="71">
        <v>116.667732</v>
      </c>
      <c r="H30" s="71">
        <v>116.666534</v>
      </c>
      <c r="I30" s="71">
        <v>116.66600800000001</v>
      </c>
      <c r="J30" s="71">
        <v>116.66727400000001</v>
      </c>
      <c r="K30" s="71">
        <v>115.235268</v>
      </c>
      <c r="L30" s="71">
        <v>114.117638</v>
      </c>
      <c r="M30" s="71">
        <v>113.766518</v>
      </c>
      <c r="N30" s="71">
        <v>113.76393899999999</v>
      </c>
      <c r="O30" s="71">
        <v>113.763908</v>
      </c>
      <c r="P30" s="71">
        <v>113.764061</v>
      </c>
      <c r="Q30" s="71">
        <v>113.777458</v>
      </c>
      <c r="R30" s="71">
        <v>113.791382</v>
      </c>
      <c r="S30" s="71">
        <v>113.763481</v>
      </c>
      <c r="T30" s="71">
        <v>113.76383199999999</v>
      </c>
      <c r="U30" s="71">
        <v>113.90773799999999</v>
      </c>
      <c r="V30" s="71">
        <v>114.16223100000001</v>
      </c>
      <c r="W30" s="71">
        <v>114.162437</v>
      </c>
      <c r="X30" s="71">
        <v>114.16490899999999</v>
      </c>
      <c r="Y30" s="71">
        <v>114.176376</v>
      </c>
      <c r="Z30" s="71">
        <v>114.17585800000001</v>
      </c>
      <c r="AA30" s="71">
        <v>114.100418</v>
      </c>
      <c r="AB30" s="71">
        <v>113.934082</v>
      </c>
      <c r="AC30" s="71">
        <v>113.884727</v>
      </c>
      <c r="AD30" s="71">
        <v>113.884094</v>
      </c>
      <c r="AE30" s="71">
        <v>113.87455</v>
      </c>
      <c r="AF30" s="68">
        <v>-2.696E-3</v>
      </c>
      <c r="AG30" s="38"/>
    </row>
    <row r="31" spans="1:33" ht="12" x14ac:dyDescent="0.3">
      <c r="A31" s="43" t="s">
        <v>411</v>
      </c>
      <c r="B31" s="66" t="s">
        <v>132</v>
      </c>
      <c r="C31" s="71">
        <v>3.520349</v>
      </c>
      <c r="D31" s="71">
        <v>3.5696690000000002</v>
      </c>
      <c r="E31" s="71">
        <v>3.5653320000000002</v>
      </c>
      <c r="F31" s="71">
        <v>3.570071</v>
      </c>
      <c r="G31" s="71">
        <v>3.5873740000000001</v>
      </c>
      <c r="H31" s="71">
        <v>3.5683349999999998</v>
      </c>
      <c r="I31" s="71">
        <v>3.5806580000000001</v>
      </c>
      <c r="J31" s="71">
        <v>3.597604</v>
      </c>
      <c r="K31" s="71">
        <v>3.5883250000000002</v>
      </c>
      <c r="L31" s="71">
        <v>3.6024829999999999</v>
      </c>
      <c r="M31" s="71">
        <v>3.573909</v>
      </c>
      <c r="N31" s="71">
        <v>3.6210580000000001</v>
      </c>
      <c r="O31" s="71">
        <v>3.5961280000000002</v>
      </c>
      <c r="P31" s="71">
        <v>3.6014539999999999</v>
      </c>
      <c r="Q31" s="71">
        <v>3.6070359999999999</v>
      </c>
      <c r="R31" s="71">
        <v>3.612136</v>
      </c>
      <c r="S31" s="71">
        <v>3.615227</v>
      </c>
      <c r="T31" s="71">
        <v>3.6245660000000002</v>
      </c>
      <c r="U31" s="71">
        <v>3.6231900000000001</v>
      </c>
      <c r="V31" s="71">
        <v>3.6251310000000001</v>
      </c>
      <c r="W31" s="71">
        <v>3.6261570000000001</v>
      </c>
      <c r="X31" s="71">
        <v>3.6262150000000002</v>
      </c>
      <c r="Y31" s="71">
        <v>3.626903</v>
      </c>
      <c r="Z31" s="71">
        <v>3.6273900000000001</v>
      </c>
      <c r="AA31" s="71">
        <v>3.6272820000000001</v>
      </c>
      <c r="AB31" s="71">
        <v>3.628072</v>
      </c>
      <c r="AC31" s="71">
        <v>3.6289579999999999</v>
      </c>
      <c r="AD31" s="71">
        <v>3.629664</v>
      </c>
      <c r="AE31" s="71">
        <v>3.630665</v>
      </c>
      <c r="AF31" s="68">
        <v>1.103E-3</v>
      </c>
      <c r="AG31" s="38"/>
    </row>
    <row r="32" spans="1:33" ht="12" x14ac:dyDescent="0.3">
      <c r="A32" s="43" t="s">
        <v>534</v>
      </c>
      <c r="B32" s="66" t="s">
        <v>524</v>
      </c>
      <c r="C32" s="71">
        <v>0.48208800000000002</v>
      </c>
      <c r="D32" s="71">
        <v>0.47476699999999999</v>
      </c>
      <c r="E32" s="71">
        <v>0.47235300000000002</v>
      </c>
      <c r="F32" s="71">
        <v>0.47203899999999999</v>
      </c>
      <c r="G32" s="71">
        <v>0.47102699999999997</v>
      </c>
      <c r="H32" s="71">
        <v>0.46887200000000001</v>
      </c>
      <c r="I32" s="71">
        <v>0.46775699999999998</v>
      </c>
      <c r="J32" s="71">
        <v>0.46497899999999998</v>
      </c>
      <c r="K32" s="71">
        <v>0.46259699999999998</v>
      </c>
      <c r="L32" s="71">
        <v>0.45934199999999997</v>
      </c>
      <c r="M32" s="71">
        <v>0.45719100000000001</v>
      </c>
      <c r="N32" s="71">
        <v>0.45389400000000002</v>
      </c>
      <c r="O32" s="71">
        <v>0.45230599999999999</v>
      </c>
      <c r="P32" s="71">
        <v>0.450021</v>
      </c>
      <c r="Q32" s="71">
        <v>0.447519</v>
      </c>
      <c r="R32" s="71">
        <v>0.44519399999999998</v>
      </c>
      <c r="S32" s="71">
        <v>0.44183899999999998</v>
      </c>
      <c r="T32" s="71">
        <v>0.43955</v>
      </c>
      <c r="U32" s="71">
        <v>0.43778099999999998</v>
      </c>
      <c r="V32" s="71">
        <v>0.43600899999999998</v>
      </c>
      <c r="W32" s="71">
        <v>0.43419099999999999</v>
      </c>
      <c r="X32" s="71">
        <v>0.43235000000000001</v>
      </c>
      <c r="Y32" s="71">
        <v>0.43063200000000001</v>
      </c>
      <c r="Z32" s="71">
        <v>0.428811</v>
      </c>
      <c r="AA32" s="71">
        <v>0.427589</v>
      </c>
      <c r="AB32" s="71">
        <v>0.42643199999999998</v>
      </c>
      <c r="AC32" s="71">
        <v>0.42527599999999999</v>
      </c>
      <c r="AD32" s="71">
        <v>0.42455900000000002</v>
      </c>
      <c r="AE32" s="71">
        <v>0.42339100000000002</v>
      </c>
      <c r="AF32" s="68">
        <v>-4.6259999999999999E-3</v>
      </c>
      <c r="AG32" s="38"/>
    </row>
    <row r="33" spans="1:33" ht="12" x14ac:dyDescent="0.3">
      <c r="A33" s="43" t="s">
        <v>412</v>
      </c>
      <c r="B33" s="65" t="s">
        <v>129</v>
      </c>
      <c r="C33" s="74">
        <v>137.294601</v>
      </c>
      <c r="D33" s="74">
        <v>134.51722699999999</v>
      </c>
      <c r="E33" s="74">
        <v>132.99148600000001</v>
      </c>
      <c r="F33" s="74">
        <v>132.61935399999999</v>
      </c>
      <c r="G33" s="74">
        <v>129.65997300000001</v>
      </c>
      <c r="H33" s="74">
        <v>129.656677</v>
      </c>
      <c r="I33" s="74">
        <v>129.65420499999999</v>
      </c>
      <c r="J33" s="74">
        <v>129.65498400000001</v>
      </c>
      <c r="K33" s="74">
        <v>128.22273300000001</v>
      </c>
      <c r="L33" s="74">
        <v>127.09326900000001</v>
      </c>
      <c r="M33" s="74">
        <v>126.74050099999999</v>
      </c>
      <c r="N33" s="74">
        <v>126.741257</v>
      </c>
      <c r="O33" s="74">
        <v>126.736549</v>
      </c>
      <c r="P33" s="74">
        <v>126.739746</v>
      </c>
      <c r="Q33" s="74">
        <v>126.756218</v>
      </c>
      <c r="R33" s="74">
        <v>126.772919</v>
      </c>
      <c r="S33" s="74">
        <v>126.744736</v>
      </c>
      <c r="T33" s="74">
        <v>126.75215900000001</v>
      </c>
      <c r="U33" s="74">
        <v>126.892921</v>
      </c>
      <c r="V33" s="74">
        <v>127.147583</v>
      </c>
      <c r="W33" s="74">
        <v>127.146996</v>
      </c>
      <c r="X33" s="74">
        <v>127.147682</v>
      </c>
      <c r="Y33" s="74">
        <v>127.158119</v>
      </c>
      <c r="Z33" s="74">
        <v>127.156265</v>
      </c>
      <c r="AA33" s="74">
        <v>127.079498</v>
      </c>
      <c r="AB33" s="74">
        <v>126.912796</v>
      </c>
      <c r="AC33" s="74">
        <v>126.863167</v>
      </c>
      <c r="AD33" s="74">
        <v>126.86251799999999</v>
      </c>
      <c r="AE33" s="74">
        <v>126.852806</v>
      </c>
      <c r="AF33" s="70">
        <v>-2.8210000000000002E-3</v>
      </c>
      <c r="AG33" s="38"/>
    </row>
    <row r="34" spans="1:33" ht="12" x14ac:dyDescent="0.3">
      <c r="A34" s="43" t="s">
        <v>413</v>
      </c>
      <c r="B34" s="65" t="s">
        <v>197</v>
      </c>
      <c r="C34" s="74">
        <v>4088.6625979999999</v>
      </c>
      <c r="D34" s="74">
        <v>4026.9284670000002</v>
      </c>
      <c r="E34" s="74">
        <v>4066.703125</v>
      </c>
      <c r="F34" s="74">
        <v>4091.4814449999999</v>
      </c>
      <c r="G34" s="74">
        <v>4124.439453</v>
      </c>
      <c r="H34" s="74">
        <v>4152.7709960000002</v>
      </c>
      <c r="I34" s="74">
        <v>4187.7744140000004</v>
      </c>
      <c r="J34" s="74">
        <v>4221.4106449999999</v>
      </c>
      <c r="K34" s="74">
        <v>4246.5556640000004</v>
      </c>
      <c r="L34" s="74">
        <v>4275.5380859999996</v>
      </c>
      <c r="M34" s="74">
        <v>4310.0498049999997</v>
      </c>
      <c r="N34" s="74">
        <v>4335.3198240000002</v>
      </c>
      <c r="O34" s="74">
        <v>4365.5502930000002</v>
      </c>
      <c r="P34" s="74">
        <v>4399.4677730000003</v>
      </c>
      <c r="Q34" s="74">
        <v>4433.3559569999998</v>
      </c>
      <c r="R34" s="74">
        <v>4465.6791990000002</v>
      </c>
      <c r="S34" s="74">
        <v>4496.2441410000001</v>
      </c>
      <c r="T34" s="74">
        <v>4523.4565430000002</v>
      </c>
      <c r="U34" s="74">
        <v>4554.3554690000001</v>
      </c>
      <c r="V34" s="74">
        <v>4590.8471680000002</v>
      </c>
      <c r="W34" s="74">
        <v>4628.8408200000003</v>
      </c>
      <c r="X34" s="74">
        <v>4667.8085940000001</v>
      </c>
      <c r="Y34" s="74">
        <v>4706.6000979999999</v>
      </c>
      <c r="Z34" s="74">
        <v>4750.2958980000003</v>
      </c>
      <c r="AA34" s="74">
        <v>4792.2163090000004</v>
      </c>
      <c r="AB34" s="74">
        <v>4837.7456050000001</v>
      </c>
      <c r="AC34" s="74">
        <v>4880.828125</v>
      </c>
      <c r="AD34" s="74">
        <v>4925.732422</v>
      </c>
      <c r="AE34" s="74">
        <v>4977.4726559999999</v>
      </c>
      <c r="AF34" s="70">
        <v>7.0499999999999998E-3</v>
      </c>
      <c r="AG34" s="38"/>
    </row>
    <row r="35" spans="1:33" ht="12" x14ac:dyDescent="0.3">
      <c r="A35" s="43" t="s">
        <v>414</v>
      </c>
      <c r="B35" s="66" t="s">
        <v>133</v>
      </c>
      <c r="C35" s="71">
        <v>17.237857999999999</v>
      </c>
      <c r="D35" s="71">
        <v>16.757368</v>
      </c>
      <c r="E35" s="71">
        <v>16.663492000000002</v>
      </c>
      <c r="F35" s="71">
        <v>16.595973999999998</v>
      </c>
      <c r="G35" s="71">
        <v>16.577276000000001</v>
      </c>
      <c r="H35" s="71">
        <v>16.577276000000001</v>
      </c>
      <c r="I35" s="71">
        <v>16.576129999999999</v>
      </c>
      <c r="J35" s="71">
        <v>16.576129999999999</v>
      </c>
      <c r="K35" s="71">
        <v>16.576129999999999</v>
      </c>
      <c r="L35" s="71">
        <v>16.554311999999999</v>
      </c>
      <c r="M35" s="71">
        <v>16.554311999999999</v>
      </c>
      <c r="N35" s="71">
        <v>16.553688000000001</v>
      </c>
      <c r="O35" s="71">
        <v>16.553688000000001</v>
      </c>
      <c r="P35" s="71">
        <v>16.553608000000001</v>
      </c>
      <c r="Q35" s="71">
        <v>16.553608000000001</v>
      </c>
      <c r="R35" s="71">
        <v>16.551003000000001</v>
      </c>
      <c r="S35" s="71">
        <v>16.551003000000001</v>
      </c>
      <c r="T35" s="71">
        <v>16.551003000000001</v>
      </c>
      <c r="U35" s="71">
        <v>16.551003000000001</v>
      </c>
      <c r="V35" s="71">
        <v>16.551003000000001</v>
      </c>
      <c r="W35" s="71">
        <v>16.551003000000001</v>
      </c>
      <c r="X35" s="71">
        <v>16.550709000000001</v>
      </c>
      <c r="Y35" s="71">
        <v>16.550709000000001</v>
      </c>
      <c r="Z35" s="71">
        <v>16.550709000000001</v>
      </c>
      <c r="AA35" s="71">
        <v>16.550709000000001</v>
      </c>
      <c r="AB35" s="71">
        <v>16.550709000000001</v>
      </c>
      <c r="AC35" s="71">
        <v>16.550709000000001</v>
      </c>
      <c r="AD35" s="71">
        <v>16.550709000000001</v>
      </c>
      <c r="AE35" s="71">
        <v>16.550709000000001</v>
      </c>
      <c r="AF35" s="68">
        <v>-1.4519999999999999E-3</v>
      </c>
      <c r="AG35" s="38"/>
    </row>
    <row r="36" spans="1:33" ht="12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</row>
    <row r="37" spans="1:33" ht="12" x14ac:dyDescent="0.3">
      <c r="A37" s="43" t="s">
        <v>415</v>
      </c>
      <c r="B37" s="65" t="s">
        <v>134</v>
      </c>
      <c r="C37" s="74">
        <v>4071.4248050000001</v>
      </c>
      <c r="D37" s="74">
        <v>4010.171143</v>
      </c>
      <c r="E37" s="74">
        <v>4050.0395509999998</v>
      </c>
      <c r="F37" s="74">
        <v>4074.8854980000001</v>
      </c>
      <c r="G37" s="74">
        <v>4107.8623049999997</v>
      </c>
      <c r="H37" s="74">
        <v>4136.1938479999999</v>
      </c>
      <c r="I37" s="74">
        <v>4171.1982420000004</v>
      </c>
      <c r="J37" s="74">
        <v>4204.8344729999999</v>
      </c>
      <c r="K37" s="74">
        <v>4229.9794920000004</v>
      </c>
      <c r="L37" s="74">
        <v>4258.9838870000003</v>
      </c>
      <c r="M37" s="74">
        <v>4293.4956050000001</v>
      </c>
      <c r="N37" s="74">
        <v>4318.7661129999997</v>
      </c>
      <c r="O37" s="74">
        <v>4348.9965819999998</v>
      </c>
      <c r="P37" s="74">
        <v>4382.9140619999998</v>
      </c>
      <c r="Q37" s="74">
        <v>4416.8022460000002</v>
      </c>
      <c r="R37" s="74">
        <v>4449.1284180000002</v>
      </c>
      <c r="S37" s="74">
        <v>4479.6933589999999</v>
      </c>
      <c r="T37" s="74">
        <v>4506.9057620000003</v>
      </c>
      <c r="U37" s="74">
        <v>4537.8046880000002</v>
      </c>
      <c r="V37" s="74">
        <v>4574.2963870000003</v>
      </c>
      <c r="W37" s="74">
        <v>4612.2900390000004</v>
      </c>
      <c r="X37" s="74">
        <v>4651.2578119999998</v>
      </c>
      <c r="Y37" s="74">
        <v>4690.0493159999996</v>
      </c>
      <c r="Z37" s="74">
        <v>4733.7451170000004</v>
      </c>
      <c r="AA37" s="74">
        <v>4775.6655270000001</v>
      </c>
      <c r="AB37" s="74">
        <v>4821.1948240000002</v>
      </c>
      <c r="AC37" s="74">
        <v>4864.2773440000001</v>
      </c>
      <c r="AD37" s="74">
        <v>4909.1816410000001</v>
      </c>
      <c r="AE37" s="74">
        <v>4960.921875</v>
      </c>
      <c r="AF37" s="70">
        <v>7.0819999999999998E-3</v>
      </c>
      <c r="AG37" s="38"/>
    </row>
    <row r="38" spans="1:33" ht="12" x14ac:dyDescent="0.3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</row>
    <row r="39" spans="1:33" ht="12" x14ac:dyDescent="0.3">
      <c r="B39" s="65" t="s">
        <v>135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</row>
    <row r="40" spans="1:33" ht="12" x14ac:dyDescent="0.3">
      <c r="A40" s="43" t="s">
        <v>416</v>
      </c>
      <c r="B40" s="66" t="s">
        <v>122</v>
      </c>
      <c r="C40" s="71">
        <v>6.4199299999999999</v>
      </c>
      <c r="D40" s="71">
        <v>6.3415350000000004</v>
      </c>
      <c r="E40" s="71">
        <v>6.2558259999999999</v>
      </c>
      <c r="F40" s="71">
        <v>6.1831019999999999</v>
      </c>
      <c r="G40" s="71">
        <v>6.1453990000000003</v>
      </c>
      <c r="H40" s="71">
        <v>6.1072110000000004</v>
      </c>
      <c r="I40" s="71">
        <v>6.0673329999999996</v>
      </c>
      <c r="J40" s="71">
        <v>6.0266739999999999</v>
      </c>
      <c r="K40" s="71">
        <v>5.9840739999999997</v>
      </c>
      <c r="L40" s="71">
        <v>5.9450159999999999</v>
      </c>
      <c r="M40" s="71">
        <v>5.90862</v>
      </c>
      <c r="N40" s="71">
        <v>5.8692849999999996</v>
      </c>
      <c r="O40" s="71">
        <v>5.8313790000000001</v>
      </c>
      <c r="P40" s="71">
        <v>5.7949539999999997</v>
      </c>
      <c r="Q40" s="71">
        <v>5.7562119999999997</v>
      </c>
      <c r="R40" s="71">
        <v>5.7192259999999999</v>
      </c>
      <c r="S40" s="71">
        <v>5.6811210000000001</v>
      </c>
      <c r="T40" s="71">
        <v>5.6422610000000004</v>
      </c>
      <c r="U40" s="71">
        <v>5.6061909999999999</v>
      </c>
      <c r="V40" s="71">
        <v>5.5704989999999999</v>
      </c>
      <c r="W40" s="71">
        <v>5.535927</v>
      </c>
      <c r="X40" s="71">
        <v>5.5001179999999996</v>
      </c>
      <c r="Y40" s="71">
        <v>5.4632569999999996</v>
      </c>
      <c r="Z40" s="71">
        <v>5.4260780000000004</v>
      </c>
      <c r="AA40" s="71">
        <v>5.3908550000000002</v>
      </c>
      <c r="AB40" s="71">
        <v>5.3577320000000004</v>
      </c>
      <c r="AC40" s="71">
        <v>5.3216219999999996</v>
      </c>
      <c r="AD40" s="71">
        <v>5.2868769999999996</v>
      </c>
      <c r="AE40" s="71">
        <v>5.2554069999999999</v>
      </c>
      <c r="AF40" s="68">
        <v>-7.123E-3</v>
      </c>
      <c r="AG40" s="38"/>
    </row>
    <row r="41" spans="1:33" ht="12" x14ac:dyDescent="0.3">
      <c r="A41" s="43" t="s">
        <v>417</v>
      </c>
      <c r="B41" s="66" t="s">
        <v>123</v>
      </c>
      <c r="C41" s="71">
        <v>0.75842299999999996</v>
      </c>
      <c r="D41" s="71">
        <v>0.75539400000000001</v>
      </c>
      <c r="E41" s="71">
        <v>0.46853299999999998</v>
      </c>
      <c r="F41" s="71">
        <v>0.46553499999999998</v>
      </c>
      <c r="G41" s="71">
        <v>0.465584</v>
      </c>
      <c r="H41" s="71">
        <v>0.46553299999999997</v>
      </c>
      <c r="I41" s="71">
        <v>0.46529300000000001</v>
      </c>
      <c r="J41" s="71">
        <v>0.46496599999999999</v>
      </c>
      <c r="K41" s="71">
        <v>0.464391</v>
      </c>
      <c r="L41" s="71">
        <v>0.46412999999999999</v>
      </c>
      <c r="M41" s="71">
        <v>0.464169</v>
      </c>
      <c r="N41" s="71">
        <v>0.46385100000000001</v>
      </c>
      <c r="O41" s="71">
        <v>0.463673</v>
      </c>
      <c r="P41" s="71">
        <v>0.46365200000000001</v>
      </c>
      <c r="Q41" s="71">
        <v>0.46337600000000001</v>
      </c>
      <c r="R41" s="71">
        <v>0.46329199999999998</v>
      </c>
      <c r="S41" s="71">
        <v>0.46302500000000002</v>
      </c>
      <c r="T41" s="71">
        <v>0.46263100000000001</v>
      </c>
      <c r="U41" s="71">
        <v>0.46257599999999999</v>
      </c>
      <c r="V41" s="71">
        <v>0.46258899999999997</v>
      </c>
      <c r="W41" s="71">
        <v>0.46275899999999998</v>
      </c>
      <c r="X41" s="71">
        <v>0.46274799999999999</v>
      </c>
      <c r="Y41" s="71">
        <v>0.46256599999999998</v>
      </c>
      <c r="Z41" s="71">
        <v>0.462308</v>
      </c>
      <c r="AA41" s="71">
        <v>0.462343</v>
      </c>
      <c r="AB41" s="71">
        <v>0.46273500000000001</v>
      </c>
      <c r="AC41" s="71">
        <v>0.462621</v>
      </c>
      <c r="AD41" s="71">
        <v>0.46275300000000003</v>
      </c>
      <c r="AE41" s="71">
        <v>0.46354800000000002</v>
      </c>
      <c r="AF41" s="68">
        <v>-1.7430000000000001E-2</v>
      </c>
      <c r="AG41" s="38"/>
    </row>
    <row r="42" spans="1:33" ht="12" x14ac:dyDescent="0.3">
      <c r="A42" s="43" t="s">
        <v>418</v>
      </c>
      <c r="B42" s="66" t="s">
        <v>131</v>
      </c>
      <c r="C42" s="71">
        <v>110.904663</v>
      </c>
      <c r="D42" s="71">
        <v>112.063866</v>
      </c>
      <c r="E42" s="71">
        <v>115.074921</v>
      </c>
      <c r="F42" s="71">
        <v>115.737877</v>
      </c>
      <c r="G42" s="71">
        <v>117.073486</v>
      </c>
      <c r="H42" s="71">
        <v>118.032089</v>
      </c>
      <c r="I42" s="71">
        <v>118.99503300000001</v>
      </c>
      <c r="J42" s="71">
        <v>119.97281599999999</v>
      </c>
      <c r="K42" s="71">
        <v>120.97473100000001</v>
      </c>
      <c r="L42" s="71">
        <v>122.04821800000001</v>
      </c>
      <c r="M42" s="71">
        <v>123.209785</v>
      </c>
      <c r="N42" s="71">
        <v>124.393883</v>
      </c>
      <c r="O42" s="71">
        <v>125.66469600000001</v>
      </c>
      <c r="P42" s="71">
        <v>127.00679</v>
      </c>
      <c r="Q42" s="71">
        <v>128.37536600000001</v>
      </c>
      <c r="R42" s="71">
        <v>129.82170099999999</v>
      </c>
      <c r="S42" s="71">
        <v>131.33123800000001</v>
      </c>
      <c r="T42" s="71">
        <v>132.914017</v>
      </c>
      <c r="U42" s="71">
        <v>134.58850100000001</v>
      </c>
      <c r="V42" s="71">
        <v>136.34385700000001</v>
      </c>
      <c r="W42" s="71">
        <v>138.18336500000001</v>
      </c>
      <c r="X42" s="71">
        <v>140.07849100000001</v>
      </c>
      <c r="Y42" s="71">
        <v>142.009872</v>
      </c>
      <c r="Z42" s="71">
        <v>143.96772799999999</v>
      </c>
      <c r="AA42" s="71">
        <v>144.80242899999999</v>
      </c>
      <c r="AB42" s="71">
        <v>146.65562399999999</v>
      </c>
      <c r="AC42" s="71">
        <v>148.86570699999999</v>
      </c>
      <c r="AD42" s="71">
        <v>150.869202</v>
      </c>
      <c r="AE42" s="71">
        <v>152.87919600000001</v>
      </c>
      <c r="AF42" s="68">
        <v>1.1528999999999999E-2</v>
      </c>
      <c r="AG42" s="38"/>
    </row>
    <row r="43" spans="1:33" ht="12" x14ac:dyDescent="0.3">
      <c r="A43" s="43" t="s">
        <v>419</v>
      </c>
      <c r="B43" s="66" t="s">
        <v>136</v>
      </c>
      <c r="C43" s="71">
        <v>10.509938</v>
      </c>
      <c r="D43" s="71">
        <v>10.645227</v>
      </c>
      <c r="E43" s="71">
        <v>12.165609999999999</v>
      </c>
      <c r="F43" s="71">
        <v>12.281819</v>
      </c>
      <c r="G43" s="71">
        <v>12.281819</v>
      </c>
      <c r="H43" s="71">
        <v>12.281819</v>
      </c>
      <c r="I43" s="71">
        <v>12.281819</v>
      </c>
      <c r="J43" s="71">
        <v>12.281819</v>
      </c>
      <c r="K43" s="71">
        <v>12.281819</v>
      </c>
      <c r="L43" s="71">
        <v>12.281819</v>
      </c>
      <c r="M43" s="71">
        <v>12.281819</v>
      </c>
      <c r="N43" s="71">
        <v>12.281819</v>
      </c>
      <c r="O43" s="71">
        <v>12.281819</v>
      </c>
      <c r="P43" s="71">
        <v>12.281819</v>
      </c>
      <c r="Q43" s="71">
        <v>12.281819</v>
      </c>
      <c r="R43" s="71">
        <v>12.281819</v>
      </c>
      <c r="S43" s="71">
        <v>12.281819</v>
      </c>
      <c r="T43" s="71">
        <v>12.281819</v>
      </c>
      <c r="U43" s="71">
        <v>12.281819</v>
      </c>
      <c r="V43" s="71">
        <v>12.281819</v>
      </c>
      <c r="W43" s="71">
        <v>12.281819</v>
      </c>
      <c r="X43" s="71">
        <v>12.281819</v>
      </c>
      <c r="Y43" s="71">
        <v>12.281819</v>
      </c>
      <c r="Z43" s="71">
        <v>12.281819</v>
      </c>
      <c r="AA43" s="71">
        <v>12.029291000000001</v>
      </c>
      <c r="AB43" s="71">
        <v>12.004455999999999</v>
      </c>
      <c r="AC43" s="71">
        <v>12.066053</v>
      </c>
      <c r="AD43" s="71">
        <v>12.053805000000001</v>
      </c>
      <c r="AE43" s="71">
        <v>11.999513</v>
      </c>
      <c r="AF43" s="68">
        <v>4.7450000000000001E-3</v>
      </c>
      <c r="AG43" s="38"/>
    </row>
    <row r="44" spans="1:33" ht="12" x14ac:dyDescent="0.3">
      <c r="A44" s="43" t="s">
        <v>420</v>
      </c>
      <c r="B44" s="66" t="s">
        <v>137</v>
      </c>
      <c r="C44" s="71">
        <v>101.924057</v>
      </c>
      <c r="D44" s="71">
        <v>111.49603999999999</v>
      </c>
      <c r="E44" s="71">
        <v>120.813164</v>
      </c>
      <c r="F44" s="71">
        <v>129.69979900000001</v>
      </c>
      <c r="G44" s="71">
        <v>136.93699599999999</v>
      </c>
      <c r="H44" s="71">
        <v>144.681747</v>
      </c>
      <c r="I44" s="71">
        <v>152.19091800000001</v>
      </c>
      <c r="J44" s="71">
        <v>161.057739</v>
      </c>
      <c r="K44" s="71">
        <v>169.08909600000001</v>
      </c>
      <c r="L44" s="71">
        <v>177.42253099999999</v>
      </c>
      <c r="M44" s="71">
        <v>185.85311899999999</v>
      </c>
      <c r="N44" s="71">
        <v>195.30084199999999</v>
      </c>
      <c r="O44" s="71">
        <v>205.071777</v>
      </c>
      <c r="P44" s="71">
        <v>212.727417</v>
      </c>
      <c r="Q44" s="71">
        <v>222.24558999999999</v>
      </c>
      <c r="R44" s="71">
        <v>230.54827900000001</v>
      </c>
      <c r="S44" s="71">
        <v>240.08265700000001</v>
      </c>
      <c r="T44" s="71">
        <v>249.91828899999999</v>
      </c>
      <c r="U44" s="71">
        <v>259.80996699999997</v>
      </c>
      <c r="V44" s="71">
        <v>269.79595899999998</v>
      </c>
      <c r="W44" s="71">
        <v>279.88192700000002</v>
      </c>
      <c r="X44" s="71">
        <v>290.217468</v>
      </c>
      <c r="Y44" s="71">
        <v>300.67962599999998</v>
      </c>
      <c r="Z44" s="71">
        <v>311.51861600000001</v>
      </c>
      <c r="AA44" s="71">
        <v>323.80166600000001</v>
      </c>
      <c r="AB44" s="71">
        <v>334.81521600000002</v>
      </c>
      <c r="AC44" s="71">
        <v>346.80365</v>
      </c>
      <c r="AD44" s="71">
        <v>358.34973100000002</v>
      </c>
      <c r="AE44" s="71">
        <v>370.104218</v>
      </c>
      <c r="AF44" s="68">
        <v>4.7133000000000001E-2</v>
      </c>
      <c r="AG44" s="38"/>
    </row>
    <row r="45" spans="1:33" ht="12" x14ac:dyDescent="0.3">
      <c r="A45" s="43" t="s">
        <v>421</v>
      </c>
      <c r="B45" s="66" t="s">
        <v>138</v>
      </c>
      <c r="C45" s="71">
        <v>1.62704</v>
      </c>
      <c r="D45" s="71">
        <v>1.62704</v>
      </c>
      <c r="E45" s="71">
        <v>1.62704</v>
      </c>
      <c r="F45" s="71">
        <v>1.62704</v>
      </c>
      <c r="G45" s="71">
        <v>1.91612</v>
      </c>
      <c r="H45" s="71">
        <v>1.91612</v>
      </c>
      <c r="I45" s="71">
        <v>1.91612</v>
      </c>
      <c r="J45" s="71">
        <v>1.91612</v>
      </c>
      <c r="K45" s="71">
        <v>1.91612</v>
      </c>
      <c r="L45" s="71">
        <v>1.91612</v>
      </c>
      <c r="M45" s="71">
        <v>1.91612</v>
      </c>
      <c r="N45" s="71">
        <v>1.91612</v>
      </c>
      <c r="O45" s="71">
        <v>1.91612</v>
      </c>
      <c r="P45" s="71">
        <v>1.91612</v>
      </c>
      <c r="Q45" s="71">
        <v>1.91612</v>
      </c>
      <c r="R45" s="71">
        <v>1.91612</v>
      </c>
      <c r="S45" s="71">
        <v>1.91612</v>
      </c>
      <c r="T45" s="71">
        <v>1.91612</v>
      </c>
      <c r="U45" s="71">
        <v>1.91612</v>
      </c>
      <c r="V45" s="71">
        <v>1.91612</v>
      </c>
      <c r="W45" s="71">
        <v>1.91612</v>
      </c>
      <c r="X45" s="71">
        <v>1.91612</v>
      </c>
      <c r="Y45" s="71">
        <v>1.91612</v>
      </c>
      <c r="Z45" s="71">
        <v>1.91612</v>
      </c>
      <c r="AA45" s="71">
        <v>1.91612</v>
      </c>
      <c r="AB45" s="71">
        <v>1.91612</v>
      </c>
      <c r="AC45" s="71">
        <v>1.91612</v>
      </c>
      <c r="AD45" s="71">
        <v>1.91612</v>
      </c>
      <c r="AE45" s="71">
        <v>1.91612</v>
      </c>
      <c r="AF45" s="68">
        <v>5.8580000000000004E-3</v>
      </c>
      <c r="AG45" s="38"/>
    </row>
    <row r="46" spans="1:33" ht="12" x14ac:dyDescent="0.3">
      <c r="A46" s="43" t="s">
        <v>422</v>
      </c>
      <c r="B46" s="65" t="s">
        <v>198</v>
      </c>
      <c r="C46" s="74">
        <v>232.144058</v>
      </c>
      <c r="D46" s="74">
        <v>242.92910800000001</v>
      </c>
      <c r="E46" s="74">
        <v>256.40508999999997</v>
      </c>
      <c r="F46" s="74">
        <v>265.99517800000001</v>
      </c>
      <c r="G46" s="74">
        <v>274.81942700000002</v>
      </c>
      <c r="H46" s="74">
        <v>283.48452800000001</v>
      </c>
      <c r="I46" s="74">
        <v>291.91653400000001</v>
      </c>
      <c r="J46" s="74">
        <v>301.720123</v>
      </c>
      <c r="K46" s="74">
        <v>310.71023600000001</v>
      </c>
      <c r="L46" s="74">
        <v>320.07781999999997</v>
      </c>
      <c r="M46" s="74">
        <v>329.63363600000002</v>
      </c>
      <c r="N46" s="74">
        <v>340.22579999999999</v>
      </c>
      <c r="O46" s="74">
        <v>351.22946200000001</v>
      </c>
      <c r="P46" s="74">
        <v>360.19073500000002</v>
      </c>
      <c r="Q46" s="74">
        <v>371.03848299999999</v>
      </c>
      <c r="R46" s="74">
        <v>380.750427</v>
      </c>
      <c r="S46" s="74">
        <v>391.75598100000002</v>
      </c>
      <c r="T46" s="74">
        <v>403.135132</v>
      </c>
      <c r="U46" s="74">
        <v>414.66516100000001</v>
      </c>
      <c r="V46" s="74">
        <v>426.37081899999998</v>
      </c>
      <c r="W46" s="74">
        <v>438.26190200000002</v>
      </c>
      <c r="X46" s="74">
        <v>450.45675699999998</v>
      </c>
      <c r="Y46" s="74">
        <v>462.81329299999999</v>
      </c>
      <c r="Z46" s="74">
        <v>475.57269300000002</v>
      </c>
      <c r="AA46" s="74">
        <v>488.40271000000001</v>
      </c>
      <c r="AB46" s="74">
        <v>501.21185300000002</v>
      </c>
      <c r="AC46" s="74">
        <v>515.43579099999999</v>
      </c>
      <c r="AD46" s="74">
        <v>528.93847700000003</v>
      </c>
      <c r="AE46" s="74">
        <v>542.61798099999999</v>
      </c>
      <c r="AF46" s="70">
        <v>3.0787999999999999E-2</v>
      </c>
      <c r="AG46" s="38"/>
    </row>
    <row r="47" spans="1:33" ht="12" x14ac:dyDescent="0.3">
      <c r="A47" s="43" t="s">
        <v>423</v>
      </c>
      <c r="B47" s="66" t="s">
        <v>139</v>
      </c>
      <c r="C47" s="71">
        <v>181.11088599999999</v>
      </c>
      <c r="D47" s="71">
        <v>190.62063599999999</v>
      </c>
      <c r="E47" s="71">
        <v>210.67314099999999</v>
      </c>
      <c r="F47" s="71">
        <v>219.02018699999999</v>
      </c>
      <c r="G47" s="71">
        <v>226.43895000000001</v>
      </c>
      <c r="H47" s="71">
        <v>233.806702</v>
      </c>
      <c r="I47" s="71">
        <v>240.91570999999999</v>
      </c>
      <c r="J47" s="71">
        <v>249.31706199999999</v>
      </c>
      <c r="K47" s="71">
        <v>256.861786</v>
      </c>
      <c r="L47" s="71">
        <v>264.67620799999997</v>
      </c>
      <c r="M47" s="71">
        <v>272.551422</v>
      </c>
      <c r="N47" s="71">
        <v>281.454498</v>
      </c>
      <c r="O47" s="71">
        <v>290.69879200000003</v>
      </c>
      <c r="P47" s="71">
        <v>298.08367900000002</v>
      </c>
      <c r="Q47" s="71">
        <v>307.26489299999997</v>
      </c>
      <c r="R47" s="71">
        <v>315.26034499999997</v>
      </c>
      <c r="S47" s="71">
        <v>324.42819200000002</v>
      </c>
      <c r="T47" s="71">
        <v>333.85717799999998</v>
      </c>
      <c r="U47" s="71">
        <v>343.297729</v>
      </c>
      <c r="V47" s="71">
        <v>352.80676299999999</v>
      </c>
      <c r="W47" s="71">
        <v>362.39596599999999</v>
      </c>
      <c r="X47" s="71">
        <v>372.13952599999999</v>
      </c>
      <c r="Y47" s="71">
        <v>381.96148699999998</v>
      </c>
      <c r="Z47" s="71">
        <v>392.09750400000001</v>
      </c>
      <c r="AA47" s="71">
        <v>401.80764799999997</v>
      </c>
      <c r="AB47" s="71">
        <v>411.96237200000002</v>
      </c>
      <c r="AC47" s="71">
        <v>423.423248</v>
      </c>
      <c r="AD47" s="71">
        <v>434.12606799999998</v>
      </c>
      <c r="AE47" s="71">
        <v>444.91101099999997</v>
      </c>
      <c r="AF47" s="68">
        <v>3.2619000000000002E-2</v>
      </c>
      <c r="AG47" s="38"/>
    </row>
    <row r="48" spans="1:33" ht="12" x14ac:dyDescent="0.3">
      <c r="A48" s="43" t="s">
        <v>424</v>
      </c>
      <c r="B48" s="65" t="s">
        <v>140</v>
      </c>
      <c r="C48" s="74">
        <v>51.033164999999997</v>
      </c>
      <c r="D48" s="74">
        <v>52.308464000000001</v>
      </c>
      <c r="E48" s="74">
        <v>45.731968000000002</v>
      </c>
      <c r="F48" s="74">
        <v>46.974986999999999</v>
      </c>
      <c r="G48" s="74">
        <v>48.380462999999999</v>
      </c>
      <c r="H48" s="74">
        <v>49.677826000000003</v>
      </c>
      <c r="I48" s="74">
        <v>51.000835000000002</v>
      </c>
      <c r="J48" s="74">
        <v>52.403038000000002</v>
      </c>
      <c r="K48" s="74">
        <v>53.848433999999997</v>
      </c>
      <c r="L48" s="74">
        <v>55.401608000000003</v>
      </c>
      <c r="M48" s="74">
        <v>57.082248999999997</v>
      </c>
      <c r="N48" s="74">
        <v>58.771317000000003</v>
      </c>
      <c r="O48" s="74">
        <v>60.530642999999998</v>
      </c>
      <c r="P48" s="74">
        <v>62.107093999999996</v>
      </c>
      <c r="Q48" s="74">
        <v>63.773631999999999</v>
      </c>
      <c r="R48" s="74">
        <v>65.490105</v>
      </c>
      <c r="S48" s="74">
        <v>67.327751000000006</v>
      </c>
      <c r="T48" s="74">
        <v>69.277962000000002</v>
      </c>
      <c r="U48" s="74">
        <v>71.367439000000005</v>
      </c>
      <c r="V48" s="74">
        <v>73.564071999999996</v>
      </c>
      <c r="W48" s="74">
        <v>75.865936000000005</v>
      </c>
      <c r="X48" s="74">
        <v>78.317215000000004</v>
      </c>
      <c r="Y48" s="74">
        <v>80.851723000000007</v>
      </c>
      <c r="Z48" s="74">
        <v>83.475066999999996</v>
      </c>
      <c r="AA48" s="74">
        <v>86.595009000000005</v>
      </c>
      <c r="AB48" s="74">
        <v>89.249435000000005</v>
      </c>
      <c r="AC48" s="74">
        <v>92.012512000000001</v>
      </c>
      <c r="AD48" s="74">
        <v>94.812340000000006</v>
      </c>
      <c r="AE48" s="74">
        <v>97.706871000000007</v>
      </c>
      <c r="AF48" s="70">
        <v>2.3466999999999998E-2</v>
      </c>
      <c r="AG48" s="38"/>
    </row>
    <row r="49" spans="1:33" ht="12" x14ac:dyDescent="0.3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</row>
    <row r="50" spans="1:33" ht="15" customHeight="1" x14ac:dyDescent="0.3">
      <c r="B50" s="65" t="s">
        <v>199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</row>
    <row r="51" spans="1:33" ht="15" customHeight="1" x14ac:dyDescent="0.3">
      <c r="A51" s="43" t="s">
        <v>425</v>
      </c>
      <c r="B51" s="66" t="s">
        <v>122</v>
      </c>
      <c r="C51" s="71">
        <v>848.57257100000004</v>
      </c>
      <c r="D51" s="71">
        <v>799.80981399999996</v>
      </c>
      <c r="E51" s="71">
        <v>839.55120799999997</v>
      </c>
      <c r="F51" s="71">
        <v>769.52960199999995</v>
      </c>
      <c r="G51" s="71">
        <v>661.51995799999997</v>
      </c>
      <c r="H51" s="71">
        <v>563.42608600000005</v>
      </c>
      <c r="I51" s="71">
        <v>467.785461</v>
      </c>
      <c r="J51" s="71">
        <v>398.29116800000003</v>
      </c>
      <c r="K51" s="71">
        <v>359.05233800000002</v>
      </c>
      <c r="L51" s="71">
        <v>350.73956299999998</v>
      </c>
      <c r="M51" s="71">
        <v>346.98895299999998</v>
      </c>
      <c r="N51" s="71">
        <v>356.15911899999998</v>
      </c>
      <c r="O51" s="71">
        <v>353.93145800000002</v>
      </c>
      <c r="P51" s="71">
        <v>354.26357999999999</v>
      </c>
      <c r="Q51" s="71">
        <v>350.84027099999997</v>
      </c>
      <c r="R51" s="71">
        <v>342.54663099999999</v>
      </c>
      <c r="S51" s="71">
        <v>330.30957000000001</v>
      </c>
      <c r="T51" s="71">
        <v>322.55166600000001</v>
      </c>
      <c r="U51" s="71">
        <v>314.45339999999999</v>
      </c>
      <c r="V51" s="71">
        <v>316.12460299999998</v>
      </c>
      <c r="W51" s="71">
        <v>315.81085200000001</v>
      </c>
      <c r="X51" s="71">
        <v>312.248718</v>
      </c>
      <c r="Y51" s="71">
        <v>300.67199699999998</v>
      </c>
      <c r="Z51" s="71">
        <v>292.31552099999999</v>
      </c>
      <c r="AA51" s="71">
        <v>282.68090799999999</v>
      </c>
      <c r="AB51" s="71">
        <v>277.91754200000003</v>
      </c>
      <c r="AC51" s="71">
        <v>267.76672400000001</v>
      </c>
      <c r="AD51" s="71">
        <v>266.10537699999998</v>
      </c>
      <c r="AE51" s="71">
        <v>256.46099900000002</v>
      </c>
      <c r="AF51" s="68">
        <v>-4.1834999999999997E-2</v>
      </c>
      <c r="AG51" s="38"/>
    </row>
    <row r="52" spans="1:33" ht="15" customHeight="1" x14ac:dyDescent="0.3">
      <c r="A52" s="43" t="s">
        <v>426</v>
      </c>
      <c r="B52" s="66" t="s">
        <v>123</v>
      </c>
      <c r="C52" s="71">
        <v>11.318970999999999</v>
      </c>
      <c r="D52" s="71">
        <v>10.811957</v>
      </c>
      <c r="E52" s="71">
        <v>10.602041</v>
      </c>
      <c r="F52" s="71">
        <v>10.276357000000001</v>
      </c>
      <c r="G52" s="71">
        <v>9.5699050000000003</v>
      </c>
      <c r="H52" s="71">
        <v>8.8762249999999998</v>
      </c>
      <c r="I52" s="71">
        <v>8.1868309999999997</v>
      </c>
      <c r="J52" s="71">
        <v>7.7829940000000004</v>
      </c>
      <c r="K52" s="71">
        <v>7.49275</v>
      </c>
      <c r="L52" s="71">
        <v>7.2100169999999997</v>
      </c>
      <c r="M52" s="71">
        <v>7.1736909999999998</v>
      </c>
      <c r="N52" s="71">
        <v>7.1689489999999996</v>
      </c>
      <c r="O52" s="71">
        <v>7.1406099999999997</v>
      </c>
      <c r="P52" s="71">
        <v>7.1236920000000001</v>
      </c>
      <c r="Q52" s="71">
        <v>7.0357640000000004</v>
      </c>
      <c r="R52" s="71">
        <v>6.851839</v>
      </c>
      <c r="S52" s="71">
        <v>6.5810259999999996</v>
      </c>
      <c r="T52" s="71">
        <v>6.4698099999999998</v>
      </c>
      <c r="U52" s="71">
        <v>6.3754590000000002</v>
      </c>
      <c r="V52" s="71">
        <v>6.1027500000000003</v>
      </c>
      <c r="W52" s="71">
        <v>5.7841110000000002</v>
      </c>
      <c r="X52" s="71">
        <v>5.4595560000000001</v>
      </c>
      <c r="Y52" s="71">
        <v>5.1115279999999998</v>
      </c>
      <c r="Z52" s="71">
        <v>4.7483690000000003</v>
      </c>
      <c r="AA52" s="71">
        <v>4.7096530000000003</v>
      </c>
      <c r="AB52" s="71">
        <v>4.7163110000000001</v>
      </c>
      <c r="AC52" s="71">
        <v>4.6931079999999996</v>
      </c>
      <c r="AD52" s="71">
        <v>4.7077210000000003</v>
      </c>
      <c r="AE52" s="71">
        <v>4.6929040000000004</v>
      </c>
      <c r="AF52" s="68">
        <v>-3.0955E-2</v>
      </c>
      <c r="AG52" s="38"/>
    </row>
    <row r="53" spans="1:33" ht="15" customHeight="1" x14ac:dyDescent="0.3">
      <c r="A53" s="43" t="s">
        <v>427</v>
      </c>
      <c r="B53" s="66" t="s">
        <v>131</v>
      </c>
      <c r="C53" s="71">
        <v>1685.3833010000001</v>
      </c>
      <c r="D53" s="71">
        <v>1586.329712</v>
      </c>
      <c r="E53" s="71">
        <v>1494.498047</v>
      </c>
      <c r="F53" s="71">
        <v>1430.574341</v>
      </c>
      <c r="G53" s="71">
        <v>1375.3032229999999</v>
      </c>
      <c r="H53" s="71">
        <v>1291.0737300000001</v>
      </c>
      <c r="I53" s="71">
        <v>1248.7836910000001</v>
      </c>
      <c r="J53" s="71">
        <v>1213.9282229999999</v>
      </c>
      <c r="K53" s="71">
        <v>1168.775024</v>
      </c>
      <c r="L53" s="71">
        <v>1124.0424800000001</v>
      </c>
      <c r="M53" s="71">
        <v>1091.7619629999999</v>
      </c>
      <c r="N53" s="71">
        <v>1068.0170900000001</v>
      </c>
      <c r="O53" s="71">
        <v>1044.5501710000001</v>
      </c>
      <c r="P53" s="71">
        <v>1036.4454350000001</v>
      </c>
      <c r="Q53" s="71">
        <v>1039.3625489999999</v>
      </c>
      <c r="R53" s="71">
        <v>1051.8452150000001</v>
      </c>
      <c r="S53" s="71">
        <v>1076.27124</v>
      </c>
      <c r="T53" s="71">
        <v>1090.0593260000001</v>
      </c>
      <c r="U53" s="71">
        <v>1114.8000489999999</v>
      </c>
      <c r="V53" s="71">
        <v>1126.3946530000001</v>
      </c>
      <c r="W53" s="71">
        <v>1142.400269</v>
      </c>
      <c r="X53" s="71">
        <v>1153.7495120000001</v>
      </c>
      <c r="Y53" s="71">
        <v>1157.6260990000001</v>
      </c>
      <c r="Z53" s="71">
        <v>1168.775269</v>
      </c>
      <c r="AA53" s="71">
        <v>1168.0532229999999</v>
      </c>
      <c r="AB53" s="71">
        <v>1173.603394</v>
      </c>
      <c r="AC53" s="71">
        <v>1187.365112</v>
      </c>
      <c r="AD53" s="71">
        <v>1194.0896</v>
      </c>
      <c r="AE53" s="71">
        <v>1209.1621090000001</v>
      </c>
      <c r="AF53" s="68">
        <v>-1.1789000000000001E-2</v>
      </c>
      <c r="AG53" s="38"/>
    </row>
    <row r="54" spans="1:33" ht="15" customHeight="1" x14ac:dyDescent="0.3">
      <c r="A54" s="43" t="s">
        <v>428</v>
      </c>
      <c r="B54" s="66" t="s">
        <v>125</v>
      </c>
      <c r="C54" s="71">
        <v>771.984375</v>
      </c>
      <c r="D54" s="71">
        <v>783.71594200000004</v>
      </c>
      <c r="E54" s="71">
        <v>789.40368699999999</v>
      </c>
      <c r="F54" s="71">
        <v>782.25647000000004</v>
      </c>
      <c r="G54" s="71">
        <v>774.68408199999999</v>
      </c>
      <c r="H54" s="71">
        <v>774.67089799999997</v>
      </c>
      <c r="I54" s="71">
        <v>765.55304000000001</v>
      </c>
      <c r="J54" s="71">
        <v>765.54077099999995</v>
      </c>
      <c r="K54" s="71">
        <v>758.01715100000001</v>
      </c>
      <c r="L54" s="71">
        <v>758.02221699999996</v>
      </c>
      <c r="M54" s="71">
        <v>758.03063999999995</v>
      </c>
      <c r="N54" s="71">
        <v>715.33032200000002</v>
      </c>
      <c r="O54" s="71">
        <v>708.66870100000006</v>
      </c>
      <c r="P54" s="71">
        <v>700.12188700000002</v>
      </c>
      <c r="Q54" s="71">
        <v>684.02917500000001</v>
      </c>
      <c r="R54" s="71">
        <v>673.099243</v>
      </c>
      <c r="S54" s="71">
        <v>654.48669400000006</v>
      </c>
      <c r="T54" s="71">
        <v>644.63195800000005</v>
      </c>
      <c r="U54" s="71">
        <v>625.42901600000005</v>
      </c>
      <c r="V54" s="71">
        <v>625.59808299999997</v>
      </c>
      <c r="W54" s="71">
        <v>625.89691200000004</v>
      </c>
      <c r="X54" s="71">
        <v>626.152649</v>
      </c>
      <c r="Y54" s="71">
        <v>626.43640100000005</v>
      </c>
      <c r="Z54" s="71">
        <v>626.43884300000002</v>
      </c>
      <c r="AA54" s="71">
        <v>626.196777</v>
      </c>
      <c r="AB54" s="71">
        <v>626.00213599999995</v>
      </c>
      <c r="AC54" s="71">
        <v>625.14129600000001</v>
      </c>
      <c r="AD54" s="71">
        <v>625.25939900000003</v>
      </c>
      <c r="AE54" s="71">
        <v>624.86090100000001</v>
      </c>
      <c r="AF54" s="68">
        <v>-7.5230000000000002E-3</v>
      </c>
      <c r="AG54" s="38"/>
    </row>
    <row r="55" spans="1:33" ht="15" customHeight="1" x14ac:dyDescent="0.3">
      <c r="A55" s="43" t="s">
        <v>429</v>
      </c>
      <c r="B55" s="66" t="s">
        <v>141</v>
      </c>
      <c r="C55" s="71">
        <v>990.37359600000002</v>
      </c>
      <c r="D55" s="71">
        <v>1076.52478</v>
      </c>
      <c r="E55" s="71">
        <v>1175.911255</v>
      </c>
      <c r="F55" s="71">
        <v>1352.3679199999999</v>
      </c>
      <c r="G55" s="71">
        <v>1565.9985349999999</v>
      </c>
      <c r="H55" s="71">
        <v>1786.455933</v>
      </c>
      <c r="I55" s="71">
        <v>1979.0013429999999</v>
      </c>
      <c r="J55" s="71">
        <v>2127.9064939999998</v>
      </c>
      <c r="K55" s="71">
        <v>2254.9389649999998</v>
      </c>
      <c r="L55" s="71">
        <v>2347.4489749999998</v>
      </c>
      <c r="M55" s="71">
        <v>2428.781982</v>
      </c>
      <c r="N55" s="71">
        <v>2523.3867190000001</v>
      </c>
      <c r="O55" s="71">
        <v>2598.4313959999999</v>
      </c>
      <c r="P55" s="71">
        <v>2658.9648440000001</v>
      </c>
      <c r="Q55" s="71">
        <v>2721.883057</v>
      </c>
      <c r="R55" s="71">
        <v>2772.9716800000001</v>
      </c>
      <c r="S55" s="71">
        <v>2823.594482</v>
      </c>
      <c r="T55" s="71">
        <v>2868.7126459999999</v>
      </c>
      <c r="U55" s="71">
        <v>2916.3063959999999</v>
      </c>
      <c r="V55" s="71">
        <v>2953.4326169999999</v>
      </c>
      <c r="W55" s="71">
        <v>2989.2863769999999</v>
      </c>
      <c r="X55" s="71">
        <v>3034.3081050000001</v>
      </c>
      <c r="Y55" s="71">
        <v>3095.5190429999998</v>
      </c>
      <c r="Z55" s="71">
        <v>3151.5134280000002</v>
      </c>
      <c r="AA55" s="71">
        <v>3218.4013669999999</v>
      </c>
      <c r="AB55" s="71">
        <v>3277.5180660000001</v>
      </c>
      <c r="AC55" s="71">
        <v>3333.4782709999999</v>
      </c>
      <c r="AD55" s="71">
        <v>3388.3183589999999</v>
      </c>
      <c r="AE55" s="71">
        <v>3450.4973140000002</v>
      </c>
      <c r="AF55" s="68">
        <v>4.5587000000000003E-2</v>
      </c>
      <c r="AG55" s="38"/>
    </row>
    <row r="56" spans="1:33" ht="15" customHeight="1" x14ac:dyDescent="0.3">
      <c r="A56" s="43" t="s">
        <v>430</v>
      </c>
      <c r="B56" s="66" t="s">
        <v>142</v>
      </c>
      <c r="C56" s="71">
        <v>13.173830000000001</v>
      </c>
      <c r="D56" s="71">
        <v>12.665395999999999</v>
      </c>
      <c r="E56" s="71">
        <v>13.1416</v>
      </c>
      <c r="F56" s="71">
        <v>12.471628000000001</v>
      </c>
      <c r="G56" s="71">
        <v>12.183074</v>
      </c>
      <c r="H56" s="71">
        <v>11.752855</v>
      </c>
      <c r="I56" s="71">
        <v>10.380667000000001</v>
      </c>
      <c r="J56" s="71">
        <v>9.6811369999999997</v>
      </c>
      <c r="K56" s="71">
        <v>8.9898349999999994</v>
      </c>
      <c r="L56" s="71">
        <v>8.1529600000000002</v>
      </c>
      <c r="M56" s="71">
        <v>6.9459070000000001</v>
      </c>
      <c r="N56" s="71">
        <v>5.4832450000000001</v>
      </c>
      <c r="O56" s="71">
        <v>4.0574870000000001</v>
      </c>
      <c r="P56" s="71">
        <v>2.7394959999999999</v>
      </c>
      <c r="Q56" s="71">
        <v>1.24335</v>
      </c>
      <c r="R56" s="71">
        <v>-0.88494600000000001</v>
      </c>
      <c r="S56" s="71">
        <v>-3.2426499999999998</v>
      </c>
      <c r="T56" s="71">
        <v>-5.8337909999999997</v>
      </c>
      <c r="U56" s="71">
        <v>-8.3436570000000003</v>
      </c>
      <c r="V56" s="71">
        <v>-10.434194</v>
      </c>
      <c r="W56" s="71">
        <v>-12.075773999999999</v>
      </c>
      <c r="X56" s="71">
        <v>-13.652925</v>
      </c>
      <c r="Y56" s="71">
        <v>-15.951567000000001</v>
      </c>
      <c r="Z56" s="71">
        <v>-17.923089999999998</v>
      </c>
      <c r="AA56" s="71">
        <v>-19.423045999999999</v>
      </c>
      <c r="AB56" s="71">
        <v>-20.799486000000002</v>
      </c>
      <c r="AC56" s="71">
        <v>-22.180427999999999</v>
      </c>
      <c r="AD56" s="71">
        <v>-23.809244</v>
      </c>
      <c r="AE56" s="71">
        <v>-25.583932999999998</v>
      </c>
      <c r="AF56" s="68" t="s">
        <v>645</v>
      </c>
      <c r="AG56" s="38"/>
    </row>
    <row r="57" spans="1:33" ht="15" customHeight="1" x14ac:dyDescent="0.3">
      <c r="A57" s="43" t="s">
        <v>431</v>
      </c>
      <c r="B57" s="65" t="s">
        <v>200</v>
      </c>
      <c r="C57" s="74">
        <v>4320.8066410000001</v>
      </c>
      <c r="D57" s="74">
        <v>4269.857422</v>
      </c>
      <c r="E57" s="74">
        <v>4323.1083980000003</v>
      </c>
      <c r="F57" s="74">
        <v>4357.4765619999998</v>
      </c>
      <c r="G57" s="74">
        <v>4399.2587890000004</v>
      </c>
      <c r="H57" s="74">
        <v>4436.2553710000002</v>
      </c>
      <c r="I57" s="74">
        <v>4479.6909180000002</v>
      </c>
      <c r="J57" s="74">
        <v>4523.1308589999999</v>
      </c>
      <c r="K57" s="74">
        <v>4557.2661129999997</v>
      </c>
      <c r="L57" s="74">
        <v>4595.6157229999999</v>
      </c>
      <c r="M57" s="74">
        <v>4639.6835940000001</v>
      </c>
      <c r="N57" s="74">
        <v>4675.5454099999997</v>
      </c>
      <c r="O57" s="74">
        <v>4716.7797849999997</v>
      </c>
      <c r="P57" s="74">
        <v>4759.6586909999996</v>
      </c>
      <c r="Q57" s="74">
        <v>4804.3945309999999</v>
      </c>
      <c r="R57" s="74">
        <v>4846.4296880000002</v>
      </c>
      <c r="S57" s="74">
        <v>4888</v>
      </c>
      <c r="T57" s="74">
        <v>4926.591797</v>
      </c>
      <c r="U57" s="74">
        <v>4969.0205079999996</v>
      </c>
      <c r="V57" s="74">
        <v>5017.2177730000003</v>
      </c>
      <c r="W57" s="74">
        <v>5067.1025390000004</v>
      </c>
      <c r="X57" s="74">
        <v>5118.2651370000003</v>
      </c>
      <c r="Y57" s="74">
        <v>5169.4135740000002</v>
      </c>
      <c r="Z57" s="74">
        <v>5225.8686520000001</v>
      </c>
      <c r="AA57" s="74">
        <v>5280.6191410000001</v>
      </c>
      <c r="AB57" s="74">
        <v>5338.9575199999999</v>
      </c>
      <c r="AC57" s="74">
        <v>5396.263672</v>
      </c>
      <c r="AD57" s="74">
        <v>5454.6708980000003</v>
      </c>
      <c r="AE57" s="74">
        <v>5520.0908200000003</v>
      </c>
      <c r="AF57" s="70">
        <v>8.7869999999999997E-3</v>
      </c>
      <c r="AG57" s="38"/>
    </row>
    <row r="58" spans="1:33" ht="15" customHeight="1" x14ac:dyDescent="0.3">
      <c r="A58" s="43" t="s">
        <v>432</v>
      </c>
      <c r="B58" s="65" t="s">
        <v>143</v>
      </c>
      <c r="C58" s="74">
        <v>4122.4580079999996</v>
      </c>
      <c r="D58" s="74">
        <v>4062.4794919999999</v>
      </c>
      <c r="E58" s="74">
        <v>4095.7714839999999</v>
      </c>
      <c r="F58" s="74">
        <v>4121.8603519999997</v>
      </c>
      <c r="G58" s="74">
        <v>4156.2426759999998</v>
      </c>
      <c r="H58" s="74">
        <v>4185.8715819999998</v>
      </c>
      <c r="I58" s="74">
        <v>4222.1992190000001</v>
      </c>
      <c r="J58" s="74">
        <v>4257.2373049999997</v>
      </c>
      <c r="K58" s="74">
        <v>4283.828125</v>
      </c>
      <c r="L58" s="74">
        <v>4314.3852539999998</v>
      </c>
      <c r="M58" s="74">
        <v>4350.5776370000003</v>
      </c>
      <c r="N58" s="74">
        <v>4377.5375979999999</v>
      </c>
      <c r="O58" s="74">
        <v>4409.5273440000001</v>
      </c>
      <c r="P58" s="74">
        <v>4445.0209960000002</v>
      </c>
      <c r="Q58" s="74">
        <v>4480.5756840000004</v>
      </c>
      <c r="R58" s="74">
        <v>4514.6186520000001</v>
      </c>
      <c r="S58" s="74">
        <v>4547.0209960000002</v>
      </c>
      <c r="T58" s="74">
        <v>4576.1835940000001</v>
      </c>
      <c r="U58" s="74">
        <v>4609.1723629999997</v>
      </c>
      <c r="V58" s="74">
        <v>4647.8603519999997</v>
      </c>
      <c r="W58" s="74">
        <v>4688.1557620000003</v>
      </c>
      <c r="X58" s="74">
        <v>4729.5751950000003</v>
      </c>
      <c r="Y58" s="74">
        <v>4770.9008789999998</v>
      </c>
      <c r="Z58" s="74">
        <v>4817.2202150000003</v>
      </c>
      <c r="AA58" s="74">
        <v>4862.2607420000004</v>
      </c>
      <c r="AB58" s="74">
        <v>4910.4443359999996</v>
      </c>
      <c r="AC58" s="74">
        <v>4956.2900390000004</v>
      </c>
      <c r="AD58" s="74">
        <v>5003.9941410000001</v>
      </c>
      <c r="AE58" s="74">
        <v>5058.6289059999999</v>
      </c>
      <c r="AF58" s="70">
        <v>7.3359999999999996E-3</v>
      </c>
      <c r="AG58" s="38"/>
    </row>
    <row r="59" spans="1:33" ht="15" customHeight="1" x14ac:dyDescent="0.3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</row>
    <row r="60" spans="1:33" ht="15" customHeight="1" x14ac:dyDescent="0.3">
      <c r="A60" s="43" t="s">
        <v>433</v>
      </c>
      <c r="B60" s="65" t="s">
        <v>144</v>
      </c>
      <c r="C60" s="74">
        <v>42.686298000000001</v>
      </c>
      <c r="D60" s="74">
        <v>51.119979999999998</v>
      </c>
      <c r="E60" s="74">
        <v>43.615738</v>
      </c>
      <c r="F60" s="74">
        <v>38.624619000000003</v>
      </c>
      <c r="G60" s="74">
        <v>39.763869999999997</v>
      </c>
      <c r="H60" s="74">
        <v>43.742573</v>
      </c>
      <c r="I60" s="74">
        <v>46.178566000000004</v>
      </c>
      <c r="J60" s="74">
        <v>43.965916</v>
      </c>
      <c r="K60" s="74">
        <v>46.238979</v>
      </c>
      <c r="L60" s="74">
        <v>43.695438000000003</v>
      </c>
      <c r="M60" s="74">
        <v>44.762752999999996</v>
      </c>
      <c r="N60" s="74">
        <v>45.263348000000001</v>
      </c>
      <c r="O60" s="74">
        <v>45.660316000000002</v>
      </c>
      <c r="P60" s="74">
        <v>44.496665999999998</v>
      </c>
      <c r="Q60" s="74">
        <v>44.117919999999998</v>
      </c>
      <c r="R60" s="74">
        <v>44.085835000000003</v>
      </c>
      <c r="S60" s="74">
        <v>44.846587999999997</v>
      </c>
      <c r="T60" s="74">
        <v>45.481293000000001</v>
      </c>
      <c r="U60" s="74">
        <v>45.996226999999998</v>
      </c>
      <c r="V60" s="74">
        <v>44.588566</v>
      </c>
      <c r="W60" s="74">
        <v>44.562922999999998</v>
      </c>
      <c r="X60" s="74">
        <v>43.881526999999998</v>
      </c>
      <c r="Y60" s="74">
        <v>43.068035000000002</v>
      </c>
      <c r="Z60" s="74">
        <v>42.262462999999997</v>
      </c>
      <c r="AA60" s="74">
        <v>41.340632999999997</v>
      </c>
      <c r="AB60" s="74">
        <v>41.192641999999999</v>
      </c>
      <c r="AC60" s="74">
        <v>41.599384000000001</v>
      </c>
      <c r="AD60" s="74">
        <v>41.154651999999999</v>
      </c>
      <c r="AE60" s="74">
        <v>40.559696000000002</v>
      </c>
      <c r="AF60" s="70">
        <v>-1.823E-3</v>
      </c>
      <c r="AG60" s="38"/>
    </row>
    <row r="61" spans="1:33" ht="15" customHeight="1" x14ac:dyDescent="0.3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</row>
    <row r="62" spans="1:33" ht="15" customHeight="1" x14ac:dyDescent="0.3">
      <c r="B62" s="65" t="s">
        <v>145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</row>
    <row r="63" spans="1:33" ht="15" customHeight="1" x14ac:dyDescent="0.3">
      <c r="A63" s="43" t="s">
        <v>434</v>
      </c>
      <c r="B63" s="66" t="s">
        <v>146</v>
      </c>
      <c r="C63" s="71">
        <v>1508.6479489999999</v>
      </c>
      <c r="D63" s="71">
        <v>1479.0584719999999</v>
      </c>
      <c r="E63" s="71">
        <v>1498.761841</v>
      </c>
      <c r="F63" s="71">
        <v>1511.532837</v>
      </c>
      <c r="G63" s="71">
        <v>1523.877686</v>
      </c>
      <c r="H63" s="71">
        <v>1537.3596190000001</v>
      </c>
      <c r="I63" s="71">
        <v>1548.5345460000001</v>
      </c>
      <c r="J63" s="71">
        <v>1557.1938479999999</v>
      </c>
      <c r="K63" s="71">
        <v>1563.3201899999999</v>
      </c>
      <c r="L63" s="71">
        <v>1568.4975589999999</v>
      </c>
      <c r="M63" s="71">
        <v>1574.0804439999999</v>
      </c>
      <c r="N63" s="71">
        <v>1580.035034</v>
      </c>
      <c r="O63" s="71">
        <v>1585.5839840000001</v>
      </c>
      <c r="P63" s="71">
        <v>1595.0478519999999</v>
      </c>
      <c r="Q63" s="71">
        <v>1606.128784</v>
      </c>
      <c r="R63" s="71">
        <v>1618.1392820000001</v>
      </c>
      <c r="S63" s="71">
        <v>1629.1613769999999</v>
      </c>
      <c r="T63" s="71">
        <v>1640.3579099999999</v>
      </c>
      <c r="U63" s="71">
        <v>1651.3817140000001</v>
      </c>
      <c r="V63" s="71">
        <v>1662.9941409999999</v>
      </c>
      <c r="W63" s="71">
        <v>1675.880737</v>
      </c>
      <c r="X63" s="71">
        <v>1689.648193</v>
      </c>
      <c r="Y63" s="71">
        <v>1704.3085940000001</v>
      </c>
      <c r="Z63" s="71">
        <v>1719.7033690000001</v>
      </c>
      <c r="AA63" s="71">
        <v>1736.4311520000001</v>
      </c>
      <c r="AB63" s="71">
        <v>1754.3100589999999</v>
      </c>
      <c r="AC63" s="71">
        <v>1772.478149</v>
      </c>
      <c r="AD63" s="71">
        <v>1791.2467039999999</v>
      </c>
      <c r="AE63" s="71">
        <v>1811.7939449999999</v>
      </c>
      <c r="AF63" s="68">
        <v>6.561E-3</v>
      </c>
      <c r="AG63" s="38"/>
    </row>
    <row r="64" spans="1:33" ht="15" customHeight="1" x14ac:dyDescent="0.3">
      <c r="A64" s="43" t="s">
        <v>435</v>
      </c>
      <c r="B64" s="66" t="s">
        <v>147</v>
      </c>
      <c r="C64" s="71">
        <v>1346.5756839999999</v>
      </c>
      <c r="D64" s="71">
        <v>1324.414673</v>
      </c>
      <c r="E64" s="71">
        <v>1332.190552</v>
      </c>
      <c r="F64" s="71">
        <v>1329.360107</v>
      </c>
      <c r="G64" s="71">
        <v>1330.9746090000001</v>
      </c>
      <c r="H64" s="71">
        <v>1330.901611</v>
      </c>
      <c r="I64" s="71">
        <v>1338.4526370000001</v>
      </c>
      <c r="J64" s="71">
        <v>1345.4063719999999</v>
      </c>
      <c r="K64" s="71">
        <v>1351.6407469999999</v>
      </c>
      <c r="L64" s="71">
        <v>1358.888428</v>
      </c>
      <c r="M64" s="71">
        <v>1366.605591</v>
      </c>
      <c r="N64" s="71">
        <v>1371.6313479999999</v>
      </c>
      <c r="O64" s="71">
        <v>1375.619629</v>
      </c>
      <c r="P64" s="71">
        <v>1381.3101810000001</v>
      </c>
      <c r="Q64" s="71">
        <v>1385.496948</v>
      </c>
      <c r="R64" s="71">
        <v>1390.2330320000001</v>
      </c>
      <c r="S64" s="71">
        <v>1393.473999</v>
      </c>
      <c r="T64" s="71">
        <v>1396.2742920000001</v>
      </c>
      <c r="U64" s="71">
        <v>1400.4307859999999</v>
      </c>
      <c r="V64" s="71">
        <v>1405.8426509999999</v>
      </c>
      <c r="W64" s="71">
        <v>1412.1163329999999</v>
      </c>
      <c r="X64" s="71">
        <v>1419.3504640000001</v>
      </c>
      <c r="Y64" s="71">
        <v>1427.110962</v>
      </c>
      <c r="Z64" s="71">
        <v>1435.6904300000001</v>
      </c>
      <c r="AA64" s="71">
        <v>1444.2977289999999</v>
      </c>
      <c r="AB64" s="71">
        <v>1455.439453</v>
      </c>
      <c r="AC64" s="71">
        <v>1466.544312</v>
      </c>
      <c r="AD64" s="71">
        <v>1478.826904</v>
      </c>
      <c r="AE64" s="71">
        <v>1492.142822</v>
      </c>
      <c r="AF64" s="68">
        <v>3.673E-3</v>
      </c>
      <c r="AG64" s="38"/>
    </row>
    <row r="65" spans="1:33" ht="15" customHeight="1" x14ac:dyDescent="0.3">
      <c r="A65" s="43" t="s">
        <v>436</v>
      </c>
      <c r="B65" s="66" t="s">
        <v>148</v>
      </c>
      <c r="C65" s="71">
        <v>1013.826233</v>
      </c>
      <c r="D65" s="71">
        <v>1017.035034</v>
      </c>
      <c r="E65" s="71">
        <v>1010.613342</v>
      </c>
      <c r="F65" s="71">
        <v>1017.345337</v>
      </c>
      <c r="G65" s="71">
        <v>1029.3660890000001</v>
      </c>
      <c r="H65" s="71">
        <v>1038.971802</v>
      </c>
      <c r="I65" s="71">
        <v>1046.74353</v>
      </c>
      <c r="J65" s="71">
        <v>1051.9785159999999</v>
      </c>
      <c r="K65" s="71">
        <v>1054.5239260000001</v>
      </c>
      <c r="L65" s="71">
        <v>1056.740845</v>
      </c>
      <c r="M65" s="71">
        <v>1062.9748540000001</v>
      </c>
      <c r="N65" s="71">
        <v>1066.2261960000001</v>
      </c>
      <c r="O65" s="71">
        <v>1072.4453120000001</v>
      </c>
      <c r="P65" s="71">
        <v>1079.723755</v>
      </c>
      <c r="Q65" s="71">
        <v>1084.6324460000001</v>
      </c>
      <c r="R65" s="71">
        <v>1090.831543</v>
      </c>
      <c r="S65" s="71">
        <v>1097.142212</v>
      </c>
      <c r="T65" s="71">
        <v>1102.1000979999999</v>
      </c>
      <c r="U65" s="71">
        <v>1108.7885739999999</v>
      </c>
      <c r="V65" s="71">
        <v>1116.909058</v>
      </c>
      <c r="W65" s="71">
        <v>1124.6568600000001</v>
      </c>
      <c r="X65" s="71">
        <v>1131.1889650000001</v>
      </c>
      <c r="Y65" s="71">
        <v>1136.258789</v>
      </c>
      <c r="Z65" s="71">
        <v>1141.7172849999999</v>
      </c>
      <c r="AA65" s="71">
        <v>1152.8532709999999</v>
      </c>
      <c r="AB65" s="71">
        <v>1160.8237300000001</v>
      </c>
      <c r="AC65" s="71">
        <v>1166.3402100000001</v>
      </c>
      <c r="AD65" s="71">
        <v>1172.239624</v>
      </c>
      <c r="AE65" s="71">
        <v>1183.400269</v>
      </c>
      <c r="AF65" s="68">
        <v>5.5389999999999997E-3</v>
      </c>
      <c r="AG65" s="38"/>
    </row>
    <row r="66" spans="1:33" ht="12" x14ac:dyDescent="0.3">
      <c r="A66" s="43" t="s">
        <v>437</v>
      </c>
      <c r="B66" s="66" t="s">
        <v>149</v>
      </c>
      <c r="C66" s="71">
        <v>17.104813</v>
      </c>
      <c r="D66" s="71">
        <v>20.818840000000002</v>
      </c>
      <c r="E66" s="71">
        <v>25.291713999999999</v>
      </c>
      <c r="F66" s="71">
        <v>30.471529</v>
      </c>
      <c r="G66" s="71">
        <v>36.671711000000002</v>
      </c>
      <c r="H66" s="71">
        <v>44.034016000000001</v>
      </c>
      <c r="I66" s="71">
        <v>52.443638</v>
      </c>
      <c r="J66" s="71">
        <v>62.011752999999999</v>
      </c>
      <c r="K66" s="71">
        <v>72.547957999999994</v>
      </c>
      <c r="L66" s="71">
        <v>82.243622000000002</v>
      </c>
      <c r="M66" s="71">
        <v>92.229598999999993</v>
      </c>
      <c r="N66" s="71">
        <v>102.246773</v>
      </c>
      <c r="O66" s="71">
        <v>112.604744</v>
      </c>
      <c r="P66" s="71">
        <v>122.83654799999999</v>
      </c>
      <c r="Q66" s="71">
        <v>132.71783400000001</v>
      </c>
      <c r="R66" s="71">
        <v>142.34561199999999</v>
      </c>
      <c r="S66" s="71">
        <v>151.66184999999999</v>
      </c>
      <c r="T66" s="71">
        <v>160.5009</v>
      </c>
      <c r="U66" s="71">
        <v>168.79473899999999</v>
      </c>
      <c r="V66" s="71">
        <v>176.638443</v>
      </c>
      <c r="W66" s="71">
        <v>183.959</v>
      </c>
      <c r="X66" s="71">
        <v>190.64669799999999</v>
      </c>
      <c r="Y66" s="71">
        <v>196.906891</v>
      </c>
      <c r="Z66" s="71">
        <v>202.55365</v>
      </c>
      <c r="AA66" s="71">
        <v>208.316788</v>
      </c>
      <c r="AB66" s="71">
        <v>213.76280199999999</v>
      </c>
      <c r="AC66" s="71">
        <v>219.04420500000001</v>
      </c>
      <c r="AD66" s="71">
        <v>224.230515</v>
      </c>
      <c r="AE66" s="71">
        <v>229.211716</v>
      </c>
      <c r="AF66" s="68">
        <v>9.7119999999999998E-2</v>
      </c>
      <c r="AG66" s="38"/>
    </row>
    <row r="67" spans="1:33" ht="15" customHeight="1" x14ac:dyDescent="0.3">
      <c r="A67" s="43" t="s">
        <v>438</v>
      </c>
      <c r="B67" s="65" t="s">
        <v>150</v>
      </c>
      <c r="C67" s="74">
        <v>3886.1547850000002</v>
      </c>
      <c r="D67" s="74">
        <v>3841.326904</v>
      </c>
      <c r="E67" s="74">
        <v>3866.8576659999999</v>
      </c>
      <c r="F67" s="74">
        <v>3888.7097170000002</v>
      </c>
      <c r="G67" s="74">
        <v>3920.8901369999999</v>
      </c>
      <c r="H67" s="74">
        <v>3951.2670899999998</v>
      </c>
      <c r="I67" s="74">
        <v>3986.1743160000001</v>
      </c>
      <c r="J67" s="74">
        <v>4016.5903320000002</v>
      </c>
      <c r="K67" s="74">
        <v>4042.032471</v>
      </c>
      <c r="L67" s="74">
        <v>4066.3703609999998</v>
      </c>
      <c r="M67" s="74">
        <v>4095.8903810000002</v>
      </c>
      <c r="N67" s="74">
        <v>4120.1391599999997</v>
      </c>
      <c r="O67" s="74">
        <v>4146.2539059999999</v>
      </c>
      <c r="P67" s="74">
        <v>4178.9184569999998</v>
      </c>
      <c r="Q67" s="74">
        <v>4208.9760740000002</v>
      </c>
      <c r="R67" s="74">
        <v>4241.5493159999996</v>
      </c>
      <c r="S67" s="74">
        <v>4271.4399409999996</v>
      </c>
      <c r="T67" s="74">
        <v>4299.2333980000003</v>
      </c>
      <c r="U67" s="74">
        <v>4329.3959960000002</v>
      </c>
      <c r="V67" s="74">
        <v>4362.3837890000004</v>
      </c>
      <c r="W67" s="74">
        <v>4396.6127930000002</v>
      </c>
      <c r="X67" s="74">
        <v>4430.8344729999999</v>
      </c>
      <c r="Y67" s="74">
        <v>4464.5854490000002</v>
      </c>
      <c r="Z67" s="74">
        <v>4499.6645509999998</v>
      </c>
      <c r="AA67" s="74">
        <v>4541.8984380000002</v>
      </c>
      <c r="AB67" s="74">
        <v>4584.3359380000002</v>
      </c>
      <c r="AC67" s="74">
        <v>4624.40625</v>
      </c>
      <c r="AD67" s="74">
        <v>4666.5439450000003</v>
      </c>
      <c r="AE67" s="74">
        <v>4716.5493159999996</v>
      </c>
      <c r="AF67" s="70">
        <v>6.94E-3</v>
      </c>
      <c r="AG67" s="38"/>
    </row>
    <row r="68" spans="1:33" ht="15" customHeight="1" x14ac:dyDescent="0.3">
      <c r="A68" s="43" t="s">
        <v>439</v>
      </c>
      <c r="B68" s="66" t="s">
        <v>151</v>
      </c>
      <c r="C68" s="71">
        <v>198.34873999999999</v>
      </c>
      <c r="D68" s="71">
        <v>207.378006</v>
      </c>
      <c r="E68" s="71">
        <v>227.33663899999999</v>
      </c>
      <c r="F68" s="71">
        <v>235.616165</v>
      </c>
      <c r="G68" s="71">
        <v>243.01622</v>
      </c>
      <c r="H68" s="71">
        <v>250.383972</v>
      </c>
      <c r="I68" s="71">
        <v>257.49185199999999</v>
      </c>
      <c r="J68" s="71">
        <v>265.89318800000001</v>
      </c>
      <c r="K68" s="71">
        <v>273.437927</v>
      </c>
      <c r="L68" s="71">
        <v>281.23052999999999</v>
      </c>
      <c r="M68" s="71">
        <v>289.10574300000002</v>
      </c>
      <c r="N68" s="71">
        <v>298.00817899999998</v>
      </c>
      <c r="O68" s="71">
        <v>307.25247200000001</v>
      </c>
      <c r="P68" s="71">
        <v>314.63729899999998</v>
      </c>
      <c r="Q68" s="71">
        <v>323.818512</v>
      </c>
      <c r="R68" s="71">
        <v>331.81133999999997</v>
      </c>
      <c r="S68" s="71">
        <v>340.97918700000002</v>
      </c>
      <c r="T68" s="71">
        <v>350.40817299999998</v>
      </c>
      <c r="U68" s="71">
        <v>359.848724</v>
      </c>
      <c r="V68" s="71">
        <v>369.35775799999999</v>
      </c>
      <c r="W68" s="71">
        <v>378.94695999999999</v>
      </c>
      <c r="X68" s="71">
        <v>388.690247</v>
      </c>
      <c r="Y68" s="71">
        <v>398.51220699999999</v>
      </c>
      <c r="Z68" s="71">
        <v>408.64822400000003</v>
      </c>
      <c r="AA68" s="71">
        <v>418.35836799999998</v>
      </c>
      <c r="AB68" s="71">
        <v>428.51309199999997</v>
      </c>
      <c r="AC68" s="71">
        <v>439.97396900000001</v>
      </c>
      <c r="AD68" s="71">
        <v>450.67678799999999</v>
      </c>
      <c r="AE68" s="71">
        <v>461.46173099999999</v>
      </c>
      <c r="AF68" s="68">
        <v>3.0615E-2</v>
      </c>
      <c r="AG68" s="38"/>
    </row>
    <row r="69" spans="1:33" ht="15" customHeight="1" x14ac:dyDescent="0.3">
      <c r="A69" s="43" t="s">
        <v>440</v>
      </c>
      <c r="B69" s="65" t="s">
        <v>152</v>
      </c>
      <c r="C69" s="74">
        <v>4084.5034179999998</v>
      </c>
      <c r="D69" s="74">
        <v>4048.7048340000001</v>
      </c>
      <c r="E69" s="74">
        <v>4094.194336</v>
      </c>
      <c r="F69" s="74">
        <v>4124.3256840000004</v>
      </c>
      <c r="G69" s="74">
        <v>4163.90625</v>
      </c>
      <c r="H69" s="74">
        <v>4201.6508789999998</v>
      </c>
      <c r="I69" s="74">
        <v>4243.6660160000001</v>
      </c>
      <c r="J69" s="74">
        <v>4282.4833980000003</v>
      </c>
      <c r="K69" s="74">
        <v>4315.4702150000003</v>
      </c>
      <c r="L69" s="74">
        <v>4347.6010740000002</v>
      </c>
      <c r="M69" s="74">
        <v>4384.9960940000001</v>
      </c>
      <c r="N69" s="74">
        <v>4418.1474609999996</v>
      </c>
      <c r="O69" s="74">
        <v>4453.5063479999999</v>
      </c>
      <c r="P69" s="74">
        <v>4493.5556640000004</v>
      </c>
      <c r="Q69" s="74">
        <v>4532.7944340000004</v>
      </c>
      <c r="R69" s="74">
        <v>4573.3608400000003</v>
      </c>
      <c r="S69" s="74">
        <v>4612.4189450000003</v>
      </c>
      <c r="T69" s="74">
        <v>4649.6416019999997</v>
      </c>
      <c r="U69" s="74">
        <v>4689.2446289999998</v>
      </c>
      <c r="V69" s="74">
        <v>4731.7416990000002</v>
      </c>
      <c r="W69" s="74">
        <v>4775.5595700000003</v>
      </c>
      <c r="X69" s="74">
        <v>4819.5249020000001</v>
      </c>
      <c r="Y69" s="74">
        <v>4863.0976559999999</v>
      </c>
      <c r="Z69" s="74">
        <v>4908.3129879999997</v>
      </c>
      <c r="AA69" s="74">
        <v>4960.2568359999996</v>
      </c>
      <c r="AB69" s="74">
        <v>5012.8491210000002</v>
      </c>
      <c r="AC69" s="74">
        <v>5064.3803710000002</v>
      </c>
      <c r="AD69" s="74">
        <v>5117.220703</v>
      </c>
      <c r="AE69" s="74">
        <v>5178.0112300000001</v>
      </c>
      <c r="AF69" s="70">
        <v>8.5079999999999999E-3</v>
      </c>
      <c r="AG69" s="38"/>
    </row>
    <row r="70" spans="1:33" ht="15" customHeight="1" x14ac:dyDescent="0.3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</row>
    <row r="71" spans="1:33" ht="15" customHeight="1" x14ac:dyDescent="0.3">
      <c r="B71" s="65" t="s">
        <v>153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</row>
    <row r="72" spans="1:33" ht="15" customHeight="1" x14ac:dyDescent="0.3">
      <c r="B72" s="65" t="s">
        <v>683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</row>
    <row r="73" spans="1:33" ht="12" x14ac:dyDescent="0.3">
      <c r="A73" s="43" t="s">
        <v>441</v>
      </c>
      <c r="B73" s="66" t="s">
        <v>146</v>
      </c>
      <c r="C73" s="72">
        <v>14.558745999999999</v>
      </c>
      <c r="D73" s="72">
        <v>14.137022</v>
      </c>
      <c r="E73" s="72">
        <v>13.836985</v>
      </c>
      <c r="F73" s="72">
        <v>13.423342999999999</v>
      </c>
      <c r="G73" s="72">
        <v>13.182622</v>
      </c>
      <c r="H73" s="72">
        <v>12.999249000000001</v>
      </c>
      <c r="I73" s="72">
        <v>12.875704000000001</v>
      </c>
      <c r="J73" s="72">
        <v>12.842129</v>
      </c>
      <c r="K73" s="72">
        <v>12.876039</v>
      </c>
      <c r="L73" s="72">
        <v>12.943087</v>
      </c>
      <c r="M73" s="72">
        <v>13.004488</v>
      </c>
      <c r="N73" s="72">
        <v>13.199555</v>
      </c>
      <c r="O73" s="72">
        <v>13.349550000000001</v>
      </c>
      <c r="P73" s="72">
        <v>13.363859</v>
      </c>
      <c r="Q73" s="72">
        <v>13.446160000000001</v>
      </c>
      <c r="R73" s="72">
        <v>13.548438000000001</v>
      </c>
      <c r="S73" s="72">
        <v>13.691177</v>
      </c>
      <c r="T73" s="72">
        <v>13.791919999999999</v>
      </c>
      <c r="U73" s="72">
        <v>13.892632000000001</v>
      </c>
      <c r="V73" s="72">
        <v>13.972958</v>
      </c>
      <c r="W73" s="72">
        <v>14.018152000000001</v>
      </c>
      <c r="X73" s="72">
        <v>14.048780000000001</v>
      </c>
      <c r="Y73" s="72">
        <v>14.074063000000001</v>
      </c>
      <c r="Z73" s="72">
        <v>14.104900000000001</v>
      </c>
      <c r="AA73" s="72">
        <v>14.081588</v>
      </c>
      <c r="AB73" s="72">
        <v>14.041449</v>
      </c>
      <c r="AC73" s="72">
        <v>14.020605</v>
      </c>
      <c r="AD73" s="72">
        <v>13.956806</v>
      </c>
      <c r="AE73" s="72">
        <v>13.852473</v>
      </c>
      <c r="AF73" s="68">
        <v>-1.774E-3</v>
      </c>
      <c r="AG73" s="38"/>
    </row>
    <row r="74" spans="1:33" ht="15" customHeight="1" x14ac:dyDescent="0.3">
      <c r="A74" s="43" t="s">
        <v>442</v>
      </c>
      <c r="B74" s="66" t="s">
        <v>147</v>
      </c>
      <c r="C74" s="72">
        <v>12.512105</v>
      </c>
      <c r="D74" s="72">
        <v>12.249195</v>
      </c>
      <c r="E74" s="72">
        <v>11.71762</v>
      </c>
      <c r="F74" s="72">
        <v>11.21616</v>
      </c>
      <c r="G74" s="72">
        <v>10.936932000000001</v>
      </c>
      <c r="H74" s="72">
        <v>10.734302</v>
      </c>
      <c r="I74" s="72">
        <v>10.563871000000001</v>
      </c>
      <c r="J74" s="72">
        <v>10.480594999999999</v>
      </c>
      <c r="K74" s="72">
        <v>10.468112</v>
      </c>
      <c r="L74" s="72">
        <v>10.462433000000001</v>
      </c>
      <c r="M74" s="72">
        <v>10.451896</v>
      </c>
      <c r="N74" s="72">
        <v>10.570556</v>
      </c>
      <c r="O74" s="72">
        <v>10.648975</v>
      </c>
      <c r="P74" s="72">
        <v>10.623759</v>
      </c>
      <c r="Q74" s="72">
        <v>10.65635</v>
      </c>
      <c r="R74" s="72">
        <v>10.693994</v>
      </c>
      <c r="S74" s="72">
        <v>10.778915</v>
      </c>
      <c r="T74" s="72">
        <v>10.834794</v>
      </c>
      <c r="U74" s="72">
        <v>10.88077</v>
      </c>
      <c r="V74" s="72">
        <v>10.91621</v>
      </c>
      <c r="W74" s="72">
        <v>10.921968</v>
      </c>
      <c r="X74" s="72">
        <v>10.924382</v>
      </c>
      <c r="Y74" s="72">
        <v>10.911804</v>
      </c>
      <c r="Z74" s="72">
        <v>10.894216</v>
      </c>
      <c r="AA74" s="72">
        <v>10.833881999999999</v>
      </c>
      <c r="AB74" s="72">
        <v>10.744009</v>
      </c>
      <c r="AC74" s="72">
        <v>10.705812</v>
      </c>
      <c r="AD74" s="72">
        <v>10.620430000000001</v>
      </c>
      <c r="AE74" s="72">
        <v>10.509831</v>
      </c>
      <c r="AF74" s="68">
        <v>-6.2090000000000001E-3</v>
      </c>
      <c r="AG74" s="38"/>
    </row>
    <row r="75" spans="1:33" ht="15" customHeight="1" x14ac:dyDescent="0.3">
      <c r="A75" s="43" t="s">
        <v>443</v>
      </c>
      <c r="B75" s="66" t="s">
        <v>148</v>
      </c>
      <c r="C75" s="72">
        <v>8.3324549999999995</v>
      </c>
      <c r="D75" s="72">
        <v>8.1783110000000008</v>
      </c>
      <c r="E75" s="72">
        <v>7.5627209999999998</v>
      </c>
      <c r="F75" s="72">
        <v>7.1506829999999999</v>
      </c>
      <c r="G75" s="72">
        <v>6.8767699999999996</v>
      </c>
      <c r="H75" s="72">
        <v>6.6846040000000002</v>
      </c>
      <c r="I75" s="72">
        <v>6.5606540000000004</v>
      </c>
      <c r="J75" s="72">
        <v>6.4943369999999998</v>
      </c>
      <c r="K75" s="72">
        <v>6.4774989999999999</v>
      </c>
      <c r="L75" s="72">
        <v>6.4750870000000003</v>
      </c>
      <c r="M75" s="72">
        <v>6.4792339999999999</v>
      </c>
      <c r="N75" s="72">
        <v>6.5891409999999997</v>
      </c>
      <c r="O75" s="72">
        <v>6.6222760000000003</v>
      </c>
      <c r="P75" s="72">
        <v>6.60487</v>
      </c>
      <c r="Q75" s="72">
        <v>6.6469009999999997</v>
      </c>
      <c r="R75" s="72">
        <v>6.7022019999999998</v>
      </c>
      <c r="S75" s="72">
        <v>6.7931980000000003</v>
      </c>
      <c r="T75" s="72">
        <v>6.8714449999999996</v>
      </c>
      <c r="U75" s="72">
        <v>6.9273300000000004</v>
      </c>
      <c r="V75" s="72">
        <v>6.9735250000000004</v>
      </c>
      <c r="W75" s="72">
        <v>6.9766310000000002</v>
      </c>
      <c r="X75" s="72">
        <v>6.9635569999999998</v>
      </c>
      <c r="Y75" s="72">
        <v>6.9610820000000002</v>
      </c>
      <c r="Z75" s="72">
        <v>6.9443729999999997</v>
      </c>
      <c r="AA75" s="72">
        <v>6.9011990000000001</v>
      </c>
      <c r="AB75" s="72">
        <v>6.8564980000000002</v>
      </c>
      <c r="AC75" s="72">
        <v>6.8319080000000003</v>
      </c>
      <c r="AD75" s="72">
        <v>6.7879420000000001</v>
      </c>
      <c r="AE75" s="72">
        <v>6.7243789999999999</v>
      </c>
      <c r="AF75" s="68">
        <v>-7.6290000000000004E-3</v>
      </c>
      <c r="AG75" s="38"/>
    </row>
    <row r="76" spans="1:33" ht="15" customHeight="1" x14ac:dyDescent="0.3">
      <c r="A76" s="43" t="s">
        <v>444</v>
      </c>
      <c r="B76" s="66" t="s">
        <v>149</v>
      </c>
      <c r="C76" s="72">
        <v>14.502357</v>
      </c>
      <c r="D76" s="72">
        <v>15.017732000000001</v>
      </c>
      <c r="E76" s="72">
        <v>14.568986000000001</v>
      </c>
      <c r="F76" s="72">
        <v>13.740180000000001</v>
      </c>
      <c r="G76" s="72">
        <v>13.61303</v>
      </c>
      <c r="H76" s="72">
        <v>13.589596999999999</v>
      </c>
      <c r="I76" s="72">
        <v>13.559766</v>
      </c>
      <c r="J76" s="72">
        <v>13.553876000000001</v>
      </c>
      <c r="K76" s="72">
        <v>13.556692</v>
      </c>
      <c r="L76" s="72">
        <v>13.623919000000001</v>
      </c>
      <c r="M76" s="72">
        <v>13.704961000000001</v>
      </c>
      <c r="N76" s="72">
        <v>13.841100000000001</v>
      </c>
      <c r="O76" s="72">
        <v>13.939563</v>
      </c>
      <c r="P76" s="72">
        <v>14.008406000000001</v>
      </c>
      <c r="Q76" s="72">
        <v>14.012616</v>
      </c>
      <c r="R76" s="72">
        <v>14.122978</v>
      </c>
      <c r="S76" s="72">
        <v>14.216115</v>
      </c>
      <c r="T76" s="72">
        <v>14.355930000000001</v>
      </c>
      <c r="U76" s="72">
        <v>14.427718</v>
      </c>
      <c r="V76" s="72">
        <v>14.510460999999999</v>
      </c>
      <c r="W76" s="72">
        <v>14.511039</v>
      </c>
      <c r="X76" s="72">
        <v>14.500132000000001</v>
      </c>
      <c r="Y76" s="72">
        <v>14.488925</v>
      </c>
      <c r="Z76" s="72">
        <v>14.506548</v>
      </c>
      <c r="AA76" s="72">
        <v>14.54316</v>
      </c>
      <c r="AB76" s="72">
        <v>14.494947</v>
      </c>
      <c r="AC76" s="72">
        <v>14.495820999999999</v>
      </c>
      <c r="AD76" s="72">
        <v>14.338176000000001</v>
      </c>
      <c r="AE76" s="72">
        <v>14.21382</v>
      </c>
      <c r="AF76" s="68">
        <v>-7.1699999999999997E-4</v>
      </c>
      <c r="AG76" s="38"/>
    </row>
    <row r="77" spans="1:33" ht="15" customHeight="1" x14ac:dyDescent="0.3">
      <c r="A77" s="43" t="s">
        <v>445</v>
      </c>
      <c r="B77" s="65" t="s">
        <v>154</v>
      </c>
      <c r="C77" s="75">
        <v>12.224997999999999</v>
      </c>
      <c r="D77" s="75">
        <v>11.913273</v>
      </c>
      <c r="E77" s="75">
        <v>11.471824</v>
      </c>
      <c r="F77" s="75">
        <v>11.030275</v>
      </c>
      <c r="G77" s="75">
        <v>10.768831</v>
      </c>
      <c r="H77" s="75">
        <v>10.582514</v>
      </c>
      <c r="I77" s="75">
        <v>10.45016</v>
      </c>
      <c r="J77" s="75">
        <v>10.399552</v>
      </c>
      <c r="K77" s="75">
        <v>10.413741999999999</v>
      </c>
      <c r="L77" s="75">
        <v>10.447018999999999</v>
      </c>
      <c r="M77" s="75">
        <v>10.475133</v>
      </c>
      <c r="N77" s="75">
        <v>10.629588999999999</v>
      </c>
      <c r="O77" s="75">
        <v>10.729555</v>
      </c>
      <c r="P77" s="75">
        <v>10.730740000000001</v>
      </c>
      <c r="Q77" s="75">
        <v>10.793545</v>
      </c>
      <c r="R77" s="75">
        <v>10.871433</v>
      </c>
      <c r="S77" s="75">
        <v>10.987963000000001</v>
      </c>
      <c r="T77" s="75">
        <v>11.078531</v>
      </c>
      <c r="U77" s="75">
        <v>11.155383</v>
      </c>
      <c r="V77" s="75">
        <v>11.217563</v>
      </c>
      <c r="W77" s="75">
        <v>11.243109</v>
      </c>
      <c r="X77" s="75">
        <v>11.258493</v>
      </c>
      <c r="Y77" s="75">
        <v>11.271253</v>
      </c>
      <c r="Z77" s="75">
        <v>11.281693000000001</v>
      </c>
      <c r="AA77" s="75">
        <v>11.247436</v>
      </c>
      <c r="AB77" s="75">
        <v>11.196383000000001</v>
      </c>
      <c r="AC77" s="75">
        <v>11.178801</v>
      </c>
      <c r="AD77" s="75">
        <v>11.117008</v>
      </c>
      <c r="AE77" s="75">
        <v>11.024077999999999</v>
      </c>
      <c r="AF77" s="70">
        <v>-3.686E-3</v>
      </c>
      <c r="AG77" s="38"/>
    </row>
    <row r="78" spans="1:33" ht="15" customHeight="1" x14ac:dyDescent="0.3">
      <c r="B78" s="65" t="s">
        <v>155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</row>
    <row r="79" spans="1:33" ht="12" x14ac:dyDescent="0.3">
      <c r="A79" s="43" t="s">
        <v>446</v>
      </c>
      <c r="B79" s="66" t="s">
        <v>146</v>
      </c>
      <c r="C79" s="72">
        <v>14.558745999999999</v>
      </c>
      <c r="D79" s="72">
        <v>14.721423</v>
      </c>
      <c r="E79" s="72">
        <v>14.760685</v>
      </c>
      <c r="F79" s="72">
        <v>14.630814000000001</v>
      </c>
      <c r="G79" s="72">
        <v>14.674791000000001</v>
      </c>
      <c r="H79" s="72">
        <v>14.783257000000001</v>
      </c>
      <c r="I79" s="72">
        <v>14.959111</v>
      </c>
      <c r="J79" s="72">
        <v>15.247320999999999</v>
      </c>
      <c r="K79" s="72">
        <v>15.628829</v>
      </c>
      <c r="L79" s="72">
        <v>16.069664</v>
      </c>
      <c r="M79" s="72">
        <v>16.515978</v>
      </c>
      <c r="N79" s="72">
        <v>17.160717000000002</v>
      </c>
      <c r="O79" s="72">
        <v>17.771509000000002</v>
      </c>
      <c r="P79" s="72">
        <v>18.207148</v>
      </c>
      <c r="Q79" s="72">
        <v>18.741202999999999</v>
      </c>
      <c r="R79" s="72">
        <v>19.306435</v>
      </c>
      <c r="S79" s="72">
        <v>19.941206000000001</v>
      </c>
      <c r="T79" s="72">
        <v>20.5291</v>
      </c>
      <c r="U79" s="72">
        <v>21.140167000000002</v>
      </c>
      <c r="V79" s="72">
        <v>21.739135999999998</v>
      </c>
      <c r="W79" s="72">
        <v>22.302057000000001</v>
      </c>
      <c r="X79" s="72">
        <v>22.863129000000001</v>
      </c>
      <c r="Y79" s="72">
        <v>23.433163</v>
      </c>
      <c r="Z79" s="72">
        <v>24.031725000000002</v>
      </c>
      <c r="AA79" s="72">
        <v>24.558036999999999</v>
      </c>
      <c r="AB79" s="72">
        <v>25.069824000000001</v>
      </c>
      <c r="AC79" s="72">
        <v>25.632684999999999</v>
      </c>
      <c r="AD79" s="72">
        <v>26.128471000000001</v>
      </c>
      <c r="AE79" s="72">
        <v>26.559172</v>
      </c>
      <c r="AF79" s="68">
        <v>2.1703E-2</v>
      </c>
      <c r="AG79" s="38"/>
    </row>
    <row r="80" spans="1:33" ht="15" customHeight="1" x14ac:dyDescent="0.3">
      <c r="A80" s="43" t="s">
        <v>447</v>
      </c>
      <c r="B80" s="66" t="s">
        <v>147</v>
      </c>
      <c r="C80" s="72">
        <v>12.512105</v>
      </c>
      <c r="D80" s="72">
        <v>12.755557</v>
      </c>
      <c r="E80" s="72">
        <v>12.499840000000001</v>
      </c>
      <c r="F80" s="72">
        <v>12.225088</v>
      </c>
      <c r="G80" s="72">
        <v>12.174906999999999</v>
      </c>
      <c r="H80" s="72">
        <v>12.207471999999999</v>
      </c>
      <c r="I80" s="72">
        <v>12.273202</v>
      </c>
      <c r="J80" s="72">
        <v>12.443498</v>
      </c>
      <c r="K80" s="72">
        <v>12.706108</v>
      </c>
      <c r="L80" s="72">
        <v>12.989776000000001</v>
      </c>
      <c r="M80" s="72">
        <v>13.274132</v>
      </c>
      <c r="N80" s="72">
        <v>13.742760000000001</v>
      </c>
      <c r="O80" s="72">
        <v>14.176384000000001</v>
      </c>
      <c r="P80" s="72">
        <v>14.473990000000001</v>
      </c>
      <c r="Q80" s="72">
        <v>14.852778000000001</v>
      </c>
      <c r="R80" s="72">
        <v>15.23887</v>
      </c>
      <c r="S80" s="72">
        <v>15.699496</v>
      </c>
      <c r="T80" s="72">
        <v>16.127457</v>
      </c>
      <c r="U80" s="72">
        <v>16.557072000000002</v>
      </c>
      <c r="V80" s="72">
        <v>16.983446000000001</v>
      </c>
      <c r="W80" s="72">
        <v>17.376208999999999</v>
      </c>
      <c r="X80" s="72">
        <v>17.778452000000001</v>
      </c>
      <c r="Y80" s="72">
        <v>18.168036000000001</v>
      </c>
      <c r="Z80" s="72">
        <v>18.561406999999999</v>
      </c>
      <c r="AA80" s="72">
        <v>18.894096000000001</v>
      </c>
      <c r="AB80" s="72">
        <v>19.182524000000001</v>
      </c>
      <c r="AC80" s="72">
        <v>19.572531000000001</v>
      </c>
      <c r="AD80" s="72">
        <v>19.882456000000001</v>
      </c>
      <c r="AE80" s="72">
        <v>20.150366000000002</v>
      </c>
      <c r="AF80" s="68">
        <v>1.7163999999999999E-2</v>
      </c>
      <c r="AG80" s="38"/>
    </row>
    <row r="81" spans="1:33" ht="12" x14ac:dyDescent="0.3">
      <c r="A81" s="43" t="s">
        <v>448</v>
      </c>
      <c r="B81" s="66" t="s">
        <v>148</v>
      </c>
      <c r="C81" s="72">
        <v>8.3324549999999995</v>
      </c>
      <c r="D81" s="72">
        <v>8.5163890000000002</v>
      </c>
      <c r="E81" s="72">
        <v>8.0675760000000007</v>
      </c>
      <c r="F81" s="72">
        <v>7.7939100000000003</v>
      </c>
      <c r="G81" s="72">
        <v>7.6551679999999998</v>
      </c>
      <c r="H81" s="72">
        <v>7.6019949999999996</v>
      </c>
      <c r="I81" s="72">
        <v>7.6222279999999998</v>
      </c>
      <c r="J81" s="72">
        <v>7.7106570000000003</v>
      </c>
      <c r="K81" s="72">
        <v>7.8623339999999997</v>
      </c>
      <c r="L81" s="72">
        <v>8.0392309999999991</v>
      </c>
      <c r="M81" s="72">
        <v>8.2287660000000002</v>
      </c>
      <c r="N81" s="72">
        <v>8.5665300000000002</v>
      </c>
      <c r="O81" s="72">
        <v>8.8158650000000005</v>
      </c>
      <c r="P81" s="72">
        <v>8.9985870000000006</v>
      </c>
      <c r="Q81" s="72">
        <v>9.2644230000000007</v>
      </c>
      <c r="R81" s="72">
        <v>9.5505929999999992</v>
      </c>
      <c r="S81" s="72">
        <v>9.8942960000000006</v>
      </c>
      <c r="T81" s="72">
        <v>10.228059</v>
      </c>
      <c r="U81" s="72">
        <v>10.541193</v>
      </c>
      <c r="V81" s="72">
        <v>10.849413999999999</v>
      </c>
      <c r="W81" s="72">
        <v>11.099410000000001</v>
      </c>
      <c r="X81" s="72">
        <v>11.332565000000001</v>
      </c>
      <c r="Y81" s="72">
        <v>11.590127000000001</v>
      </c>
      <c r="Z81" s="72">
        <v>11.831720000000001</v>
      </c>
      <c r="AA81" s="72">
        <v>12.035568</v>
      </c>
      <c r="AB81" s="72">
        <v>12.2417</v>
      </c>
      <c r="AC81" s="72">
        <v>12.490197999999999</v>
      </c>
      <c r="AD81" s="72">
        <v>12.707675</v>
      </c>
      <c r="AE81" s="72">
        <v>12.892566</v>
      </c>
      <c r="AF81" s="68">
        <v>1.5710999999999999E-2</v>
      </c>
      <c r="AG81" s="38"/>
    </row>
    <row r="82" spans="1:33" ht="15" customHeight="1" x14ac:dyDescent="0.3">
      <c r="A82" s="43" t="s">
        <v>449</v>
      </c>
      <c r="B82" s="66" t="s">
        <v>149</v>
      </c>
      <c r="C82" s="72">
        <v>14.502357</v>
      </c>
      <c r="D82" s="72">
        <v>15.638540000000001</v>
      </c>
      <c r="E82" s="72">
        <v>15.541551</v>
      </c>
      <c r="F82" s="72">
        <v>14.976151</v>
      </c>
      <c r="G82" s="72">
        <v>15.153918000000001</v>
      </c>
      <c r="H82" s="72">
        <v>15.454625</v>
      </c>
      <c r="I82" s="72">
        <v>15.75386</v>
      </c>
      <c r="J82" s="72">
        <v>16.092371</v>
      </c>
      <c r="K82" s="72">
        <v>16.454999999999998</v>
      </c>
      <c r="L82" s="72">
        <v>16.914961000000002</v>
      </c>
      <c r="M82" s="72">
        <v>17.405594000000001</v>
      </c>
      <c r="N82" s="72">
        <v>17.994786999999999</v>
      </c>
      <c r="O82" s="72">
        <v>18.556958999999999</v>
      </c>
      <c r="P82" s="72">
        <v>19.085289</v>
      </c>
      <c r="Q82" s="72">
        <v>19.530726999999999</v>
      </c>
      <c r="R82" s="72">
        <v>20.125150999999999</v>
      </c>
      <c r="S82" s="72">
        <v>20.705777999999999</v>
      </c>
      <c r="T82" s="72">
        <v>21.368621999999998</v>
      </c>
      <c r="U82" s="72">
        <v>21.954397</v>
      </c>
      <c r="V82" s="72">
        <v>22.575384</v>
      </c>
      <c r="W82" s="72">
        <v>23.086210000000001</v>
      </c>
      <c r="X82" s="72">
        <v>23.597664000000002</v>
      </c>
      <c r="Y82" s="72">
        <v>24.123901</v>
      </c>
      <c r="Z82" s="72">
        <v>24.716045000000001</v>
      </c>
      <c r="AA82" s="72">
        <v>25.363009999999999</v>
      </c>
      <c r="AB82" s="72">
        <v>25.879507</v>
      </c>
      <c r="AC82" s="72">
        <v>26.501481999999999</v>
      </c>
      <c r="AD82" s="72">
        <v>26.84243</v>
      </c>
      <c r="AE82" s="72">
        <v>27.251978000000001</v>
      </c>
      <c r="AF82" s="68">
        <v>2.2785E-2</v>
      </c>
      <c r="AG82" s="38"/>
    </row>
    <row r="83" spans="1:33" ht="15" customHeight="1" x14ac:dyDescent="0.3">
      <c r="A83" s="43" t="s">
        <v>450</v>
      </c>
      <c r="B83" s="65" t="s">
        <v>154</v>
      </c>
      <c r="C83" s="75">
        <v>12.224997999999999</v>
      </c>
      <c r="D83" s="75">
        <v>12.405747</v>
      </c>
      <c r="E83" s="75">
        <v>12.237636</v>
      </c>
      <c r="F83" s="75">
        <v>12.022482999999999</v>
      </c>
      <c r="G83" s="75">
        <v>11.987779</v>
      </c>
      <c r="H83" s="75">
        <v>12.034852000000001</v>
      </c>
      <c r="I83" s="75">
        <v>12.141092</v>
      </c>
      <c r="J83" s="75">
        <v>12.347277</v>
      </c>
      <c r="K83" s="75">
        <v>12.640115</v>
      </c>
      <c r="L83" s="75">
        <v>12.970637</v>
      </c>
      <c r="M83" s="75">
        <v>13.303642999999999</v>
      </c>
      <c r="N83" s="75">
        <v>13.819509999999999</v>
      </c>
      <c r="O83" s="75">
        <v>14.283655</v>
      </c>
      <c r="P83" s="75">
        <v>14.619742</v>
      </c>
      <c r="Q83" s="75">
        <v>15.044</v>
      </c>
      <c r="R83" s="75">
        <v>15.491720000000001</v>
      </c>
      <c r="S83" s="75">
        <v>16.003972999999998</v>
      </c>
      <c r="T83" s="75">
        <v>16.490255000000001</v>
      </c>
      <c r="U83" s="75">
        <v>16.974945000000002</v>
      </c>
      <c r="V83" s="75">
        <v>17.452290999999999</v>
      </c>
      <c r="W83" s="75">
        <v>17.887127</v>
      </c>
      <c r="X83" s="75">
        <v>18.322187</v>
      </c>
      <c r="Y83" s="75">
        <v>18.766511999999999</v>
      </c>
      <c r="Z83" s="75">
        <v>19.221584</v>
      </c>
      <c r="AA83" s="75">
        <v>19.615328000000002</v>
      </c>
      <c r="AB83" s="75">
        <v>19.990197999999999</v>
      </c>
      <c r="AC83" s="75">
        <v>20.437253999999999</v>
      </c>
      <c r="AD83" s="75">
        <v>20.812099</v>
      </c>
      <c r="AE83" s="75">
        <v>21.136326</v>
      </c>
      <c r="AF83" s="70">
        <v>1.9746E-2</v>
      </c>
      <c r="AG83" s="38"/>
    </row>
    <row r="84" spans="1:33" ht="15" customHeight="1" x14ac:dyDescent="0.3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 spans="1:33" ht="15" customHeight="1" x14ac:dyDescent="0.3">
      <c r="B85" s="65" t="s">
        <v>156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spans="1:33" ht="15" customHeight="1" x14ac:dyDescent="0.3">
      <c r="B86" s="65" t="s">
        <v>683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spans="1:33" ht="15" customHeight="1" x14ac:dyDescent="0.3">
      <c r="A87" s="43" t="s">
        <v>451</v>
      </c>
      <c r="B87" s="66" t="s">
        <v>157</v>
      </c>
      <c r="C87" s="72">
        <v>7.490151</v>
      </c>
      <c r="D87" s="72">
        <v>7.1217509999999997</v>
      </c>
      <c r="E87" s="72">
        <v>6.6237709999999996</v>
      </c>
      <c r="F87" s="72">
        <v>6.0795459999999997</v>
      </c>
      <c r="G87" s="72">
        <v>5.7195609999999997</v>
      </c>
      <c r="H87" s="72">
        <v>5.4453969999999998</v>
      </c>
      <c r="I87" s="72">
        <v>5.2318230000000003</v>
      </c>
      <c r="J87" s="72">
        <v>5.1054500000000003</v>
      </c>
      <c r="K87" s="72">
        <v>5.031301</v>
      </c>
      <c r="L87" s="72">
        <v>4.987285</v>
      </c>
      <c r="M87" s="72">
        <v>4.950399</v>
      </c>
      <c r="N87" s="72">
        <v>5.0374600000000003</v>
      </c>
      <c r="O87" s="72">
        <v>5.0800809999999998</v>
      </c>
      <c r="P87" s="72">
        <v>5.0371709999999998</v>
      </c>
      <c r="Q87" s="72">
        <v>5.065124</v>
      </c>
      <c r="R87" s="72">
        <v>5.1057360000000003</v>
      </c>
      <c r="S87" s="72">
        <v>5.1828440000000002</v>
      </c>
      <c r="T87" s="72">
        <v>5.2374910000000003</v>
      </c>
      <c r="U87" s="72">
        <v>5.279604</v>
      </c>
      <c r="V87" s="72">
        <v>5.3068010000000001</v>
      </c>
      <c r="W87" s="72">
        <v>5.3077310000000004</v>
      </c>
      <c r="X87" s="72">
        <v>5.3018929999999997</v>
      </c>
      <c r="Y87" s="72">
        <v>5.2897550000000004</v>
      </c>
      <c r="Z87" s="72">
        <v>5.2716000000000003</v>
      </c>
      <c r="AA87" s="72">
        <v>5.2285089999999999</v>
      </c>
      <c r="AB87" s="72">
        <v>5.1739329999999999</v>
      </c>
      <c r="AC87" s="72">
        <v>5.1594519999999999</v>
      </c>
      <c r="AD87" s="72">
        <v>5.1117509999999999</v>
      </c>
      <c r="AE87" s="72">
        <v>5.0462470000000001</v>
      </c>
      <c r="AF87" s="68">
        <v>-1.4005999999999999E-2</v>
      </c>
      <c r="AG87" s="38"/>
    </row>
    <row r="88" spans="1:33" ht="15" customHeight="1" x14ac:dyDescent="0.3">
      <c r="A88" s="43" t="s">
        <v>452</v>
      </c>
      <c r="B88" s="66" t="s">
        <v>158</v>
      </c>
      <c r="C88" s="72">
        <v>1.5122469999999999</v>
      </c>
      <c r="D88" s="72">
        <v>1.5237149999999999</v>
      </c>
      <c r="E88" s="72">
        <v>1.5509329999999999</v>
      </c>
      <c r="F88" s="72">
        <v>1.5992839999999999</v>
      </c>
      <c r="G88" s="72">
        <v>1.643408</v>
      </c>
      <c r="H88" s="72">
        <v>1.685827</v>
      </c>
      <c r="I88" s="72">
        <v>1.7226619999999999</v>
      </c>
      <c r="J88" s="72">
        <v>1.750883</v>
      </c>
      <c r="K88" s="72">
        <v>1.7757419999999999</v>
      </c>
      <c r="L88" s="72">
        <v>1.795445</v>
      </c>
      <c r="M88" s="72">
        <v>1.814422</v>
      </c>
      <c r="N88" s="72">
        <v>1.836012</v>
      </c>
      <c r="O88" s="72">
        <v>1.855661</v>
      </c>
      <c r="P88" s="72">
        <v>1.8730869999999999</v>
      </c>
      <c r="Q88" s="72">
        <v>1.8880269999999999</v>
      </c>
      <c r="R88" s="72">
        <v>1.904115</v>
      </c>
      <c r="S88" s="72">
        <v>1.9209229999999999</v>
      </c>
      <c r="T88" s="72">
        <v>1.935961</v>
      </c>
      <c r="U88" s="72">
        <v>1.950267</v>
      </c>
      <c r="V88" s="72">
        <v>1.964521</v>
      </c>
      <c r="W88" s="72">
        <v>1.968928</v>
      </c>
      <c r="X88" s="72">
        <v>1.9702649999999999</v>
      </c>
      <c r="Y88" s="72">
        <v>1.9745619999999999</v>
      </c>
      <c r="Z88" s="72">
        <v>1.9796750000000001</v>
      </c>
      <c r="AA88" s="72">
        <v>1.982947</v>
      </c>
      <c r="AB88" s="72">
        <v>1.983171</v>
      </c>
      <c r="AC88" s="72">
        <v>1.981943</v>
      </c>
      <c r="AD88" s="72">
        <v>1.9809159999999999</v>
      </c>
      <c r="AE88" s="72">
        <v>1.9766300000000001</v>
      </c>
      <c r="AF88" s="68">
        <v>9.6100000000000005E-3</v>
      </c>
      <c r="AG88" s="38"/>
    </row>
    <row r="89" spans="1:33" ht="15" customHeight="1" x14ac:dyDescent="0.3">
      <c r="A89" s="43" t="s">
        <v>453</v>
      </c>
      <c r="B89" s="66" t="s">
        <v>159</v>
      </c>
      <c r="C89" s="72">
        <v>3.199084</v>
      </c>
      <c r="D89" s="72">
        <v>3.250197</v>
      </c>
      <c r="E89" s="72">
        <v>3.2819440000000002</v>
      </c>
      <c r="F89" s="72">
        <v>3.3432189999999999</v>
      </c>
      <c r="G89" s="72">
        <v>3.3968910000000001</v>
      </c>
      <c r="H89" s="72">
        <v>3.4421580000000001</v>
      </c>
      <c r="I89" s="72">
        <v>3.4860069999999999</v>
      </c>
      <c r="J89" s="72">
        <v>3.5301019999999999</v>
      </c>
      <c r="K89" s="72">
        <v>3.592832</v>
      </c>
      <c r="L89" s="72">
        <v>3.6520389999999998</v>
      </c>
      <c r="M89" s="72">
        <v>3.6986690000000002</v>
      </c>
      <c r="N89" s="72">
        <v>3.7433900000000002</v>
      </c>
      <c r="O89" s="72">
        <v>3.7815989999999999</v>
      </c>
      <c r="P89" s="72">
        <v>3.8082210000000001</v>
      </c>
      <c r="Q89" s="72">
        <v>3.8281529999999999</v>
      </c>
      <c r="R89" s="72">
        <v>3.8491569999999999</v>
      </c>
      <c r="S89" s="72">
        <v>3.8713649999999999</v>
      </c>
      <c r="T89" s="72">
        <v>3.8920689999999998</v>
      </c>
      <c r="U89" s="72">
        <v>3.9122240000000001</v>
      </c>
      <c r="V89" s="72">
        <v>3.9328690000000002</v>
      </c>
      <c r="W89" s="72">
        <v>3.9520499999999998</v>
      </c>
      <c r="X89" s="72">
        <v>3.9705379999999999</v>
      </c>
      <c r="Y89" s="72">
        <v>3.9900180000000001</v>
      </c>
      <c r="Z89" s="72">
        <v>4.0082709999999997</v>
      </c>
      <c r="AA89" s="72">
        <v>4.0183809999999998</v>
      </c>
      <c r="AB89" s="72">
        <v>4.0209000000000001</v>
      </c>
      <c r="AC89" s="72">
        <v>4.0190720000000004</v>
      </c>
      <c r="AD89" s="72">
        <v>4.0056570000000002</v>
      </c>
      <c r="AE89" s="72">
        <v>3.9821240000000002</v>
      </c>
      <c r="AF89" s="68">
        <v>7.8499999999999993E-3</v>
      </c>
      <c r="AG89" s="38"/>
    </row>
    <row r="90" spans="1:33" ht="15" customHeight="1" x14ac:dyDescent="0.3">
      <c r="B90" s="65" t="s">
        <v>155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</row>
    <row r="91" spans="1:33" ht="15" customHeight="1" x14ac:dyDescent="0.3">
      <c r="A91" s="43" t="s">
        <v>454</v>
      </c>
      <c r="B91" s="66" t="s">
        <v>157</v>
      </c>
      <c r="C91" s="72">
        <v>7.490151</v>
      </c>
      <c r="D91" s="72">
        <v>7.4161520000000003</v>
      </c>
      <c r="E91" s="72">
        <v>7.0659470000000004</v>
      </c>
      <c r="F91" s="72">
        <v>6.6264200000000004</v>
      </c>
      <c r="G91" s="72">
        <v>6.3669700000000002</v>
      </c>
      <c r="H91" s="72">
        <v>6.1927209999999997</v>
      </c>
      <c r="I91" s="72">
        <v>6.0783800000000001</v>
      </c>
      <c r="J91" s="72">
        <v>6.0616459999999996</v>
      </c>
      <c r="K91" s="72">
        <v>6.1069509999999996</v>
      </c>
      <c r="L91" s="72">
        <v>6.1920310000000001</v>
      </c>
      <c r="M91" s="72">
        <v>6.2871129999999997</v>
      </c>
      <c r="N91" s="72">
        <v>6.5491919999999997</v>
      </c>
      <c r="O91" s="72">
        <v>6.7628279999999998</v>
      </c>
      <c r="P91" s="72">
        <v>6.8627279999999997</v>
      </c>
      <c r="Q91" s="72">
        <v>7.0597500000000002</v>
      </c>
      <c r="R91" s="72">
        <v>7.2756400000000001</v>
      </c>
      <c r="S91" s="72">
        <v>7.5488150000000003</v>
      </c>
      <c r="T91" s="72">
        <v>7.7959389999999997</v>
      </c>
      <c r="U91" s="72">
        <v>8.0338779999999996</v>
      </c>
      <c r="V91" s="72">
        <v>8.2563250000000004</v>
      </c>
      <c r="W91" s="72">
        <v>8.4442880000000002</v>
      </c>
      <c r="X91" s="72">
        <v>8.6283550000000009</v>
      </c>
      <c r="Y91" s="72">
        <v>8.8073840000000008</v>
      </c>
      <c r="Z91" s="72">
        <v>8.9816760000000002</v>
      </c>
      <c r="AA91" s="72">
        <v>9.1184250000000002</v>
      </c>
      <c r="AB91" s="72">
        <v>9.2376199999999997</v>
      </c>
      <c r="AC91" s="72">
        <v>9.4325899999999994</v>
      </c>
      <c r="AD91" s="72">
        <v>9.5696849999999998</v>
      </c>
      <c r="AE91" s="72">
        <v>9.6751059999999995</v>
      </c>
      <c r="AF91" s="68">
        <v>9.1839999999999995E-3</v>
      </c>
      <c r="AG91" s="38"/>
    </row>
    <row r="92" spans="1:33" ht="12" x14ac:dyDescent="0.3">
      <c r="A92" s="43" t="s">
        <v>455</v>
      </c>
      <c r="B92" s="66" t="s">
        <v>158</v>
      </c>
      <c r="C92" s="72">
        <v>1.5122469999999999</v>
      </c>
      <c r="D92" s="72">
        <v>1.586703</v>
      </c>
      <c r="E92" s="72">
        <v>1.6544669999999999</v>
      </c>
      <c r="F92" s="72">
        <v>1.743144</v>
      </c>
      <c r="G92" s="72">
        <v>1.829429</v>
      </c>
      <c r="H92" s="72">
        <v>1.917189</v>
      </c>
      <c r="I92" s="72">
        <v>2.0014050000000001</v>
      </c>
      <c r="J92" s="72">
        <v>2.078805</v>
      </c>
      <c r="K92" s="72">
        <v>2.1553810000000002</v>
      </c>
      <c r="L92" s="72">
        <v>2.2291590000000001</v>
      </c>
      <c r="M92" s="72">
        <v>2.3043550000000002</v>
      </c>
      <c r="N92" s="72">
        <v>2.3869950000000002</v>
      </c>
      <c r="O92" s="72">
        <v>2.4703369999999998</v>
      </c>
      <c r="P92" s="72">
        <v>2.5519259999999999</v>
      </c>
      <c r="Q92" s="72">
        <v>2.6315240000000002</v>
      </c>
      <c r="R92" s="72">
        <v>2.7133509999999998</v>
      </c>
      <c r="S92" s="72">
        <v>2.797825</v>
      </c>
      <c r="T92" s="72">
        <v>2.8816540000000002</v>
      </c>
      <c r="U92" s="72">
        <v>2.967686</v>
      </c>
      <c r="V92" s="72">
        <v>3.0564040000000001</v>
      </c>
      <c r="W92" s="72">
        <v>3.1324489999999998</v>
      </c>
      <c r="X92" s="72">
        <v>3.2064300000000001</v>
      </c>
      <c r="Y92" s="72">
        <v>3.2876249999999998</v>
      </c>
      <c r="Z92" s="72">
        <v>3.3729420000000001</v>
      </c>
      <c r="AA92" s="72">
        <v>3.4582250000000001</v>
      </c>
      <c r="AB92" s="72">
        <v>3.5407839999999999</v>
      </c>
      <c r="AC92" s="72">
        <v>3.623418</v>
      </c>
      <c r="AD92" s="72">
        <v>3.7084630000000001</v>
      </c>
      <c r="AE92" s="72">
        <v>3.789768</v>
      </c>
      <c r="AF92" s="68">
        <v>3.3355000000000003E-2</v>
      </c>
      <c r="AG92" s="38"/>
    </row>
    <row r="93" spans="1:33" ht="15" customHeight="1" x14ac:dyDescent="0.3">
      <c r="A93" s="43" t="s">
        <v>456</v>
      </c>
      <c r="B93" s="66" t="s">
        <v>159</v>
      </c>
      <c r="C93" s="72">
        <v>3.199084</v>
      </c>
      <c r="D93" s="72">
        <v>3.3845550000000002</v>
      </c>
      <c r="E93" s="72">
        <v>3.5010330000000001</v>
      </c>
      <c r="F93" s="72">
        <v>3.6439509999999999</v>
      </c>
      <c r="G93" s="72">
        <v>3.781393</v>
      </c>
      <c r="H93" s="72">
        <v>3.9145569999999998</v>
      </c>
      <c r="I93" s="72">
        <v>4.0500749999999996</v>
      </c>
      <c r="J93" s="72">
        <v>4.1912529999999997</v>
      </c>
      <c r="K93" s="72">
        <v>4.3609499999999999</v>
      </c>
      <c r="L93" s="72">
        <v>4.5342390000000004</v>
      </c>
      <c r="M93" s="72">
        <v>4.6973880000000001</v>
      </c>
      <c r="N93" s="72">
        <v>4.8667749999999996</v>
      </c>
      <c r="O93" s="72">
        <v>5.0342310000000001</v>
      </c>
      <c r="P93" s="72">
        <v>5.1883850000000002</v>
      </c>
      <c r="Q93" s="72">
        <v>5.3356640000000004</v>
      </c>
      <c r="R93" s="72">
        <v>5.485023</v>
      </c>
      <c r="S93" s="72">
        <v>5.6386450000000004</v>
      </c>
      <c r="T93" s="72">
        <v>5.7932959999999998</v>
      </c>
      <c r="U93" s="72">
        <v>5.9531609999999997</v>
      </c>
      <c r="V93" s="72">
        <v>6.11876</v>
      </c>
      <c r="W93" s="72">
        <v>6.2874800000000004</v>
      </c>
      <c r="X93" s="72">
        <v>6.4616939999999996</v>
      </c>
      <c r="Y93" s="72">
        <v>6.6433359999999997</v>
      </c>
      <c r="Z93" s="72">
        <v>6.8292339999999996</v>
      </c>
      <c r="AA93" s="72">
        <v>7.0079849999999997</v>
      </c>
      <c r="AB93" s="72">
        <v>7.178979</v>
      </c>
      <c r="AC93" s="72">
        <v>7.3477290000000002</v>
      </c>
      <c r="AD93" s="72">
        <v>7.4989710000000001</v>
      </c>
      <c r="AE93" s="72">
        <v>7.6348750000000001</v>
      </c>
      <c r="AF93" s="68">
        <v>3.1553999999999999E-2</v>
      </c>
      <c r="AG93" s="38"/>
    </row>
    <row r="94" spans="1:33" ht="15" customHeight="1" x14ac:dyDescent="0.3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spans="1:33" ht="15" customHeight="1" x14ac:dyDescent="0.3">
      <c r="B95" s="65" t="s">
        <v>160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</row>
    <row r="96" spans="1:33" ht="15" customHeight="1" x14ac:dyDescent="0.3">
      <c r="A96" s="43" t="s">
        <v>457</v>
      </c>
      <c r="B96" s="66" t="s">
        <v>161</v>
      </c>
      <c r="C96" s="67">
        <v>0.61597900000000005</v>
      </c>
      <c r="D96" s="67">
        <v>0.56548100000000001</v>
      </c>
      <c r="E96" s="67">
        <v>0.584982</v>
      </c>
      <c r="F96" s="67">
        <v>0.57908899999999996</v>
      </c>
      <c r="G96" s="67">
        <v>0.53188199999999997</v>
      </c>
      <c r="H96" s="67">
        <v>0.47616999999999998</v>
      </c>
      <c r="I96" s="67">
        <v>0.39708599999999999</v>
      </c>
      <c r="J96" s="67">
        <v>0.256523</v>
      </c>
      <c r="K96" s="67">
        <v>0.23081599999999999</v>
      </c>
      <c r="L96" s="67">
        <v>0.230573</v>
      </c>
      <c r="M96" s="67">
        <v>0.23397899999999999</v>
      </c>
      <c r="N96" s="67">
        <v>0.237536</v>
      </c>
      <c r="O96" s="67">
        <v>0.228662</v>
      </c>
      <c r="P96" s="67">
        <v>0.231098</v>
      </c>
      <c r="Q96" s="67">
        <v>0.227378</v>
      </c>
      <c r="R96" s="67">
        <v>0.219642</v>
      </c>
      <c r="S96" s="67">
        <v>0.21731</v>
      </c>
      <c r="T96" s="67">
        <v>0.216026</v>
      </c>
      <c r="U96" s="67">
        <v>0.210899</v>
      </c>
      <c r="V96" s="67">
        <v>0.209505</v>
      </c>
      <c r="W96" s="67">
        <v>0.21051500000000001</v>
      </c>
      <c r="X96" s="67">
        <v>0.21016399999999999</v>
      </c>
      <c r="Y96" s="67">
        <v>0.205342</v>
      </c>
      <c r="Z96" s="67">
        <v>0.204598</v>
      </c>
      <c r="AA96" s="67">
        <v>0.20261000000000001</v>
      </c>
      <c r="AB96" s="67">
        <v>0.20086499999999999</v>
      </c>
      <c r="AC96" s="67">
        <v>0.19707</v>
      </c>
      <c r="AD96" s="67">
        <v>0.19859199999999999</v>
      </c>
      <c r="AE96" s="67">
        <v>0.18834899999999999</v>
      </c>
      <c r="AF96" s="68">
        <v>-4.1435E-2</v>
      </c>
      <c r="AG96" s="38"/>
    </row>
    <row r="97" spans="1:34" ht="15" customHeight="1" x14ac:dyDescent="0.3">
      <c r="A97" s="43" t="s">
        <v>458</v>
      </c>
      <c r="B97" s="66" t="s">
        <v>162</v>
      </c>
      <c r="C97" s="67">
        <v>0.83835899999999997</v>
      </c>
      <c r="D97" s="67">
        <v>0.75834299999999999</v>
      </c>
      <c r="E97" s="67">
        <v>0.74342600000000003</v>
      </c>
      <c r="F97" s="67">
        <v>0.65097099999999997</v>
      </c>
      <c r="G97" s="67">
        <v>0.54790799999999995</v>
      </c>
      <c r="H97" s="67">
        <v>0.45306400000000002</v>
      </c>
      <c r="I97" s="67">
        <v>0.40640999999999999</v>
      </c>
      <c r="J97" s="67">
        <v>0.37621100000000002</v>
      </c>
      <c r="K97" s="67">
        <v>0.34792600000000001</v>
      </c>
      <c r="L97" s="67">
        <v>0.31550800000000001</v>
      </c>
      <c r="M97" s="67">
        <v>0.309701</v>
      </c>
      <c r="N97" s="67">
        <v>0.32134200000000002</v>
      </c>
      <c r="O97" s="67">
        <v>0.32014100000000001</v>
      </c>
      <c r="P97" s="67">
        <v>0.31675599999999998</v>
      </c>
      <c r="Q97" s="67">
        <v>0.31518600000000002</v>
      </c>
      <c r="R97" s="67">
        <v>0.30467</v>
      </c>
      <c r="S97" s="67">
        <v>0.28098299999999998</v>
      </c>
      <c r="T97" s="67">
        <v>0.26944200000000001</v>
      </c>
      <c r="U97" s="67">
        <v>0.27182400000000001</v>
      </c>
      <c r="V97" s="67">
        <v>0.27671400000000002</v>
      </c>
      <c r="W97" s="67">
        <v>0.27645599999999998</v>
      </c>
      <c r="X97" s="67">
        <v>0.27567999999999998</v>
      </c>
      <c r="Y97" s="67">
        <v>0.27428799999999998</v>
      </c>
      <c r="Z97" s="67">
        <v>0.271096</v>
      </c>
      <c r="AA97" s="67">
        <v>0.26914900000000003</v>
      </c>
      <c r="AB97" s="67">
        <v>0.26687699999999998</v>
      </c>
      <c r="AC97" s="67">
        <v>0.26465300000000003</v>
      </c>
      <c r="AD97" s="67">
        <v>0.26547999999999999</v>
      </c>
      <c r="AE97" s="67">
        <v>0.267461</v>
      </c>
      <c r="AF97" s="68">
        <v>-3.9981000000000003E-2</v>
      </c>
      <c r="AG97" s="38"/>
    </row>
    <row r="98" spans="1:34" ht="15" customHeight="1" x14ac:dyDescent="0.3">
      <c r="A98" s="43" t="s">
        <v>459</v>
      </c>
      <c r="B98" s="66" t="s">
        <v>163</v>
      </c>
      <c r="C98" s="67">
        <v>3.6862599999999999</v>
      </c>
      <c r="D98" s="67">
        <v>3.4044910000000002</v>
      </c>
      <c r="E98" s="67">
        <v>3.4990749999999999</v>
      </c>
      <c r="F98" s="67">
        <v>3.273323</v>
      </c>
      <c r="G98" s="67">
        <v>2.8589099999999998</v>
      </c>
      <c r="H98" s="67">
        <v>2.4950800000000002</v>
      </c>
      <c r="I98" s="67">
        <v>2.1364839999999998</v>
      </c>
      <c r="J98" s="67">
        <v>1.7361139999999999</v>
      </c>
      <c r="K98" s="67">
        <v>1.575008</v>
      </c>
      <c r="L98" s="67">
        <v>1.5581830000000001</v>
      </c>
      <c r="M98" s="67">
        <v>1.5348310000000001</v>
      </c>
      <c r="N98" s="67">
        <v>1.5033030000000001</v>
      </c>
      <c r="O98" s="67">
        <v>1.467937</v>
      </c>
      <c r="P98" s="67">
        <v>1.4793240000000001</v>
      </c>
      <c r="Q98" s="67">
        <v>1.465252</v>
      </c>
      <c r="R98" s="67">
        <v>1.3946670000000001</v>
      </c>
      <c r="S98" s="67">
        <v>1.359971</v>
      </c>
      <c r="T98" s="67">
        <v>1.32958</v>
      </c>
      <c r="U98" s="67">
        <v>1.3077319999999999</v>
      </c>
      <c r="V98" s="67">
        <v>1.315598</v>
      </c>
      <c r="W98" s="67">
        <v>1.3166739999999999</v>
      </c>
      <c r="X98" s="67">
        <v>1.3005770000000001</v>
      </c>
      <c r="Y98" s="67">
        <v>1.2646470000000001</v>
      </c>
      <c r="Z98" s="67">
        <v>1.23315</v>
      </c>
      <c r="AA98" s="67">
        <v>1.215068</v>
      </c>
      <c r="AB98" s="67">
        <v>1.2070639999999999</v>
      </c>
      <c r="AC98" s="67">
        <v>1.1852739999999999</v>
      </c>
      <c r="AD98" s="67">
        <v>1.1756850000000001</v>
      </c>
      <c r="AE98" s="67">
        <v>1.117597</v>
      </c>
      <c r="AF98" s="68">
        <v>-4.1727E-2</v>
      </c>
      <c r="AG98" s="38"/>
    </row>
    <row r="99" spans="1:34" ht="15" customHeight="1" thickBot="1" x14ac:dyDescent="0.35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</row>
    <row r="100" spans="1:34" ht="15" customHeight="1" x14ac:dyDescent="0.3">
      <c r="B100" s="78" t="s">
        <v>684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58"/>
    </row>
    <row r="101" spans="1:34" ht="12" x14ac:dyDescent="0.3">
      <c r="B101" s="38" t="s">
        <v>587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spans="1:34" ht="12" x14ac:dyDescent="0.3">
      <c r="B102" s="38" t="s">
        <v>588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</row>
    <row r="103" spans="1:34" ht="15" customHeight="1" x14ac:dyDescent="0.3">
      <c r="B103" s="38" t="s">
        <v>589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spans="1:34" ht="15" customHeight="1" x14ac:dyDescent="0.3">
      <c r="B104" s="38" t="s">
        <v>590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</row>
    <row r="105" spans="1:34" ht="15" customHeight="1" x14ac:dyDescent="0.3">
      <c r="B105" s="38" t="s">
        <v>591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</row>
    <row r="106" spans="1:34" ht="15" customHeight="1" x14ac:dyDescent="0.3">
      <c r="B106" s="38" t="s">
        <v>685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1:34" ht="15" customHeight="1" x14ac:dyDescent="0.3">
      <c r="B107" s="38" t="s">
        <v>686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1:34" ht="15" customHeight="1" x14ac:dyDescent="0.3">
      <c r="B108" s="38" t="s">
        <v>687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1:34" ht="15" customHeight="1" x14ac:dyDescent="0.3">
      <c r="B109" s="38" t="s">
        <v>688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spans="1:34" ht="15" customHeight="1" x14ac:dyDescent="0.3">
      <c r="B110" s="38" t="s">
        <v>77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</row>
    <row r="111" spans="1:34" ht="15" customHeight="1" x14ac:dyDescent="0.3">
      <c r="B111" s="38" t="s">
        <v>594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</row>
    <row r="112" spans="1:34" ht="15" customHeight="1" x14ac:dyDescent="0.3">
      <c r="B112" s="77" t="s">
        <v>599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38"/>
    </row>
    <row r="113" spans="2:33" ht="15" customHeight="1" x14ac:dyDescent="0.3">
      <c r="B113" s="38" t="s">
        <v>689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2:33" ht="15" customHeight="1" x14ac:dyDescent="0.3">
      <c r="B114" s="38" t="s">
        <v>596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spans="2:33" ht="15" customHeight="1" x14ac:dyDescent="0.3">
      <c r="B115" s="38" t="s">
        <v>597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</row>
    <row r="116" spans="2:33" ht="15" customHeight="1" x14ac:dyDescent="0.3">
      <c r="B116" s="38" t="s">
        <v>165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spans="2:33" ht="15" customHeight="1" x14ac:dyDescent="0.3">
      <c r="B117" s="38" t="s">
        <v>584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</row>
    <row r="118" spans="2:33" ht="15" customHeight="1" x14ac:dyDescent="0.3">
      <c r="B118" s="38" t="s">
        <v>585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</row>
    <row r="119" spans="2:33" ht="15" customHeight="1" x14ac:dyDescent="0.3">
      <c r="B119" s="38" t="s">
        <v>690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</row>
    <row r="120" spans="2:33" ht="15" customHeight="1" x14ac:dyDescent="0.3">
      <c r="B120" s="38" t="s">
        <v>691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</row>
    <row r="121" spans="2:33" ht="15" customHeight="1" x14ac:dyDescent="0.3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</row>
    <row r="122" spans="2:33" ht="15" customHeight="1" x14ac:dyDescent="0.3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</row>
    <row r="123" spans="2:33" ht="15" customHeight="1" x14ac:dyDescent="0.3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</row>
    <row r="124" spans="2:33" ht="15" customHeight="1" x14ac:dyDescent="0.3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</row>
    <row r="125" spans="2:33" ht="15" customHeight="1" x14ac:dyDescent="0.3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</row>
    <row r="126" spans="2:33" ht="15" customHeight="1" x14ac:dyDescent="0.3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2:33" ht="15" customHeight="1" x14ac:dyDescent="0.3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2:33" ht="15" customHeight="1" x14ac:dyDescent="0.3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</row>
    <row r="129" spans="2:33" ht="15" customHeight="1" x14ac:dyDescent="0.3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spans="2:33" ht="15" customHeight="1" x14ac:dyDescent="0.3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</row>
    <row r="131" spans="2:33" ht="15" customHeight="1" x14ac:dyDescent="0.3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  <row r="132" spans="2:33" ht="15" customHeight="1" x14ac:dyDescent="0.3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</row>
    <row r="133" spans="2:33" ht="15" customHeight="1" x14ac:dyDescent="0.3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spans="2:33" ht="15" customHeight="1" x14ac:dyDescent="0.3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308" spans="2:32" ht="15" customHeight="1" x14ac:dyDescent="0.3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</row>
    <row r="511" spans="2:32" ht="15" customHeight="1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</row>
    <row r="712" spans="2:32" ht="15" customHeight="1" x14ac:dyDescent="0.3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</row>
    <row r="887" spans="2:32" ht="15" customHeight="1" x14ac:dyDescent="0.3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</row>
    <row r="1101" spans="2:32" ht="15" customHeight="1" x14ac:dyDescent="0.3">
      <c r="B1101" s="76"/>
      <c r="C1101" s="76"/>
      <c r="D1101" s="76"/>
      <c r="E1101" s="76"/>
      <c r="F1101" s="76"/>
      <c r="G1101" s="76"/>
      <c r="H1101" s="76"/>
      <c r="I1101" s="76"/>
      <c r="J1101" s="76"/>
      <c r="K1101" s="76"/>
      <c r="L1101" s="76"/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  <c r="AA1101" s="76"/>
      <c r="AB1101" s="76"/>
      <c r="AC1101" s="76"/>
      <c r="AD1101" s="76"/>
      <c r="AE1101" s="76"/>
      <c r="AF1101" s="76"/>
    </row>
    <row r="1229" spans="2:32" ht="15" customHeight="1" x14ac:dyDescent="0.3">
      <c r="B1229" s="76"/>
      <c r="C1229" s="76"/>
      <c r="D1229" s="76"/>
      <c r="E1229" s="76"/>
      <c r="F1229" s="76"/>
      <c r="G1229" s="76"/>
      <c r="H1229" s="76"/>
      <c r="I1229" s="76"/>
      <c r="J1229" s="76"/>
      <c r="K1229" s="76"/>
      <c r="L1229" s="76"/>
      <c r="M1229" s="76"/>
      <c r="N1229" s="76"/>
      <c r="O1229" s="76"/>
      <c r="P1229" s="76"/>
      <c r="Q1229" s="76"/>
      <c r="R1229" s="76"/>
      <c r="S1229" s="76"/>
      <c r="T1229" s="76"/>
      <c r="U1229" s="76"/>
      <c r="V1229" s="76"/>
      <c r="W1229" s="76"/>
      <c r="X1229" s="76"/>
      <c r="Y1229" s="76"/>
      <c r="Z1229" s="76"/>
      <c r="AA1229" s="76"/>
      <c r="AB1229" s="76"/>
      <c r="AC1229" s="76"/>
      <c r="AD1229" s="76"/>
      <c r="AE1229" s="76"/>
      <c r="AF1229" s="76"/>
    </row>
    <row r="1390" spans="2:32" ht="15" customHeight="1" x14ac:dyDescent="0.3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</row>
    <row r="1502" spans="2:32" ht="15" customHeight="1" x14ac:dyDescent="0.3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</row>
    <row r="1604" spans="2:32" ht="15" customHeight="1" x14ac:dyDescent="0.3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</row>
    <row r="1699" spans="2:32" ht="15" customHeight="1" x14ac:dyDescent="0.3">
      <c r="B1699" s="76"/>
      <c r="C1699" s="76"/>
      <c r="D1699" s="76"/>
      <c r="E1699" s="76"/>
      <c r="F1699" s="76"/>
      <c r="G1699" s="76"/>
      <c r="H1699" s="76"/>
      <c r="I1699" s="76"/>
      <c r="J1699" s="76"/>
      <c r="K1699" s="76"/>
      <c r="L1699" s="76"/>
      <c r="M1699" s="76"/>
      <c r="N1699" s="76"/>
      <c r="O1699" s="76"/>
      <c r="P1699" s="76"/>
      <c r="Q1699" s="76"/>
      <c r="R1699" s="76"/>
      <c r="S1699" s="76"/>
      <c r="T1699" s="76"/>
      <c r="U1699" s="76"/>
      <c r="V1699" s="76"/>
      <c r="W1699" s="76"/>
      <c r="X1699" s="76"/>
      <c r="Y1699" s="76"/>
      <c r="Z1699" s="76"/>
      <c r="AA1699" s="76"/>
      <c r="AB1699" s="76"/>
      <c r="AC1699" s="76"/>
      <c r="AD1699" s="76"/>
      <c r="AE1699" s="76"/>
      <c r="AF1699" s="76"/>
    </row>
    <row r="1945" spans="2:32" ht="15" customHeight="1" x14ac:dyDescent="0.3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</row>
    <row r="2031" spans="2:32" ht="15" customHeight="1" x14ac:dyDescent="0.3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</row>
    <row r="2153" spans="2:32" ht="15" customHeight="1" x14ac:dyDescent="0.3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</row>
    <row r="2317" spans="2:32" ht="15" customHeight="1" x14ac:dyDescent="0.3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</row>
    <row r="2419" spans="2:32" ht="15" customHeight="1" x14ac:dyDescent="0.3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</row>
    <row r="2509" spans="2:32" ht="15" customHeight="1" x14ac:dyDescent="0.3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</row>
    <row r="2598" spans="2:32" ht="15" customHeight="1" x14ac:dyDescent="0.3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</row>
    <row r="2719" spans="2:32" ht="15" customHeight="1" x14ac:dyDescent="0.3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</row>
    <row r="2837" spans="2:32" ht="15" customHeight="1" x14ac:dyDescent="0.3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</row>
  </sheetData>
  <mergeCells count="21">
    <mergeCell ref="B1604:AF1604"/>
    <mergeCell ref="B1699:AF1699"/>
    <mergeCell ref="B1229:AF1229"/>
    <mergeCell ref="B1390:AF1390"/>
    <mergeCell ref="B1502:AF1502"/>
    <mergeCell ref="B100:AG100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837"/>
  <sheetViews>
    <sheetView workbookViewId="0">
      <selection sqref="A1:XFD1048576"/>
    </sheetView>
    <sheetView workbookViewId="1"/>
  </sheetViews>
  <sheetFormatPr defaultColWidth="8.7265625" defaultRowHeight="12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655</v>
      </c>
      <c r="C1" s="50">
        <v>2021</v>
      </c>
      <c r="D1" s="50">
        <v>2022</v>
      </c>
      <c r="E1" s="50">
        <v>2023</v>
      </c>
      <c r="F1" s="50">
        <v>2024</v>
      </c>
      <c r="G1" s="50">
        <v>2025</v>
      </c>
      <c r="H1" s="50">
        <v>2026</v>
      </c>
      <c r="I1" s="50">
        <v>2027</v>
      </c>
      <c r="J1" s="50">
        <v>2028</v>
      </c>
      <c r="K1" s="50">
        <v>2029</v>
      </c>
      <c r="L1" s="50">
        <v>2030</v>
      </c>
      <c r="M1" s="50">
        <v>2031</v>
      </c>
      <c r="N1" s="50">
        <v>2032</v>
      </c>
      <c r="O1" s="50">
        <v>2033</v>
      </c>
      <c r="P1" s="50">
        <v>2034</v>
      </c>
      <c r="Q1" s="50">
        <v>2035</v>
      </c>
      <c r="R1" s="50">
        <v>2036</v>
      </c>
      <c r="S1" s="50">
        <v>2037</v>
      </c>
      <c r="T1" s="50">
        <v>2038</v>
      </c>
      <c r="U1" s="50">
        <v>2039</v>
      </c>
      <c r="V1" s="50">
        <v>2040</v>
      </c>
      <c r="W1" s="50">
        <v>2041</v>
      </c>
      <c r="X1" s="50">
        <v>2042</v>
      </c>
      <c r="Y1" s="50">
        <v>2043</v>
      </c>
      <c r="Z1" s="50">
        <v>2044</v>
      </c>
      <c r="AA1" s="50">
        <v>2045</v>
      </c>
      <c r="AB1" s="50">
        <v>2046</v>
      </c>
      <c r="AC1" s="50">
        <v>2047</v>
      </c>
      <c r="AD1" s="50">
        <v>2048</v>
      </c>
      <c r="AE1" s="50">
        <v>2049</v>
      </c>
      <c r="AF1" s="50">
        <v>2050</v>
      </c>
    </row>
    <row r="2" spans="1:33" ht="15" customHeight="1" thickTop="1" x14ac:dyDescent="0.3"/>
    <row r="3" spans="1:33" ht="15" customHeight="1" x14ac:dyDescent="0.3">
      <c r="C3" s="55" t="s">
        <v>520</v>
      </c>
      <c r="D3" s="55" t="s">
        <v>654</v>
      </c>
      <c r="E3" s="55"/>
      <c r="F3" s="55"/>
      <c r="G3" s="55"/>
    </row>
    <row r="4" spans="1:33" ht="15" customHeight="1" x14ac:dyDescent="0.3">
      <c r="C4" s="55" t="s">
        <v>521</v>
      </c>
      <c r="D4" s="55" t="s">
        <v>653</v>
      </c>
      <c r="E4" s="55"/>
      <c r="F4" s="55"/>
      <c r="G4" s="55" t="s">
        <v>652</v>
      </c>
    </row>
    <row r="5" spans="1:33" ht="15" customHeight="1" x14ac:dyDescent="0.3">
      <c r="C5" s="55" t="s">
        <v>522</v>
      </c>
      <c r="D5" s="55" t="s">
        <v>651</v>
      </c>
      <c r="E5" s="55"/>
      <c r="F5" s="55"/>
      <c r="G5" s="55"/>
    </row>
    <row r="6" spans="1:33" ht="15" customHeight="1" x14ac:dyDescent="0.3">
      <c r="C6" s="55" t="s">
        <v>523</v>
      </c>
      <c r="D6" s="55"/>
      <c r="E6" s="55" t="s">
        <v>650</v>
      </c>
      <c r="F6" s="55"/>
      <c r="G6" s="55"/>
    </row>
    <row r="10" spans="1:33" ht="15" customHeight="1" x14ac:dyDescent="0.35">
      <c r="A10" s="43" t="s">
        <v>460</v>
      </c>
      <c r="B10" s="54" t="s">
        <v>78</v>
      </c>
      <c r="AG10" s="51" t="s">
        <v>649</v>
      </c>
    </row>
    <row r="11" spans="1:33" ht="15" customHeight="1" x14ac:dyDescent="0.3">
      <c r="B11" s="53" t="s">
        <v>79</v>
      </c>
      <c r="AG11" s="51" t="s">
        <v>648</v>
      </c>
    </row>
    <row r="12" spans="1:33" ht="15" customHeight="1" x14ac:dyDescent="0.3"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1" t="s">
        <v>647</v>
      </c>
    </row>
    <row r="13" spans="1:33" ht="15" customHeight="1" thickBot="1" x14ac:dyDescent="0.35">
      <c r="B13" s="50" t="s">
        <v>80</v>
      </c>
      <c r="C13" s="50">
        <v>2021</v>
      </c>
      <c r="D13" s="50">
        <v>2022</v>
      </c>
      <c r="E13" s="50">
        <v>2023</v>
      </c>
      <c r="F13" s="50">
        <v>2024</v>
      </c>
      <c r="G13" s="50">
        <v>2025</v>
      </c>
      <c r="H13" s="50">
        <v>2026</v>
      </c>
      <c r="I13" s="50">
        <v>2027</v>
      </c>
      <c r="J13" s="50">
        <v>2028</v>
      </c>
      <c r="K13" s="50">
        <v>2029</v>
      </c>
      <c r="L13" s="50">
        <v>2030</v>
      </c>
      <c r="M13" s="50">
        <v>2031</v>
      </c>
      <c r="N13" s="50">
        <v>2032</v>
      </c>
      <c r="O13" s="50">
        <v>2033</v>
      </c>
      <c r="P13" s="50">
        <v>2034</v>
      </c>
      <c r="Q13" s="50">
        <v>2035</v>
      </c>
      <c r="R13" s="50">
        <v>2036</v>
      </c>
      <c r="S13" s="50">
        <v>2037</v>
      </c>
      <c r="T13" s="50">
        <v>2038</v>
      </c>
      <c r="U13" s="50">
        <v>2039</v>
      </c>
      <c r="V13" s="50">
        <v>2040</v>
      </c>
      <c r="W13" s="50">
        <v>2041</v>
      </c>
      <c r="X13" s="50">
        <v>2042</v>
      </c>
      <c r="Y13" s="50">
        <v>2043</v>
      </c>
      <c r="Z13" s="50">
        <v>2044</v>
      </c>
      <c r="AA13" s="50">
        <v>2045</v>
      </c>
      <c r="AB13" s="50">
        <v>2046</v>
      </c>
      <c r="AC13" s="50">
        <v>2047</v>
      </c>
      <c r="AD13" s="50">
        <v>2048</v>
      </c>
      <c r="AE13" s="50">
        <v>2049</v>
      </c>
      <c r="AF13" s="50">
        <v>2050</v>
      </c>
      <c r="AG13" s="49" t="s">
        <v>646</v>
      </c>
    </row>
    <row r="14" spans="1:33" ht="15" customHeight="1" thickTop="1" x14ac:dyDescent="0.3"/>
    <row r="15" spans="1:33" ht="15" customHeight="1" x14ac:dyDescent="0.35">
      <c r="B15" s="46" t="s">
        <v>81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35">
      <c r="A16" s="43" t="s">
        <v>461</v>
      </c>
      <c r="B16" s="42" t="s">
        <v>82</v>
      </c>
      <c r="C16" s="44">
        <v>11.13137</v>
      </c>
      <c r="D16" s="44">
        <v>11.889478</v>
      </c>
      <c r="E16" s="44">
        <v>12.275468999999999</v>
      </c>
      <c r="F16" s="44">
        <v>12.609235999999999</v>
      </c>
      <c r="G16" s="44">
        <v>13.052148000000001</v>
      </c>
      <c r="H16" s="44">
        <v>13.237693</v>
      </c>
      <c r="I16" s="44">
        <v>13.193173</v>
      </c>
      <c r="J16" s="44">
        <v>13.348814000000001</v>
      </c>
      <c r="K16" s="44">
        <v>13.321289</v>
      </c>
      <c r="L16" s="44">
        <v>13.279311999999999</v>
      </c>
      <c r="M16" s="44">
        <v>13.144327000000001</v>
      </c>
      <c r="N16" s="44">
        <v>13.016207</v>
      </c>
      <c r="O16" s="44">
        <v>13.009095</v>
      </c>
      <c r="P16" s="44">
        <v>12.840246</v>
      </c>
      <c r="Q16" s="44">
        <v>12.759727</v>
      </c>
      <c r="R16" s="44">
        <v>12.67831</v>
      </c>
      <c r="S16" s="44">
        <v>12.545458</v>
      </c>
      <c r="T16" s="44">
        <v>12.455380999999999</v>
      </c>
      <c r="U16" s="44">
        <v>12.459657999999999</v>
      </c>
      <c r="V16" s="44">
        <v>12.500586999999999</v>
      </c>
      <c r="W16" s="44">
        <v>12.419264</v>
      </c>
      <c r="X16" s="44">
        <v>12.381392</v>
      </c>
      <c r="Y16" s="44">
        <v>12.382156</v>
      </c>
      <c r="Z16" s="44">
        <v>12.307539</v>
      </c>
      <c r="AA16" s="44">
        <v>12.451010999999999</v>
      </c>
      <c r="AB16" s="44">
        <v>12.532495000000001</v>
      </c>
      <c r="AC16" s="44">
        <v>12.548349</v>
      </c>
      <c r="AD16" s="44">
        <v>12.492279</v>
      </c>
      <c r="AE16" s="44">
        <v>12.350566000000001</v>
      </c>
      <c r="AF16" s="44">
        <v>12.663138</v>
      </c>
      <c r="AG16" s="40">
        <v>4.4559999999999999E-3</v>
      </c>
    </row>
    <row r="17" spans="1:33" ht="15" customHeight="1" x14ac:dyDescent="0.35">
      <c r="A17" s="43" t="s">
        <v>462</v>
      </c>
      <c r="B17" s="42" t="s">
        <v>83</v>
      </c>
      <c r="C17" s="44">
        <v>0.44028499999999998</v>
      </c>
      <c r="D17" s="44">
        <v>0.41328300000000001</v>
      </c>
      <c r="E17" s="44">
        <v>0.39400000000000002</v>
      </c>
      <c r="F17" s="44">
        <v>0.41007500000000002</v>
      </c>
      <c r="G17" s="44">
        <v>0.45656999999999998</v>
      </c>
      <c r="H17" s="44">
        <v>0.48005199999999998</v>
      </c>
      <c r="I17" s="44">
        <v>0.50985400000000003</v>
      </c>
      <c r="J17" s="44">
        <v>0.55565600000000004</v>
      </c>
      <c r="K17" s="44">
        <v>0.56595099999999998</v>
      </c>
      <c r="L17" s="44">
        <v>0.60359300000000005</v>
      </c>
      <c r="M17" s="44">
        <v>0.60308200000000001</v>
      </c>
      <c r="N17" s="44">
        <v>0.63263100000000005</v>
      </c>
      <c r="O17" s="44">
        <v>0.65583400000000003</v>
      </c>
      <c r="P17" s="44">
        <v>0.60842099999999999</v>
      </c>
      <c r="Q17" s="44">
        <v>0.56258699999999995</v>
      </c>
      <c r="R17" s="44">
        <v>0.52347500000000002</v>
      </c>
      <c r="S17" s="44">
        <v>0.48912899999999998</v>
      </c>
      <c r="T17" s="44">
        <v>0.45771299999999998</v>
      </c>
      <c r="U17" s="44">
        <v>0.427311</v>
      </c>
      <c r="V17" s="44">
        <v>0.399117</v>
      </c>
      <c r="W17" s="44">
        <v>0.37276599999999999</v>
      </c>
      <c r="X17" s="44">
        <v>0.38711200000000001</v>
      </c>
      <c r="Y17" s="44">
        <v>0.44032900000000003</v>
      </c>
      <c r="Z17" s="44">
        <v>0.49331000000000003</v>
      </c>
      <c r="AA17" s="44">
        <v>0.53611200000000003</v>
      </c>
      <c r="AB17" s="44">
        <v>0.53799699999999995</v>
      </c>
      <c r="AC17" s="44">
        <v>0.54183300000000001</v>
      </c>
      <c r="AD17" s="44">
        <v>0.60490900000000003</v>
      </c>
      <c r="AE17" s="44">
        <v>0.64028099999999999</v>
      </c>
      <c r="AF17" s="44">
        <v>0.70481199999999999</v>
      </c>
      <c r="AG17" s="40">
        <v>1.6357E-2</v>
      </c>
    </row>
    <row r="18" spans="1:33" ht="15" customHeight="1" x14ac:dyDescent="0.35">
      <c r="A18" s="43" t="s">
        <v>463</v>
      </c>
      <c r="B18" s="42" t="s">
        <v>84</v>
      </c>
      <c r="C18" s="44">
        <v>10.691084999999999</v>
      </c>
      <c r="D18" s="44">
        <v>11.476194</v>
      </c>
      <c r="E18" s="44">
        <v>11.881468999999999</v>
      </c>
      <c r="F18" s="44">
        <v>12.199161</v>
      </c>
      <c r="G18" s="44">
        <v>12.595578</v>
      </c>
      <c r="H18" s="44">
        <v>12.757642000000001</v>
      </c>
      <c r="I18" s="44">
        <v>12.683318999999999</v>
      </c>
      <c r="J18" s="44">
        <v>12.793158999999999</v>
      </c>
      <c r="K18" s="44">
        <v>12.755338999999999</v>
      </c>
      <c r="L18" s="44">
        <v>12.675718</v>
      </c>
      <c r="M18" s="44">
        <v>12.541245</v>
      </c>
      <c r="N18" s="44">
        <v>12.383576</v>
      </c>
      <c r="O18" s="44">
        <v>12.353261</v>
      </c>
      <c r="P18" s="44">
        <v>12.231825000000001</v>
      </c>
      <c r="Q18" s="44">
        <v>12.197141999999999</v>
      </c>
      <c r="R18" s="44">
        <v>12.154836</v>
      </c>
      <c r="S18" s="44">
        <v>12.056330000000001</v>
      </c>
      <c r="T18" s="44">
        <v>11.997668000000001</v>
      </c>
      <c r="U18" s="44">
        <v>12.032348000000001</v>
      </c>
      <c r="V18" s="44">
        <v>12.101470000000001</v>
      </c>
      <c r="W18" s="44">
        <v>12.046497</v>
      </c>
      <c r="X18" s="44">
        <v>11.99428</v>
      </c>
      <c r="Y18" s="44">
        <v>11.941829</v>
      </c>
      <c r="Z18" s="44">
        <v>11.814228999999999</v>
      </c>
      <c r="AA18" s="44">
        <v>11.914899</v>
      </c>
      <c r="AB18" s="44">
        <v>11.994498</v>
      </c>
      <c r="AC18" s="44">
        <v>12.006516</v>
      </c>
      <c r="AD18" s="44">
        <v>11.887370000000001</v>
      </c>
      <c r="AE18" s="44">
        <v>11.710285000000001</v>
      </c>
      <c r="AF18" s="44">
        <v>11.958327000000001</v>
      </c>
      <c r="AG18" s="40">
        <v>3.8700000000000002E-3</v>
      </c>
    </row>
    <row r="19" spans="1:33" ht="15" customHeight="1" x14ac:dyDescent="0.35">
      <c r="A19" s="43" t="s">
        <v>464</v>
      </c>
      <c r="B19" s="42" t="s">
        <v>85</v>
      </c>
      <c r="C19" s="44">
        <v>3.2371400000000001</v>
      </c>
      <c r="D19" s="44">
        <v>4.1941600000000001</v>
      </c>
      <c r="E19" s="44">
        <v>4.1525480000000003</v>
      </c>
      <c r="F19" s="44">
        <v>3.8770340000000001</v>
      </c>
      <c r="G19" s="44">
        <v>3.5371090000000001</v>
      </c>
      <c r="H19" s="44">
        <v>3.305701</v>
      </c>
      <c r="I19" s="44">
        <v>3.2987639999999998</v>
      </c>
      <c r="J19" s="44">
        <v>3.1111439999999999</v>
      </c>
      <c r="K19" s="44">
        <v>3.1348910000000001</v>
      </c>
      <c r="L19" s="44">
        <v>3.1332559999999998</v>
      </c>
      <c r="M19" s="44">
        <v>3.1414879999999998</v>
      </c>
      <c r="N19" s="44">
        <v>3.3788279999999999</v>
      </c>
      <c r="O19" s="44">
        <v>3.3040029999999998</v>
      </c>
      <c r="P19" s="44">
        <v>3.387724</v>
      </c>
      <c r="Q19" s="44">
        <v>3.4157739999999999</v>
      </c>
      <c r="R19" s="44">
        <v>3.3911829999999998</v>
      </c>
      <c r="S19" s="44">
        <v>3.4768469999999998</v>
      </c>
      <c r="T19" s="44">
        <v>3.582338</v>
      </c>
      <c r="U19" s="44">
        <v>3.488359</v>
      </c>
      <c r="V19" s="44">
        <v>3.4089239999999998</v>
      </c>
      <c r="W19" s="44">
        <v>3.5039479999999998</v>
      </c>
      <c r="X19" s="44">
        <v>3.4924620000000002</v>
      </c>
      <c r="Y19" s="44">
        <v>3.525169</v>
      </c>
      <c r="Z19" s="44">
        <v>3.6002489999999998</v>
      </c>
      <c r="AA19" s="44">
        <v>3.3680789999999998</v>
      </c>
      <c r="AB19" s="44">
        <v>3.2827519999999999</v>
      </c>
      <c r="AC19" s="44">
        <v>3.1696149999999998</v>
      </c>
      <c r="AD19" s="44">
        <v>3.2632029999999999</v>
      </c>
      <c r="AE19" s="44">
        <v>3.4066380000000001</v>
      </c>
      <c r="AF19" s="44">
        <v>3.0713240000000002</v>
      </c>
      <c r="AG19" s="40">
        <v>-1.812E-3</v>
      </c>
    </row>
    <row r="20" spans="1:33" ht="15" customHeight="1" x14ac:dyDescent="0.35">
      <c r="A20" s="43" t="s">
        <v>465</v>
      </c>
      <c r="B20" s="42" t="s">
        <v>86</v>
      </c>
      <c r="C20" s="44">
        <v>6.2629999999999999</v>
      </c>
      <c r="D20" s="44">
        <v>7.4429999999999996</v>
      </c>
      <c r="E20" s="44">
        <v>7.5188540000000001</v>
      </c>
      <c r="F20" s="44">
        <v>7.2151439999999996</v>
      </c>
      <c r="G20" s="44">
        <v>6.8781530000000002</v>
      </c>
      <c r="H20" s="44">
        <v>6.6044510000000001</v>
      </c>
      <c r="I20" s="44">
        <v>6.6097010000000003</v>
      </c>
      <c r="J20" s="44">
        <v>6.468909</v>
      </c>
      <c r="K20" s="44">
        <v>6.4279159999999997</v>
      </c>
      <c r="L20" s="44">
        <v>6.4035450000000003</v>
      </c>
      <c r="M20" s="44">
        <v>6.4879709999999999</v>
      </c>
      <c r="N20" s="44">
        <v>6.6482469999999996</v>
      </c>
      <c r="O20" s="44">
        <v>6.5731590000000004</v>
      </c>
      <c r="P20" s="44">
        <v>6.7187890000000001</v>
      </c>
      <c r="Q20" s="44">
        <v>6.7541250000000002</v>
      </c>
      <c r="R20" s="44">
        <v>6.894927</v>
      </c>
      <c r="S20" s="44">
        <v>6.9520140000000001</v>
      </c>
      <c r="T20" s="44">
        <v>7.0490259999999996</v>
      </c>
      <c r="U20" s="44">
        <v>7.0809490000000004</v>
      </c>
      <c r="V20" s="44">
        <v>6.9350889999999996</v>
      </c>
      <c r="W20" s="44">
        <v>6.929074</v>
      </c>
      <c r="X20" s="44">
        <v>6.8477430000000004</v>
      </c>
      <c r="Y20" s="44">
        <v>6.697597</v>
      </c>
      <c r="Z20" s="44">
        <v>6.8411229999999996</v>
      </c>
      <c r="AA20" s="44">
        <v>6.5286559999999998</v>
      </c>
      <c r="AB20" s="44">
        <v>6.3633509999999998</v>
      </c>
      <c r="AC20" s="44">
        <v>6.2827359999999999</v>
      </c>
      <c r="AD20" s="44">
        <v>6.3719890000000001</v>
      </c>
      <c r="AE20" s="44">
        <v>6.5198140000000002</v>
      </c>
      <c r="AF20" s="44">
        <v>6.1941750000000004</v>
      </c>
      <c r="AG20" s="40">
        <v>-3.8099999999999999E-4</v>
      </c>
    </row>
    <row r="21" spans="1:33" ht="15" customHeight="1" x14ac:dyDescent="0.35">
      <c r="A21" s="43" t="s">
        <v>466</v>
      </c>
      <c r="B21" s="42" t="s">
        <v>87</v>
      </c>
      <c r="C21" s="44">
        <v>3.0258600000000002</v>
      </c>
      <c r="D21" s="44">
        <v>3.24884</v>
      </c>
      <c r="E21" s="44">
        <v>3.3663059999999998</v>
      </c>
      <c r="F21" s="44">
        <v>3.3381099999999999</v>
      </c>
      <c r="G21" s="44">
        <v>3.341043</v>
      </c>
      <c r="H21" s="44">
        <v>3.2987510000000002</v>
      </c>
      <c r="I21" s="44">
        <v>3.310937</v>
      </c>
      <c r="J21" s="44">
        <v>3.3577650000000001</v>
      </c>
      <c r="K21" s="44">
        <v>3.2930250000000001</v>
      </c>
      <c r="L21" s="44">
        <v>3.270289</v>
      </c>
      <c r="M21" s="44">
        <v>3.3464830000000001</v>
      </c>
      <c r="N21" s="44">
        <v>3.2694190000000001</v>
      </c>
      <c r="O21" s="44">
        <v>3.2691560000000002</v>
      </c>
      <c r="P21" s="44">
        <v>3.3310659999999999</v>
      </c>
      <c r="Q21" s="44">
        <v>3.3383509999999998</v>
      </c>
      <c r="R21" s="44">
        <v>3.5037440000000002</v>
      </c>
      <c r="S21" s="44">
        <v>3.4751669999999999</v>
      </c>
      <c r="T21" s="44">
        <v>3.466688</v>
      </c>
      <c r="U21" s="44">
        <v>3.59259</v>
      </c>
      <c r="V21" s="44">
        <v>3.5261650000000002</v>
      </c>
      <c r="W21" s="44">
        <v>3.4251260000000001</v>
      </c>
      <c r="X21" s="44">
        <v>3.3552810000000002</v>
      </c>
      <c r="Y21" s="44">
        <v>3.172428</v>
      </c>
      <c r="Z21" s="44">
        <v>3.240875</v>
      </c>
      <c r="AA21" s="44">
        <v>3.160577</v>
      </c>
      <c r="AB21" s="44">
        <v>3.0805989999999999</v>
      </c>
      <c r="AC21" s="44">
        <v>3.1131220000000002</v>
      </c>
      <c r="AD21" s="44">
        <v>3.1087859999999998</v>
      </c>
      <c r="AE21" s="44">
        <v>3.1131760000000002</v>
      </c>
      <c r="AF21" s="44">
        <v>3.1228509999999998</v>
      </c>
      <c r="AG21" s="40">
        <v>1.0889999999999999E-3</v>
      </c>
    </row>
    <row r="22" spans="1:33" ht="15" customHeight="1" x14ac:dyDescent="0.35">
      <c r="A22" s="43" t="s">
        <v>467</v>
      </c>
      <c r="B22" s="42" t="s">
        <v>88</v>
      </c>
      <c r="C22" s="44">
        <v>0.74099999999999999</v>
      </c>
      <c r="D22" s="44">
        <v>0.20300000000000001</v>
      </c>
      <c r="E22" s="44">
        <v>9.7949999999999995E-2</v>
      </c>
      <c r="F22" s="44">
        <v>0.111</v>
      </c>
      <c r="G22" s="44">
        <v>5.4109999999999998E-2</v>
      </c>
      <c r="H22" s="44">
        <v>0.10617</v>
      </c>
      <c r="I22" s="44">
        <v>0.10548</v>
      </c>
      <c r="J22" s="44">
        <v>7.0080000000000003E-2</v>
      </c>
      <c r="K22" s="44">
        <v>0.06</v>
      </c>
      <c r="L22" s="44">
        <v>0.06</v>
      </c>
      <c r="M22" s="44">
        <v>0.06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0" t="s">
        <v>645</v>
      </c>
    </row>
    <row r="23" spans="1:33" ht="15" customHeight="1" x14ac:dyDescent="0.3">
      <c r="A23" s="43" t="s">
        <v>468</v>
      </c>
      <c r="B23" s="46" t="s">
        <v>89</v>
      </c>
      <c r="C23" s="48">
        <v>15.109508999999999</v>
      </c>
      <c r="D23" s="48">
        <v>16.286636000000001</v>
      </c>
      <c r="E23" s="48">
        <v>16.525967000000001</v>
      </c>
      <c r="F23" s="48">
        <v>16.597269000000001</v>
      </c>
      <c r="G23" s="48">
        <v>16.643366</v>
      </c>
      <c r="H23" s="48">
        <v>16.649564999999999</v>
      </c>
      <c r="I23" s="48">
        <v>16.597418000000001</v>
      </c>
      <c r="J23" s="48">
        <v>16.530037</v>
      </c>
      <c r="K23" s="48">
        <v>16.516179999999999</v>
      </c>
      <c r="L23" s="48">
        <v>16.472569</v>
      </c>
      <c r="M23" s="48">
        <v>16.345815999999999</v>
      </c>
      <c r="N23" s="48">
        <v>16.395035</v>
      </c>
      <c r="O23" s="48">
        <v>16.313099000000001</v>
      </c>
      <c r="P23" s="48">
        <v>16.227969999999999</v>
      </c>
      <c r="Q23" s="48">
        <v>16.175501000000001</v>
      </c>
      <c r="R23" s="48">
        <v>16.069493999999999</v>
      </c>
      <c r="S23" s="48">
        <v>16.022304999999999</v>
      </c>
      <c r="T23" s="48">
        <v>16.03772</v>
      </c>
      <c r="U23" s="48">
        <v>15.948017</v>
      </c>
      <c r="V23" s="48">
        <v>15.909509999999999</v>
      </c>
      <c r="W23" s="48">
        <v>15.923211999999999</v>
      </c>
      <c r="X23" s="48">
        <v>15.873854</v>
      </c>
      <c r="Y23" s="48">
        <v>15.907325</v>
      </c>
      <c r="Z23" s="48">
        <v>15.907787000000001</v>
      </c>
      <c r="AA23" s="48">
        <v>15.819089999999999</v>
      </c>
      <c r="AB23" s="48">
        <v>15.815246999999999</v>
      </c>
      <c r="AC23" s="48">
        <v>15.717964</v>
      </c>
      <c r="AD23" s="48">
        <v>15.755483</v>
      </c>
      <c r="AE23" s="48">
        <v>15.757204</v>
      </c>
      <c r="AF23" s="48">
        <v>15.734463</v>
      </c>
      <c r="AG23" s="47">
        <v>1.3990000000000001E-3</v>
      </c>
    </row>
    <row r="24" spans="1:33" ht="15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ht="15" customHeight="1" x14ac:dyDescent="0.35">
      <c r="A25" s="43" t="s">
        <v>469</v>
      </c>
      <c r="B25" s="42" t="s">
        <v>201</v>
      </c>
      <c r="C25" s="44">
        <v>-3.4039999999999999</v>
      </c>
      <c r="D25" s="44">
        <v>-4.2270000000000003</v>
      </c>
      <c r="E25" s="44">
        <v>-4.772481</v>
      </c>
      <c r="F25" s="44">
        <v>-5.0140019999999996</v>
      </c>
      <c r="G25" s="44">
        <v>-5.1417529999999996</v>
      </c>
      <c r="H25" s="44">
        <v>-5.1079350000000003</v>
      </c>
      <c r="I25" s="44">
        <v>-5.0319070000000004</v>
      </c>
      <c r="J25" s="44">
        <v>-5.0084039999999996</v>
      </c>
      <c r="K25" s="44">
        <v>-5.1342429999999997</v>
      </c>
      <c r="L25" s="44">
        <v>-5.2198589999999996</v>
      </c>
      <c r="M25" s="44">
        <v>-5.1250830000000001</v>
      </c>
      <c r="N25" s="44">
        <v>-5.1797779999999998</v>
      </c>
      <c r="O25" s="44">
        <v>-5.0926850000000004</v>
      </c>
      <c r="P25" s="44">
        <v>-5.1122579999999997</v>
      </c>
      <c r="Q25" s="44">
        <v>-5.1311049999999998</v>
      </c>
      <c r="R25" s="44">
        <v>-5.0489889999999997</v>
      </c>
      <c r="S25" s="44">
        <v>-4.9983810000000002</v>
      </c>
      <c r="T25" s="44">
        <v>-5.0336220000000003</v>
      </c>
      <c r="U25" s="44">
        <v>-4.9574389999999999</v>
      </c>
      <c r="V25" s="44">
        <v>-4.9705310000000003</v>
      </c>
      <c r="W25" s="44">
        <v>-4.9907240000000002</v>
      </c>
      <c r="X25" s="44">
        <v>-4.9838050000000003</v>
      </c>
      <c r="Y25" s="44">
        <v>-5.0494110000000001</v>
      </c>
      <c r="Z25" s="44">
        <v>-5.0496309999999998</v>
      </c>
      <c r="AA25" s="44">
        <v>-5.000953</v>
      </c>
      <c r="AB25" s="44">
        <v>-4.9255789999999999</v>
      </c>
      <c r="AC25" s="44">
        <v>-4.7807519999999997</v>
      </c>
      <c r="AD25" s="44">
        <v>-4.823569</v>
      </c>
      <c r="AE25" s="44">
        <v>-4.7897069999999999</v>
      </c>
      <c r="AF25" s="44">
        <v>-4.6693290000000003</v>
      </c>
      <c r="AG25" s="40">
        <v>1.0958000000000001E-2</v>
      </c>
    </row>
    <row r="26" spans="1:33" ht="15" customHeight="1" x14ac:dyDescent="0.35">
      <c r="A26" s="43" t="s">
        <v>470</v>
      </c>
      <c r="B26" s="42" t="s">
        <v>202</v>
      </c>
      <c r="C26" s="44">
        <v>1.0449999999999999</v>
      </c>
      <c r="D26" s="44">
        <v>0.9</v>
      </c>
      <c r="E26" s="44">
        <v>0.54096500000000003</v>
      </c>
      <c r="F26" s="44">
        <v>0.53690099999999996</v>
      </c>
      <c r="G26" s="44">
        <v>0.573851</v>
      </c>
      <c r="H26" s="44">
        <v>0.62545899999999999</v>
      </c>
      <c r="I26" s="44">
        <v>0.64563999999999999</v>
      </c>
      <c r="J26" s="44">
        <v>0.64427599999999996</v>
      </c>
      <c r="K26" s="44">
        <v>0.62891699999999995</v>
      </c>
      <c r="L26" s="44">
        <v>0.63754599999999995</v>
      </c>
      <c r="M26" s="44">
        <v>0.63534299999999999</v>
      </c>
      <c r="N26" s="44">
        <v>0.65361999999999998</v>
      </c>
      <c r="O26" s="44">
        <v>0.65335699999999997</v>
      </c>
      <c r="P26" s="44">
        <v>0.65321700000000005</v>
      </c>
      <c r="Q26" s="44">
        <v>0.65797300000000003</v>
      </c>
      <c r="R26" s="44">
        <v>0.64936000000000005</v>
      </c>
      <c r="S26" s="44">
        <v>0.65509600000000001</v>
      </c>
      <c r="T26" s="44">
        <v>0.66312400000000005</v>
      </c>
      <c r="U26" s="44">
        <v>0.66704600000000003</v>
      </c>
      <c r="V26" s="44">
        <v>0.672157</v>
      </c>
      <c r="W26" s="44">
        <v>0.67462200000000005</v>
      </c>
      <c r="X26" s="44">
        <v>0.67107300000000003</v>
      </c>
      <c r="Y26" s="44">
        <v>0.67621399999999998</v>
      </c>
      <c r="Z26" s="44">
        <v>0.68209799999999998</v>
      </c>
      <c r="AA26" s="44">
        <v>0.69033599999999995</v>
      </c>
      <c r="AB26" s="44">
        <v>0.69341200000000003</v>
      </c>
      <c r="AC26" s="44">
        <v>0.70770900000000003</v>
      </c>
      <c r="AD26" s="44">
        <v>0.73924800000000002</v>
      </c>
      <c r="AE26" s="44">
        <v>0.73270000000000002</v>
      </c>
      <c r="AF26" s="44">
        <v>0.71306499999999995</v>
      </c>
      <c r="AG26" s="40">
        <v>-1.3093E-2</v>
      </c>
    </row>
    <row r="27" spans="1:33" ht="15" customHeight="1" x14ac:dyDescent="0.35">
      <c r="A27" s="43" t="s">
        <v>471</v>
      </c>
      <c r="B27" s="42" t="s">
        <v>203</v>
      </c>
      <c r="C27" s="44">
        <v>0.60099999999999998</v>
      </c>
      <c r="D27" s="44">
        <v>0.64900000000000002</v>
      </c>
      <c r="E27" s="44">
        <v>0.63215100000000002</v>
      </c>
      <c r="F27" s="44">
        <v>0.646594</v>
      </c>
      <c r="G27" s="44">
        <v>0.64619000000000004</v>
      </c>
      <c r="H27" s="44">
        <v>0.59906099999999995</v>
      </c>
      <c r="I27" s="44">
        <v>0.597109</v>
      </c>
      <c r="J27" s="44">
        <v>0.59510099999999999</v>
      </c>
      <c r="K27" s="44">
        <v>0.58459799999999995</v>
      </c>
      <c r="L27" s="44">
        <v>0.58276300000000003</v>
      </c>
      <c r="M27" s="44">
        <v>0.58930300000000002</v>
      </c>
      <c r="N27" s="44">
        <v>0.57909299999999997</v>
      </c>
      <c r="O27" s="44">
        <v>0.57725800000000005</v>
      </c>
      <c r="P27" s="44">
        <v>0.575457</v>
      </c>
      <c r="Q27" s="44">
        <v>0.57395600000000002</v>
      </c>
      <c r="R27" s="44">
        <v>0.57212099999999999</v>
      </c>
      <c r="S27" s="44">
        <v>0.56991800000000004</v>
      </c>
      <c r="T27" s="44">
        <v>0.56829200000000002</v>
      </c>
      <c r="U27" s="44">
        <v>0.56624799999999997</v>
      </c>
      <c r="V27" s="44">
        <v>0.56475900000000001</v>
      </c>
      <c r="W27" s="44">
        <v>0.56256700000000004</v>
      </c>
      <c r="X27" s="44">
        <v>0.56073200000000001</v>
      </c>
      <c r="Y27" s="44">
        <v>0.55889699999999998</v>
      </c>
      <c r="Z27" s="44">
        <v>0.55706199999999995</v>
      </c>
      <c r="AA27" s="44">
        <v>0.55522700000000003</v>
      </c>
      <c r="AB27" s="44">
        <v>0.553392</v>
      </c>
      <c r="AC27" s="44">
        <v>0.55118900000000004</v>
      </c>
      <c r="AD27" s="44">
        <v>0.54935400000000001</v>
      </c>
      <c r="AE27" s="44">
        <v>0.54752000000000001</v>
      </c>
      <c r="AF27" s="44">
        <v>0.54568499999999998</v>
      </c>
      <c r="AG27" s="40">
        <v>-3.3240000000000001E-3</v>
      </c>
    </row>
    <row r="28" spans="1:33" ht="15" customHeight="1" x14ac:dyDescent="0.35">
      <c r="A28" s="43" t="s">
        <v>472</v>
      </c>
      <c r="B28" s="42" t="s">
        <v>204</v>
      </c>
      <c r="C28" s="44">
        <v>0.53</v>
      </c>
      <c r="D28" s="44">
        <v>0.48599999999999999</v>
      </c>
      <c r="E28" s="44">
        <v>0.60219599999999995</v>
      </c>
      <c r="F28" s="44">
        <v>0.628687</v>
      </c>
      <c r="G28" s="44">
        <v>0.63908799999999999</v>
      </c>
      <c r="H28" s="44">
        <v>0.61307800000000001</v>
      </c>
      <c r="I28" s="44">
        <v>0.56357400000000002</v>
      </c>
      <c r="J28" s="44">
        <v>0.52418299999999995</v>
      </c>
      <c r="K28" s="44">
        <v>0.49521999999999999</v>
      </c>
      <c r="L28" s="44">
        <v>0.474248</v>
      </c>
      <c r="M28" s="44">
        <v>0.43869599999999997</v>
      </c>
      <c r="N28" s="44">
        <v>0.430674</v>
      </c>
      <c r="O28" s="44">
        <v>0.41151100000000002</v>
      </c>
      <c r="P28" s="44">
        <v>0.39654699999999998</v>
      </c>
      <c r="Q28" s="44">
        <v>0.38238800000000001</v>
      </c>
      <c r="R28" s="44">
        <v>0.36969000000000002</v>
      </c>
      <c r="S28" s="44">
        <v>0.36415599999999998</v>
      </c>
      <c r="T28" s="44">
        <v>0.36191400000000001</v>
      </c>
      <c r="U28" s="44">
        <v>0.3574</v>
      </c>
      <c r="V28" s="44">
        <v>0.35195900000000002</v>
      </c>
      <c r="W28" s="44">
        <v>0.36204700000000001</v>
      </c>
      <c r="X28" s="44">
        <v>0.36932799999999999</v>
      </c>
      <c r="Y28" s="44">
        <v>0.36953000000000003</v>
      </c>
      <c r="Z28" s="44">
        <v>0.37224099999999999</v>
      </c>
      <c r="AA28" s="44">
        <v>0.37720599999999999</v>
      </c>
      <c r="AB28" s="44">
        <v>0.38209399999999999</v>
      </c>
      <c r="AC28" s="44">
        <v>0.38581500000000002</v>
      </c>
      <c r="AD28" s="44">
        <v>0.39827499999999999</v>
      </c>
      <c r="AE28" s="44">
        <v>0.40259299999999998</v>
      </c>
      <c r="AF28" s="44">
        <v>0.40767199999999998</v>
      </c>
      <c r="AG28" s="40">
        <v>-9.0080000000000004E-3</v>
      </c>
    </row>
    <row r="29" spans="1:33" ht="15" customHeight="1" x14ac:dyDescent="0.35">
      <c r="A29" s="43" t="s">
        <v>473</v>
      </c>
      <c r="B29" s="42" t="s">
        <v>205</v>
      </c>
      <c r="C29" s="44">
        <v>5.58</v>
      </c>
      <c r="D29" s="44">
        <v>6.2619999999999996</v>
      </c>
      <c r="E29" s="44">
        <v>6.5477930000000004</v>
      </c>
      <c r="F29" s="44">
        <v>6.8261839999999996</v>
      </c>
      <c r="G29" s="44">
        <v>7.0008819999999998</v>
      </c>
      <c r="H29" s="44">
        <v>6.945532</v>
      </c>
      <c r="I29" s="44">
        <v>6.8382290000000001</v>
      </c>
      <c r="J29" s="44">
        <v>6.7719639999999997</v>
      </c>
      <c r="K29" s="44">
        <v>6.8429779999999996</v>
      </c>
      <c r="L29" s="44">
        <v>6.9144160000000001</v>
      </c>
      <c r="M29" s="44">
        <v>6.788424</v>
      </c>
      <c r="N29" s="44">
        <v>6.8431649999999999</v>
      </c>
      <c r="O29" s="44">
        <v>6.7348100000000004</v>
      </c>
      <c r="P29" s="44">
        <v>6.7374790000000004</v>
      </c>
      <c r="Q29" s="44">
        <v>6.7454210000000003</v>
      </c>
      <c r="R29" s="44">
        <v>6.640161</v>
      </c>
      <c r="S29" s="44">
        <v>6.5875519999999996</v>
      </c>
      <c r="T29" s="44">
        <v>6.6269520000000002</v>
      </c>
      <c r="U29" s="44">
        <v>6.548133</v>
      </c>
      <c r="V29" s="44">
        <v>6.5594060000000001</v>
      </c>
      <c r="W29" s="44">
        <v>6.5899590000000003</v>
      </c>
      <c r="X29" s="44">
        <v>6.5849390000000003</v>
      </c>
      <c r="Y29" s="44">
        <v>6.6540509999999999</v>
      </c>
      <c r="Z29" s="44">
        <v>6.6610319999999996</v>
      </c>
      <c r="AA29" s="44">
        <v>6.6237219999999999</v>
      </c>
      <c r="AB29" s="44">
        <v>6.5544779999999996</v>
      </c>
      <c r="AC29" s="44">
        <v>6.4254660000000001</v>
      </c>
      <c r="AD29" s="44">
        <v>6.510446</v>
      </c>
      <c r="AE29" s="44">
        <v>6.4725190000000001</v>
      </c>
      <c r="AF29" s="44">
        <v>6.3357510000000001</v>
      </c>
      <c r="AG29" s="40">
        <v>4.3899999999999998E-3</v>
      </c>
    </row>
    <row r="30" spans="1:33" ht="15" customHeight="1" x14ac:dyDescent="0.35">
      <c r="A30" s="43" t="s">
        <v>474</v>
      </c>
      <c r="B30" s="42" t="s">
        <v>206</v>
      </c>
      <c r="C30" s="44">
        <v>0.96</v>
      </c>
      <c r="D30" s="44">
        <v>1.073</v>
      </c>
      <c r="E30" s="44">
        <v>1.000602</v>
      </c>
      <c r="F30" s="44">
        <v>0.96499900000000005</v>
      </c>
      <c r="G30" s="44">
        <v>0.97562899999999997</v>
      </c>
      <c r="H30" s="44">
        <v>0.988506</v>
      </c>
      <c r="I30" s="44">
        <v>0.96619299999999997</v>
      </c>
      <c r="J30" s="44">
        <v>0.98039200000000004</v>
      </c>
      <c r="K30" s="44">
        <v>0.98907599999999996</v>
      </c>
      <c r="L30" s="44">
        <v>1.0041359999999999</v>
      </c>
      <c r="M30" s="44">
        <v>0.99732299999999996</v>
      </c>
      <c r="N30" s="44">
        <v>1.004319</v>
      </c>
      <c r="O30" s="44">
        <v>1.0084789999999999</v>
      </c>
      <c r="P30" s="44">
        <v>1.033908</v>
      </c>
      <c r="Q30" s="44">
        <v>1.031711</v>
      </c>
      <c r="R30" s="44">
        <v>1.059599</v>
      </c>
      <c r="S30" s="44">
        <v>1.071261</v>
      </c>
      <c r="T30" s="44">
        <v>1.0784279999999999</v>
      </c>
      <c r="U30" s="44">
        <v>1.082535</v>
      </c>
      <c r="V30" s="44">
        <v>1.0791489999999999</v>
      </c>
      <c r="W30" s="44">
        <v>1.0834809999999999</v>
      </c>
      <c r="X30" s="44">
        <v>1.0767549999999999</v>
      </c>
      <c r="Y30" s="44">
        <v>1.0675269999999999</v>
      </c>
      <c r="Z30" s="44">
        <v>1.074581</v>
      </c>
      <c r="AA30" s="44">
        <v>1.0654349999999999</v>
      </c>
      <c r="AB30" s="44">
        <v>1.055148</v>
      </c>
      <c r="AC30" s="44">
        <v>1.0501670000000001</v>
      </c>
      <c r="AD30" s="44">
        <v>1.069102</v>
      </c>
      <c r="AE30" s="44">
        <v>1.078147</v>
      </c>
      <c r="AF30" s="44">
        <v>1.077413</v>
      </c>
      <c r="AG30" s="40">
        <v>3.9870000000000001E-3</v>
      </c>
    </row>
    <row r="31" spans="1:33" ht="14.5" x14ac:dyDescent="0.35">
      <c r="A31" s="43" t="s">
        <v>475</v>
      </c>
      <c r="B31" s="42" t="s">
        <v>207</v>
      </c>
      <c r="C31" s="44">
        <v>0.20699999999999999</v>
      </c>
      <c r="D31" s="44">
        <v>-0.11600000000000001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0" t="s">
        <v>645</v>
      </c>
    </row>
    <row r="32" spans="1:33" ht="14.5" x14ac:dyDescent="0.35">
      <c r="A32" s="43" t="s">
        <v>476</v>
      </c>
      <c r="B32" s="42" t="s">
        <v>208</v>
      </c>
      <c r="C32" s="44">
        <v>5.3522439999999998</v>
      </c>
      <c r="D32" s="44">
        <v>5.8188529999999998</v>
      </c>
      <c r="E32" s="44">
        <v>6.0950930000000003</v>
      </c>
      <c r="F32" s="44">
        <v>6.1991610000000001</v>
      </c>
      <c r="G32" s="44">
        <v>6.3082289999999999</v>
      </c>
      <c r="H32" s="44">
        <v>6.2612259999999997</v>
      </c>
      <c r="I32" s="44">
        <v>6.2076130000000003</v>
      </c>
      <c r="J32" s="44">
        <v>6.1963860000000004</v>
      </c>
      <c r="K32" s="44">
        <v>6.2383069999999998</v>
      </c>
      <c r="L32" s="44">
        <v>6.296646</v>
      </c>
      <c r="M32" s="44">
        <v>6.3197039999999998</v>
      </c>
      <c r="N32" s="44">
        <v>6.3765859999999996</v>
      </c>
      <c r="O32" s="44">
        <v>6.3566549999999999</v>
      </c>
      <c r="P32" s="44">
        <v>6.3714839999999997</v>
      </c>
      <c r="Q32" s="44">
        <v>6.3963029999999996</v>
      </c>
      <c r="R32" s="44">
        <v>6.3443370000000003</v>
      </c>
      <c r="S32" s="44">
        <v>6.3196890000000003</v>
      </c>
      <c r="T32" s="44">
        <v>6.3211459999999997</v>
      </c>
      <c r="U32" s="44">
        <v>6.3625220000000002</v>
      </c>
      <c r="V32" s="44">
        <v>6.4001440000000001</v>
      </c>
      <c r="W32" s="44">
        <v>6.4143420000000004</v>
      </c>
      <c r="X32" s="44">
        <v>6.4982670000000002</v>
      </c>
      <c r="Y32" s="44">
        <v>6.5820480000000003</v>
      </c>
      <c r="Z32" s="44">
        <v>6.5704089999999997</v>
      </c>
      <c r="AA32" s="44">
        <v>6.6537490000000004</v>
      </c>
      <c r="AB32" s="44">
        <v>6.6817460000000004</v>
      </c>
      <c r="AC32" s="44">
        <v>6.6992529999999997</v>
      </c>
      <c r="AD32" s="44">
        <v>6.7072510000000003</v>
      </c>
      <c r="AE32" s="44">
        <v>6.7103400000000004</v>
      </c>
      <c r="AF32" s="44">
        <v>6.7479990000000001</v>
      </c>
      <c r="AG32" s="40">
        <v>8.0230000000000006E-3</v>
      </c>
    </row>
    <row r="33" spans="1:33" ht="14.5" x14ac:dyDescent="0.35">
      <c r="A33" s="43" t="s">
        <v>477</v>
      </c>
      <c r="B33" s="42" t="s">
        <v>535</v>
      </c>
      <c r="C33" s="44">
        <v>1.070721</v>
      </c>
      <c r="D33" s="44">
        <v>1.155702</v>
      </c>
      <c r="E33" s="44">
        <v>1.1361209999999999</v>
      </c>
      <c r="F33" s="44">
        <v>1.134927</v>
      </c>
      <c r="G33" s="44">
        <v>1.1345890000000001</v>
      </c>
      <c r="H33" s="44">
        <v>1.133988</v>
      </c>
      <c r="I33" s="44">
        <v>1.1329130000000001</v>
      </c>
      <c r="J33" s="44">
        <v>1.131853</v>
      </c>
      <c r="K33" s="44">
        <v>1.1309309999999999</v>
      </c>
      <c r="L33" s="44">
        <v>1.1305890000000001</v>
      </c>
      <c r="M33" s="44">
        <v>1.1307020000000001</v>
      </c>
      <c r="N33" s="44">
        <v>1.1305019999999999</v>
      </c>
      <c r="O33" s="44">
        <v>1.1308339999999999</v>
      </c>
      <c r="P33" s="44">
        <v>1.130965</v>
      </c>
      <c r="Q33" s="44">
        <v>1.1308260000000001</v>
      </c>
      <c r="R33" s="44">
        <v>1.130789</v>
      </c>
      <c r="S33" s="44">
        <v>1.131159</v>
      </c>
      <c r="T33" s="44">
        <v>1.1364430000000001</v>
      </c>
      <c r="U33" s="44">
        <v>1.133184</v>
      </c>
      <c r="V33" s="44">
        <v>1.152908</v>
      </c>
      <c r="W33" s="44">
        <v>1.161384</v>
      </c>
      <c r="X33" s="44">
        <v>1.1702079999999999</v>
      </c>
      <c r="Y33" s="44">
        <v>1.1787209999999999</v>
      </c>
      <c r="Z33" s="44">
        <v>1.192037</v>
      </c>
      <c r="AA33" s="44">
        <v>1.2023710000000001</v>
      </c>
      <c r="AB33" s="44">
        <v>1.2129049999999999</v>
      </c>
      <c r="AC33" s="44">
        <v>1.225209</v>
      </c>
      <c r="AD33" s="44">
        <v>1.236486</v>
      </c>
      <c r="AE33" s="44">
        <v>1.2514559999999999</v>
      </c>
      <c r="AF33" s="44">
        <v>1.2621359999999999</v>
      </c>
      <c r="AG33" s="40">
        <v>5.6880000000000003E-3</v>
      </c>
    </row>
    <row r="34" spans="1:33" ht="14.5" x14ac:dyDescent="0.35">
      <c r="A34" s="43" t="s">
        <v>478</v>
      </c>
      <c r="B34" s="42" t="s">
        <v>664</v>
      </c>
      <c r="C34" s="44">
        <v>0.86739500000000003</v>
      </c>
      <c r="D34" s="44">
        <v>0.89410000000000001</v>
      </c>
      <c r="E34" s="44">
        <v>0.90859800000000002</v>
      </c>
      <c r="F34" s="44">
        <v>0.90528600000000004</v>
      </c>
      <c r="G34" s="44">
        <v>0.904918</v>
      </c>
      <c r="H34" s="44">
        <v>0.90316200000000002</v>
      </c>
      <c r="I34" s="44">
        <v>0.90012800000000004</v>
      </c>
      <c r="J34" s="44">
        <v>0.89737100000000003</v>
      </c>
      <c r="K34" s="44">
        <v>0.89490499999999995</v>
      </c>
      <c r="L34" s="44">
        <v>0.894096</v>
      </c>
      <c r="M34" s="44">
        <v>0.89464900000000003</v>
      </c>
      <c r="N34" s="44">
        <v>0.89458099999999996</v>
      </c>
      <c r="O34" s="44">
        <v>0.89591699999999996</v>
      </c>
      <c r="P34" s="44">
        <v>0.89659199999999994</v>
      </c>
      <c r="Q34" s="44">
        <v>0.89685700000000002</v>
      </c>
      <c r="R34" s="44">
        <v>0.89670300000000003</v>
      </c>
      <c r="S34" s="44">
        <v>0.89772600000000002</v>
      </c>
      <c r="T34" s="44">
        <v>0.89958199999999999</v>
      </c>
      <c r="U34" s="44">
        <v>0.90274699999999997</v>
      </c>
      <c r="V34" s="44">
        <v>0.90704799999999997</v>
      </c>
      <c r="W34" s="44">
        <v>0.91080799999999995</v>
      </c>
      <c r="X34" s="44">
        <v>0.91528500000000002</v>
      </c>
      <c r="Y34" s="44">
        <v>0.92000899999999997</v>
      </c>
      <c r="Z34" s="44">
        <v>0.92533500000000002</v>
      </c>
      <c r="AA34" s="44">
        <v>0.931836</v>
      </c>
      <c r="AB34" s="44">
        <v>0.939975</v>
      </c>
      <c r="AC34" s="44">
        <v>0.948851</v>
      </c>
      <c r="AD34" s="44">
        <v>0.95777999999999996</v>
      </c>
      <c r="AE34" s="44">
        <v>0.96734900000000001</v>
      </c>
      <c r="AF34" s="44">
        <v>0.97864899999999999</v>
      </c>
      <c r="AG34" s="40">
        <v>4.1700000000000001E-3</v>
      </c>
    </row>
    <row r="35" spans="1:33" ht="14.5" x14ac:dyDescent="0.35">
      <c r="A35" s="43" t="s">
        <v>479</v>
      </c>
      <c r="B35" s="42" t="s">
        <v>209</v>
      </c>
      <c r="C35" s="44">
        <v>0.94389699999999999</v>
      </c>
      <c r="D35" s="44">
        <v>0.97607500000000003</v>
      </c>
      <c r="E35" s="44">
        <v>1.0183530000000001</v>
      </c>
      <c r="F35" s="44">
        <v>1.017787</v>
      </c>
      <c r="G35" s="44">
        <v>1.025995</v>
      </c>
      <c r="H35" s="44">
        <v>1.027261</v>
      </c>
      <c r="I35" s="44">
        <v>1.0273300000000001</v>
      </c>
      <c r="J35" s="44">
        <v>1.0277579999999999</v>
      </c>
      <c r="K35" s="44">
        <v>1.0349109999999999</v>
      </c>
      <c r="L35" s="44">
        <v>1.0375970000000001</v>
      </c>
      <c r="M35" s="44">
        <v>1.0417430000000001</v>
      </c>
      <c r="N35" s="44">
        <v>1.0449470000000001</v>
      </c>
      <c r="O35" s="44">
        <v>1.0487550000000001</v>
      </c>
      <c r="P35" s="44">
        <v>1.052864</v>
      </c>
      <c r="Q35" s="44">
        <v>1.0592170000000001</v>
      </c>
      <c r="R35" s="44">
        <v>1.063121</v>
      </c>
      <c r="S35" s="44">
        <v>1.0683119999999999</v>
      </c>
      <c r="T35" s="44">
        <v>1.0744339999999999</v>
      </c>
      <c r="U35" s="44">
        <v>1.0901080000000001</v>
      </c>
      <c r="V35" s="44">
        <v>1.0907469999999999</v>
      </c>
      <c r="W35" s="44">
        <v>1.100781</v>
      </c>
      <c r="X35" s="44">
        <v>1.1082860000000001</v>
      </c>
      <c r="Y35" s="44">
        <v>1.117845</v>
      </c>
      <c r="Z35" s="44">
        <v>1.1373180000000001</v>
      </c>
      <c r="AA35" s="44">
        <v>1.149122</v>
      </c>
      <c r="AB35" s="44">
        <v>1.162655</v>
      </c>
      <c r="AC35" s="44">
        <v>1.1769700000000001</v>
      </c>
      <c r="AD35" s="44">
        <v>1.1916850000000001</v>
      </c>
      <c r="AE35" s="44">
        <v>1.2071609999999999</v>
      </c>
      <c r="AF35" s="44">
        <v>1.226783</v>
      </c>
      <c r="AG35" s="40">
        <v>9.0799999999999995E-3</v>
      </c>
    </row>
    <row r="36" spans="1:33" ht="14.5" x14ac:dyDescent="0.35">
      <c r="A36" s="43" t="s">
        <v>480</v>
      </c>
      <c r="B36" s="42" t="s">
        <v>210</v>
      </c>
      <c r="C36" s="44">
        <v>-7.6502000000000001E-2</v>
      </c>
      <c r="D36" s="44">
        <v>-8.1975000000000006E-2</v>
      </c>
      <c r="E36" s="44">
        <v>-0.10975600000000001</v>
      </c>
      <c r="F36" s="44">
        <v>-0.1125</v>
      </c>
      <c r="G36" s="44">
        <v>-0.121077</v>
      </c>
      <c r="H36" s="44">
        <v>-0.124098</v>
      </c>
      <c r="I36" s="44">
        <v>-0.12720200000000001</v>
      </c>
      <c r="J36" s="44">
        <v>-0.130387</v>
      </c>
      <c r="K36" s="44">
        <v>-0.14000599999999999</v>
      </c>
      <c r="L36" s="44">
        <v>-0.14350099999999999</v>
      </c>
      <c r="M36" s="44">
        <v>-0.147094</v>
      </c>
      <c r="N36" s="44">
        <v>-0.150366</v>
      </c>
      <c r="O36" s="44">
        <v>-0.152838</v>
      </c>
      <c r="P36" s="44">
        <v>-0.15627199999999999</v>
      </c>
      <c r="Q36" s="44">
        <v>-0.16236</v>
      </c>
      <c r="R36" s="44">
        <v>-0.16641800000000001</v>
      </c>
      <c r="S36" s="44">
        <v>-0.17058599999999999</v>
      </c>
      <c r="T36" s="44">
        <v>-0.17485100000000001</v>
      </c>
      <c r="U36" s="44">
        <v>-0.187361</v>
      </c>
      <c r="V36" s="44">
        <v>-0.1837</v>
      </c>
      <c r="W36" s="44">
        <v>-0.189973</v>
      </c>
      <c r="X36" s="44">
        <v>-0.19300100000000001</v>
      </c>
      <c r="Y36" s="44">
        <v>-0.19783600000000001</v>
      </c>
      <c r="Z36" s="44">
        <v>-0.211983</v>
      </c>
      <c r="AA36" s="44">
        <v>-0.21728600000000001</v>
      </c>
      <c r="AB36" s="44">
        <v>-0.22267999999999999</v>
      </c>
      <c r="AC36" s="44">
        <v>-0.22811799999999999</v>
      </c>
      <c r="AD36" s="44">
        <v>-0.233905</v>
      </c>
      <c r="AE36" s="44">
        <v>-0.239811</v>
      </c>
      <c r="AF36" s="44">
        <v>-0.24813399999999999</v>
      </c>
      <c r="AG36" s="40">
        <v>4.1409000000000001E-2</v>
      </c>
    </row>
    <row r="37" spans="1:33" ht="14.5" x14ac:dyDescent="0.35">
      <c r="A37" s="43" t="s">
        <v>481</v>
      </c>
      <c r="B37" s="42" t="s">
        <v>211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0" t="s">
        <v>645</v>
      </c>
    </row>
    <row r="38" spans="1:33" ht="14.5" x14ac:dyDescent="0.35">
      <c r="A38" s="43" t="s">
        <v>482</v>
      </c>
      <c r="B38" s="42" t="s">
        <v>212</v>
      </c>
      <c r="C38" s="44">
        <v>0.10957</v>
      </c>
      <c r="D38" s="44">
        <v>0.12343</v>
      </c>
      <c r="E38" s="44">
        <v>8.5490999999999998E-2</v>
      </c>
      <c r="F38" s="44">
        <v>8.7155999999999997E-2</v>
      </c>
      <c r="G38" s="44">
        <v>8.6574999999999999E-2</v>
      </c>
      <c r="H38" s="44">
        <v>8.7775000000000006E-2</v>
      </c>
      <c r="I38" s="44">
        <v>8.9271000000000003E-2</v>
      </c>
      <c r="J38" s="44">
        <v>8.9957999999999996E-2</v>
      </c>
      <c r="K38" s="44">
        <v>9.1673000000000004E-2</v>
      </c>
      <c r="L38" s="44">
        <v>9.1950000000000004E-2</v>
      </c>
      <c r="M38" s="44">
        <v>9.1553999999999996E-2</v>
      </c>
      <c r="N38" s="44">
        <v>9.0457999999999997E-2</v>
      </c>
      <c r="O38" s="44">
        <v>8.9090000000000003E-2</v>
      </c>
      <c r="P38" s="44">
        <v>8.8370000000000004E-2</v>
      </c>
      <c r="Q38" s="44">
        <v>8.7067000000000005E-2</v>
      </c>
      <c r="R38" s="44">
        <v>8.7808999999999998E-2</v>
      </c>
      <c r="S38" s="44">
        <v>8.8052000000000005E-2</v>
      </c>
      <c r="T38" s="44">
        <v>9.0187000000000003E-2</v>
      </c>
      <c r="U38" s="44">
        <v>9.0393000000000001E-2</v>
      </c>
      <c r="V38" s="44">
        <v>0.10288899999999999</v>
      </c>
      <c r="W38" s="44">
        <v>0.105504</v>
      </c>
      <c r="X38" s="44">
        <v>0.108863</v>
      </c>
      <c r="Y38" s="44">
        <v>0.110526</v>
      </c>
      <c r="Z38" s="44">
        <v>0.116439</v>
      </c>
      <c r="AA38" s="44">
        <v>0.118634</v>
      </c>
      <c r="AB38" s="44">
        <v>0.119738</v>
      </c>
      <c r="AC38" s="44">
        <v>0.12037</v>
      </c>
      <c r="AD38" s="44">
        <v>0.121144</v>
      </c>
      <c r="AE38" s="44">
        <v>0.121403</v>
      </c>
      <c r="AF38" s="44">
        <v>0.12220300000000001</v>
      </c>
      <c r="AG38" s="40" t="s">
        <v>645</v>
      </c>
    </row>
    <row r="39" spans="1:33" ht="14.5" x14ac:dyDescent="0.35">
      <c r="A39" s="43" t="s">
        <v>483</v>
      </c>
      <c r="B39" s="42" t="s">
        <v>209</v>
      </c>
      <c r="C39" s="44">
        <v>0.112</v>
      </c>
      <c r="D39" s="44">
        <v>0.125859</v>
      </c>
      <c r="E39" s="44">
        <v>7.7512999999999999E-2</v>
      </c>
      <c r="F39" s="44">
        <v>7.9138E-2</v>
      </c>
      <c r="G39" s="44">
        <v>7.8517000000000003E-2</v>
      </c>
      <c r="H39" s="44">
        <v>7.9675999999999997E-2</v>
      </c>
      <c r="I39" s="44">
        <v>8.1132999999999997E-2</v>
      </c>
      <c r="J39" s="44">
        <v>8.1779000000000004E-2</v>
      </c>
      <c r="K39" s="44">
        <v>8.3452999999999999E-2</v>
      </c>
      <c r="L39" s="44">
        <v>8.3689E-2</v>
      </c>
      <c r="M39" s="44">
        <v>8.3251000000000006E-2</v>
      </c>
      <c r="N39" s="44">
        <v>8.2114000000000006E-2</v>
      </c>
      <c r="O39" s="44">
        <v>8.0703999999999998E-2</v>
      </c>
      <c r="P39" s="44">
        <v>7.9941999999999999E-2</v>
      </c>
      <c r="Q39" s="44">
        <v>7.8597E-2</v>
      </c>
      <c r="R39" s="44">
        <v>7.9297000000000006E-2</v>
      </c>
      <c r="S39" s="44">
        <v>7.9496999999999998E-2</v>
      </c>
      <c r="T39" s="44">
        <v>8.1588999999999995E-2</v>
      </c>
      <c r="U39" s="44">
        <v>8.1753000000000006E-2</v>
      </c>
      <c r="V39" s="44">
        <v>9.4204999999999997E-2</v>
      </c>
      <c r="W39" s="44">
        <v>9.6776000000000001E-2</v>
      </c>
      <c r="X39" s="44">
        <v>0.100092</v>
      </c>
      <c r="Y39" s="44">
        <v>0.101712</v>
      </c>
      <c r="Z39" s="44">
        <v>0.10758</v>
      </c>
      <c r="AA39" s="44">
        <v>0.109731</v>
      </c>
      <c r="AB39" s="44">
        <v>0.110791</v>
      </c>
      <c r="AC39" s="44">
        <v>0.111378</v>
      </c>
      <c r="AD39" s="44">
        <v>0.112106</v>
      </c>
      <c r="AE39" s="44">
        <v>0.11232</v>
      </c>
      <c r="AF39" s="44">
        <v>0.11307499999999999</v>
      </c>
      <c r="AG39" s="40">
        <v>3.2899999999999997E-4</v>
      </c>
    </row>
    <row r="40" spans="1:33" ht="14.5" x14ac:dyDescent="0.35">
      <c r="A40" s="43" t="s">
        <v>484</v>
      </c>
      <c r="B40" s="42" t="s">
        <v>210</v>
      </c>
      <c r="C40" s="44">
        <v>-2.4299999999999999E-3</v>
      </c>
      <c r="D40" s="44">
        <v>-2.4299999999999999E-3</v>
      </c>
      <c r="E40" s="44">
        <v>7.9780000000000007E-3</v>
      </c>
      <c r="F40" s="44">
        <v>8.0180000000000008E-3</v>
      </c>
      <c r="G40" s="44">
        <v>8.0579999999999992E-3</v>
      </c>
      <c r="H40" s="44">
        <v>8.0979999999999993E-3</v>
      </c>
      <c r="I40" s="44">
        <v>8.1390000000000004E-3</v>
      </c>
      <c r="J40" s="44">
        <v>8.1799999999999998E-3</v>
      </c>
      <c r="K40" s="44">
        <v>8.2199999999999999E-3</v>
      </c>
      <c r="L40" s="44">
        <v>8.2620000000000002E-3</v>
      </c>
      <c r="M40" s="44">
        <v>8.3029999999999996E-3</v>
      </c>
      <c r="N40" s="44">
        <v>8.3440000000000007E-3</v>
      </c>
      <c r="O40" s="44">
        <v>8.3859999999999994E-3</v>
      </c>
      <c r="P40" s="44">
        <v>8.4279999999999997E-3</v>
      </c>
      <c r="Q40" s="44">
        <v>8.4700000000000001E-3</v>
      </c>
      <c r="R40" s="44">
        <v>8.5120000000000005E-3</v>
      </c>
      <c r="S40" s="44">
        <v>8.5550000000000001E-3</v>
      </c>
      <c r="T40" s="44">
        <v>8.5979999999999997E-3</v>
      </c>
      <c r="U40" s="44">
        <v>8.6409999999999994E-3</v>
      </c>
      <c r="V40" s="44">
        <v>8.6840000000000007E-3</v>
      </c>
      <c r="W40" s="44">
        <v>8.7270000000000004E-3</v>
      </c>
      <c r="X40" s="44">
        <v>8.7709999999999993E-3</v>
      </c>
      <c r="Y40" s="44">
        <v>8.8149999999999999E-3</v>
      </c>
      <c r="Z40" s="44">
        <v>8.8590000000000006E-3</v>
      </c>
      <c r="AA40" s="44">
        <v>8.9029999999999995E-3</v>
      </c>
      <c r="AB40" s="44">
        <v>8.9479999999999994E-3</v>
      </c>
      <c r="AC40" s="44">
        <v>8.9929999999999993E-3</v>
      </c>
      <c r="AD40" s="44">
        <v>9.0379999999999992E-3</v>
      </c>
      <c r="AE40" s="44">
        <v>9.0830000000000008E-3</v>
      </c>
      <c r="AF40" s="44">
        <v>9.1280000000000007E-3</v>
      </c>
      <c r="AG40" s="40" t="s">
        <v>645</v>
      </c>
    </row>
    <row r="41" spans="1:33" ht="14.5" x14ac:dyDescent="0.35">
      <c r="A41" s="43" t="s">
        <v>485</v>
      </c>
      <c r="B41" s="42" t="s">
        <v>211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0" t="s">
        <v>645</v>
      </c>
    </row>
    <row r="42" spans="1:33" ht="14.5" x14ac:dyDescent="0.35">
      <c r="A42" s="43" t="s">
        <v>486</v>
      </c>
      <c r="B42" s="42" t="s">
        <v>213</v>
      </c>
      <c r="C42" s="44">
        <v>9.3755000000000005E-2</v>
      </c>
      <c r="D42" s="44">
        <v>0.13817299999999999</v>
      </c>
      <c r="E42" s="44">
        <v>0.14203199999999999</v>
      </c>
      <c r="F42" s="44">
        <v>0.142485</v>
      </c>
      <c r="G42" s="44">
        <v>0.143096</v>
      </c>
      <c r="H42" s="44">
        <v>0.14305100000000001</v>
      </c>
      <c r="I42" s="44">
        <v>0.143513</v>
      </c>
      <c r="J42" s="44">
        <v>0.14452400000000001</v>
      </c>
      <c r="K42" s="44">
        <v>0.14435300000000001</v>
      </c>
      <c r="L42" s="44">
        <v>0.144542</v>
      </c>
      <c r="M42" s="44">
        <v>0.14449999999999999</v>
      </c>
      <c r="N42" s="44">
        <v>0.14546300000000001</v>
      </c>
      <c r="O42" s="44">
        <v>0.14582700000000001</v>
      </c>
      <c r="P42" s="44">
        <v>0.14600399999999999</v>
      </c>
      <c r="Q42" s="44">
        <v>0.146902</v>
      </c>
      <c r="R42" s="44">
        <v>0.14627699999999999</v>
      </c>
      <c r="S42" s="44">
        <v>0.14538100000000001</v>
      </c>
      <c r="T42" s="44">
        <v>0.146673</v>
      </c>
      <c r="U42" s="44">
        <v>0.140043</v>
      </c>
      <c r="V42" s="44">
        <v>0.14297099999999999</v>
      </c>
      <c r="W42" s="44">
        <v>0.14507200000000001</v>
      </c>
      <c r="X42" s="44">
        <v>0.146061</v>
      </c>
      <c r="Y42" s="44">
        <v>0.14818500000000001</v>
      </c>
      <c r="Z42" s="44">
        <v>0.15026300000000001</v>
      </c>
      <c r="AA42" s="44">
        <v>0.15190000000000001</v>
      </c>
      <c r="AB42" s="44">
        <v>0.15319199999999999</v>
      </c>
      <c r="AC42" s="44">
        <v>0.15598799999999999</v>
      </c>
      <c r="AD42" s="44">
        <v>0.15756200000000001</v>
      </c>
      <c r="AE42" s="44">
        <v>0.16270399999999999</v>
      </c>
      <c r="AF42" s="44">
        <v>0.16128400000000001</v>
      </c>
      <c r="AG42" s="40">
        <v>1.8881999999999999E-2</v>
      </c>
    </row>
    <row r="43" spans="1:33" ht="14.5" x14ac:dyDescent="0.35">
      <c r="A43" s="43" t="s">
        <v>487</v>
      </c>
      <c r="B43" s="42" t="s">
        <v>209</v>
      </c>
      <c r="C43" s="44">
        <v>6.9112000000000007E-2</v>
      </c>
      <c r="D43" s="44">
        <v>0.100886</v>
      </c>
      <c r="E43" s="44">
        <v>0.107997</v>
      </c>
      <c r="F43" s="44">
        <v>0.108025</v>
      </c>
      <c r="G43" s="44">
        <v>0.108205</v>
      </c>
      <c r="H43" s="44">
        <v>0.107724</v>
      </c>
      <c r="I43" s="44">
        <v>0.10774499999999999</v>
      </c>
      <c r="J43" s="44">
        <v>0.108308</v>
      </c>
      <c r="K43" s="44">
        <v>0.107684</v>
      </c>
      <c r="L43" s="44">
        <v>0.107415</v>
      </c>
      <c r="M43" s="44">
        <v>0.106909</v>
      </c>
      <c r="N43" s="44">
        <v>0.107402</v>
      </c>
      <c r="O43" s="44">
        <v>0.10729</v>
      </c>
      <c r="P43" s="44">
        <v>0.106986</v>
      </c>
      <c r="Q43" s="44">
        <v>0.10739600000000001</v>
      </c>
      <c r="R43" s="44">
        <v>0.106277</v>
      </c>
      <c r="S43" s="44">
        <v>0.104881</v>
      </c>
      <c r="T43" s="44">
        <v>0.105667</v>
      </c>
      <c r="U43" s="44">
        <v>9.8524E-2</v>
      </c>
      <c r="V43" s="44">
        <v>0.108887</v>
      </c>
      <c r="W43" s="44">
        <v>0.11056100000000001</v>
      </c>
      <c r="X43" s="44">
        <v>0.111119</v>
      </c>
      <c r="Y43" s="44">
        <v>0.112807</v>
      </c>
      <c r="Z43" s="44">
        <v>0.114442</v>
      </c>
      <c r="AA43" s="44">
        <v>0.115632</v>
      </c>
      <c r="AB43" s="44">
        <v>0.11647</v>
      </c>
      <c r="AC43" s="44">
        <v>0.118807</v>
      </c>
      <c r="AD43" s="44">
        <v>0.11991599999999999</v>
      </c>
      <c r="AE43" s="44">
        <v>0.124587</v>
      </c>
      <c r="AF43" s="44">
        <v>0.12269099999999999</v>
      </c>
      <c r="AG43" s="40">
        <v>1.9989E-2</v>
      </c>
    </row>
    <row r="44" spans="1:33" ht="14.5" x14ac:dyDescent="0.35">
      <c r="A44" s="43" t="s">
        <v>488</v>
      </c>
      <c r="B44" s="42" t="s">
        <v>210</v>
      </c>
      <c r="C44" s="44">
        <v>2.4643999999999999E-2</v>
      </c>
      <c r="D44" s="44">
        <v>3.7287000000000001E-2</v>
      </c>
      <c r="E44" s="44">
        <v>3.4035000000000003E-2</v>
      </c>
      <c r="F44" s="44">
        <v>3.4459999999999998E-2</v>
      </c>
      <c r="G44" s="44">
        <v>3.4890999999999998E-2</v>
      </c>
      <c r="H44" s="44">
        <v>3.5326999999999997E-2</v>
      </c>
      <c r="I44" s="44">
        <v>3.5769000000000002E-2</v>
      </c>
      <c r="J44" s="44">
        <v>3.6215999999999998E-2</v>
      </c>
      <c r="K44" s="44">
        <v>3.6667999999999999E-2</v>
      </c>
      <c r="L44" s="44">
        <v>3.7127E-2</v>
      </c>
      <c r="M44" s="44">
        <v>3.7590999999999999E-2</v>
      </c>
      <c r="N44" s="44">
        <v>3.8060999999999998E-2</v>
      </c>
      <c r="O44" s="44">
        <v>3.8536000000000001E-2</v>
      </c>
      <c r="P44" s="44">
        <v>3.9017999999999997E-2</v>
      </c>
      <c r="Q44" s="44">
        <v>3.9505999999999999E-2</v>
      </c>
      <c r="R44" s="44">
        <v>0.04</v>
      </c>
      <c r="S44" s="44">
        <v>4.0500000000000001E-2</v>
      </c>
      <c r="T44" s="44">
        <v>4.1006000000000001E-2</v>
      </c>
      <c r="U44" s="44">
        <v>4.1519E-2</v>
      </c>
      <c r="V44" s="44">
        <v>3.4084000000000003E-2</v>
      </c>
      <c r="W44" s="44">
        <v>3.4511E-2</v>
      </c>
      <c r="X44" s="44">
        <v>3.4942000000000001E-2</v>
      </c>
      <c r="Y44" s="44">
        <v>3.5379000000000001E-2</v>
      </c>
      <c r="Z44" s="44">
        <v>3.5820999999999999E-2</v>
      </c>
      <c r="AA44" s="44">
        <v>3.6269000000000003E-2</v>
      </c>
      <c r="AB44" s="44">
        <v>3.6721999999999998E-2</v>
      </c>
      <c r="AC44" s="44">
        <v>3.7180999999999999E-2</v>
      </c>
      <c r="AD44" s="44">
        <v>3.7645999999999999E-2</v>
      </c>
      <c r="AE44" s="44">
        <v>3.8115999999999997E-2</v>
      </c>
      <c r="AF44" s="44">
        <v>3.8593000000000002E-2</v>
      </c>
      <c r="AG44" s="40">
        <v>1.5587E-2</v>
      </c>
    </row>
    <row r="45" spans="1:33" ht="14.5" x14ac:dyDescent="0.35">
      <c r="A45" s="43" t="s">
        <v>489</v>
      </c>
      <c r="B45" s="42" t="s">
        <v>211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0" t="s">
        <v>645</v>
      </c>
    </row>
    <row r="46" spans="1:33" ht="14.5" x14ac:dyDescent="0.35">
      <c r="A46" s="43" t="s">
        <v>490</v>
      </c>
      <c r="B46" s="42" t="s">
        <v>214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0" t="s">
        <v>645</v>
      </c>
    </row>
    <row r="47" spans="1:33" ht="14.5" x14ac:dyDescent="0.35">
      <c r="A47" s="43" t="s">
        <v>491</v>
      </c>
      <c r="B47" s="42" t="s">
        <v>215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0" t="s">
        <v>645</v>
      </c>
    </row>
    <row r="48" spans="1:33" ht="14.5" x14ac:dyDescent="0.35">
      <c r="A48" s="43" t="s">
        <v>492</v>
      </c>
      <c r="B48" s="42" t="s">
        <v>216</v>
      </c>
      <c r="C48" s="44">
        <v>0.20399999999999999</v>
      </c>
      <c r="D48" s="44">
        <v>0.20399999999999999</v>
      </c>
      <c r="E48" s="44">
        <v>0.24124999999999999</v>
      </c>
      <c r="F48" s="44">
        <v>0.23614099999999999</v>
      </c>
      <c r="G48" s="44">
        <v>0.235012</v>
      </c>
      <c r="H48" s="44">
        <v>0.23547199999999999</v>
      </c>
      <c r="I48" s="44">
        <v>0.230299</v>
      </c>
      <c r="J48" s="44">
        <v>0.230071</v>
      </c>
      <c r="K48" s="44">
        <v>0.22802800000000001</v>
      </c>
      <c r="L48" s="44">
        <v>0.22787099999999999</v>
      </c>
      <c r="M48" s="44">
        <v>0.227135</v>
      </c>
      <c r="N48" s="44">
        <v>0.22218199999999999</v>
      </c>
      <c r="O48" s="44">
        <v>0.22186</v>
      </c>
      <c r="P48" s="44">
        <v>0.22562099999999999</v>
      </c>
      <c r="Q48" s="44">
        <v>0.22430800000000001</v>
      </c>
      <c r="R48" s="44">
        <v>0.22858600000000001</v>
      </c>
      <c r="S48" s="44">
        <v>0.23052400000000001</v>
      </c>
      <c r="T48" s="44">
        <v>0.23131599999999999</v>
      </c>
      <c r="U48" s="44">
        <v>0.230383</v>
      </c>
      <c r="V48" s="44">
        <v>0.22626299999999999</v>
      </c>
      <c r="W48" s="44">
        <v>0.22520999999999999</v>
      </c>
      <c r="X48" s="44">
        <v>0.22278500000000001</v>
      </c>
      <c r="Y48" s="44">
        <v>0.220057</v>
      </c>
      <c r="Z48" s="44">
        <v>0.222193</v>
      </c>
      <c r="AA48" s="44">
        <v>0.219587</v>
      </c>
      <c r="AB48" s="44">
        <v>0.216035</v>
      </c>
      <c r="AC48" s="44">
        <v>0.214285</v>
      </c>
      <c r="AD48" s="44">
        <v>0.21712899999999999</v>
      </c>
      <c r="AE48" s="44">
        <v>0.22031000000000001</v>
      </c>
      <c r="AF48" s="44">
        <v>0.218113</v>
      </c>
      <c r="AG48" s="40">
        <v>2.3089999999999999E-3</v>
      </c>
    </row>
    <row r="49" spans="1:33" ht="14.5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customHeight="1" x14ac:dyDescent="0.3">
      <c r="A50" s="43" t="s">
        <v>493</v>
      </c>
      <c r="B50" s="46" t="s">
        <v>90</v>
      </c>
      <c r="C50" s="48">
        <v>19.499475</v>
      </c>
      <c r="D50" s="48">
        <v>20.195191999999999</v>
      </c>
      <c r="E50" s="48">
        <v>20.226551000000001</v>
      </c>
      <c r="F50" s="48">
        <v>20.118493999999998</v>
      </c>
      <c r="G50" s="48">
        <v>20.155071</v>
      </c>
      <c r="H50" s="48">
        <v>20.160822</v>
      </c>
      <c r="I50" s="48">
        <v>20.102530000000002</v>
      </c>
      <c r="J50" s="48">
        <v>20.060334999999998</v>
      </c>
      <c r="K50" s="48">
        <v>19.968278999999999</v>
      </c>
      <c r="L50" s="48">
        <v>19.911950999999998</v>
      </c>
      <c r="M50" s="48">
        <v>19.895596999999999</v>
      </c>
      <c r="N50" s="48">
        <v>19.948847000000001</v>
      </c>
      <c r="O50" s="48">
        <v>19.938241999999999</v>
      </c>
      <c r="P50" s="48">
        <v>19.877690999999999</v>
      </c>
      <c r="Q50" s="48">
        <v>19.827545000000001</v>
      </c>
      <c r="R50" s="48">
        <v>19.783815000000001</v>
      </c>
      <c r="S50" s="48">
        <v>19.776555999999999</v>
      </c>
      <c r="T50" s="48">
        <v>19.771431</v>
      </c>
      <c r="U50" s="48">
        <v>19.799202000000001</v>
      </c>
      <c r="V50" s="48">
        <v>19.797443000000001</v>
      </c>
      <c r="W50" s="48">
        <v>19.816905999999999</v>
      </c>
      <c r="X50" s="48">
        <v>19.858063000000001</v>
      </c>
      <c r="Y50" s="48">
        <v>19.906267</v>
      </c>
      <c r="Z50" s="48">
        <v>19.917376999999998</v>
      </c>
      <c r="AA50" s="48">
        <v>19.959278000000001</v>
      </c>
      <c r="AB50" s="48">
        <v>20.055499999999999</v>
      </c>
      <c r="AC50" s="48">
        <v>20.126124999999998</v>
      </c>
      <c r="AD50" s="48">
        <v>20.16188</v>
      </c>
      <c r="AE50" s="48">
        <v>20.227748999999999</v>
      </c>
      <c r="AF50" s="48">
        <v>20.370794</v>
      </c>
      <c r="AG50" s="47">
        <v>1.5089999999999999E-3</v>
      </c>
    </row>
    <row r="51" spans="1:33" ht="15" customHeight="1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5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customHeight="1" x14ac:dyDescent="0.35">
      <c r="B53" s="46" t="s">
        <v>91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customHeight="1" x14ac:dyDescent="0.35">
      <c r="B54" s="46" t="s">
        <v>92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ht="15" customHeight="1" x14ac:dyDescent="0.35">
      <c r="A55" s="43" t="s">
        <v>494</v>
      </c>
      <c r="B55" s="42" t="s">
        <v>93</v>
      </c>
      <c r="C55" s="44">
        <v>3.1269999999999998</v>
      </c>
      <c r="D55" s="44">
        <v>3.323</v>
      </c>
      <c r="E55" s="44">
        <v>3.7148569999999999</v>
      </c>
      <c r="F55" s="44">
        <v>3.680768</v>
      </c>
      <c r="G55" s="44">
        <v>3.7657479999999999</v>
      </c>
      <c r="H55" s="44">
        <v>3.858406</v>
      </c>
      <c r="I55" s="44">
        <v>3.9177680000000001</v>
      </c>
      <c r="J55" s="44">
        <v>3.9515310000000001</v>
      </c>
      <c r="K55" s="44">
        <v>3.9433319999999998</v>
      </c>
      <c r="L55" s="44">
        <v>3.951994</v>
      </c>
      <c r="M55" s="44">
        <v>4.0018380000000002</v>
      </c>
      <c r="N55" s="44">
        <v>4.0958059999999996</v>
      </c>
      <c r="O55" s="44">
        <v>4.1339230000000002</v>
      </c>
      <c r="P55" s="44">
        <v>4.151421</v>
      </c>
      <c r="Q55" s="44">
        <v>4.1708869999999996</v>
      </c>
      <c r="R55" s="44">
        <v>4.1851060000000002</v>
      </c>
      <c r="S55" s="44">
        <v>4.2068430000000001</v>
      </c>
      <c r="T55" s="44">
        <v>4.2271330000000003</v>
      </c>
      <c r="U55" s="44">
        <v>4.2552779999999997</v>
      </c>
      <c r="V55" s="44">
        <v>4.270975</v>
      </c>
      <c r="W55" s="44">
        <v>4.2867150000000001</v>
      </c>
      <c r="X55" s="44">
        <v>4.3176740000000002</v>
      </c>
      <c r="Y55" s="44">
        <v>4.3584019999999999</v>
      </c>
      <c r="Z55" s="44">
        <v>4.3598350000000003</v>
      </c>
      <c r="AA55" s="44">
        <v>4.3810070000000003</v>
      </c>
      <c r="AB55" s="44">
        <v>4.4281319999999997</v>
      </c>
      <c r="AC55" s="44">
        <v>4.4484469999999998</v>
      </c>
      <c r="AD55" s="44">
        <v>4.4305950000000003</v>
      </c>
      <c r="AE55" s="44">
        <v>4.434793</v>
      </c>
      <c r="AF55" s="44">
        <v>4.4872839999999998</v>
      </c>
      <c r="AG55" s="40">
        <v>1.2532E-2</v>
      </c>
    </row>
    <row r="56" spans="1:33" ht="15" customHeight="1" x14ac:dyDescent="0.35">
      <c r="A56" s="43" t="s">
        <v>495</v>
      </c>
      <c r="B56" s="42" t="s">
        <v>94</v>
      </c>
      <c r="C56" s="44">
        <v>8.782</v>
      </c>
      <c r="D56" s="44">
        <v>8.9730000000000008</v>
      </c>
      <c r="E56" s="44">
        <v>8.9732710000000004</v>
      </c>
      <c r="F56" s="44">
        <v>8.9329689999999999</v>
      </c>
      <c r="G56" s="44">
        <v>8.8768209999999996</v>
      </c>
      <c r="H56" s="44">
        <v>8.807067</v>
      </c>
      <c r="I56" s="44">
        <v>8.7266180000000002</v>
      </c>
      <c r="J56" s="44">
        <v>8.6499729999999992</v>
      </c>
      <c r="K56" s="44">
        <v>8.5786210000000001</v>
      </c>
      <c r="L56" s="44">
        <v>8.5229370000000007</v>
      </c>
      <c r="M56" s="44">
        <v>8.4805639999999993</v>
      </c>
      <c r="N56" s="44">
        <v>8.4332010000000004</v>
      </c>
      <c r="O56" s="44">
        <v>8.3987090000000002</v>
      </c>
      <c r="P56" s="44">
        <v>8.3583719999999992</v>
      </c>
      <c r="Q56" s="44">
        <v>8.3149929999999994</v>
      </c>
      <c r="R56" s="44">
        <v>8.2779330000000009</v>
      </c>
      <c r="S56" s="44">
        <v>8.2516580000000008</v>
      </c>
      <c r="T56" s="44">
        <v>8.2329279999999994</v>
      </c>
      <c r="U56" s="44">
        <v>8.2273409999999991</v>
      </c>
      <c r="V56" s="44">
        <v>8.2285699999999995</v>
      </c>
      <c r="W56" s="44">
        <v>8.2321480000000005</v>
      </c>
      <c r="X56" s="44">
        <v>8.2411829999999995</v>
      </c>
      <c r="Y56" s="44">
        <v>8.2527249999999999</v>
      </c>
      <c r="Z56" s="44">
        <v>8.2714820000000007</v>
      </c>
      <c r="AA56" s="44">
        <v>8.2982759999999995</v>
      </c>
      <c r="AB56" s="44">
        <v>8.3393979999999992</v>
      </c>
      <c r="AC56" s="44">
        <v>8.3865800000000004</v>
      </c>
      <c r="AD56" s="44">
        <v>8.4338809999999995</v>
      </c>
      <c r="AE56" s="44">
        <v>8.4864619999999995</v>
      </c>
      <c r="AF56" s="44">
        <v>8.5537779999999994</v>
      </c>
      <c r="AG56" s="40">
        <v>-9.0799999999999995E-4</v>
      </c>
    </row>
    <row r="57" spans="1:33" ht="15" customHeight="1" x14ac:dyDescent="0.35">
      <c r="A57" s="43" t="s">
        <v>496</v>
      </c>
      <c r="B57" s="42" t="s">
        <v>217</v>
      </c>
      <c r="C57" s="44">
        <v>2.1104999999999999E-2</v>
      </c>
      <c r="D57" s="44">
        <v>2.2769999999999999E-2</v>
      </c>
      <c r="E57" s="44">
        <v>2.3747000000000001E-2</v>
      </c>
      <c r="F57" s="44">
        <v>2.3545E-2</v>
      </c>
      <c r="G57" s="44">
        <v>2.3184E-2</v>
      </c>
      <c r="H57" s="44">
        <v>2.2616000000000001E-2</v>
      </c>
      <c r="I57" s="44">
        <v>2.1883E-2</v>
      </c>
      <c r="J57" s="44">
        <v>2.1149000000000001E-2</v>
      </c>
      <c r="K57" s="44">
        <v>2.0417999999999999E-2</v>
      </c>
      <c r="L57" s="44">
        <v>1.9668999999999999E-2</v>
      </c>
      <c r="M57" s="44">
        <v>1.8978999999999999E-2</v>
      </c>
      <c r="N57" s="44">
        <v>1.8259000000000001E-2</v>
      </c>
      <c r="O57" s="44">
        <v>1.7659000000000001E-2</v>
      </c>
      <c r="P57" s="44">
        <v>1.7094000000000002E-2</v>
      </c>
      <c r="Q57" s="44">
        <v>1.6611999999999998E-2</v>
      </c>
      <c r="R57" s="44">
        <v>1.6222E-2</v>
      </c>
      <c r="S57" s="44">
        <v>1.5916E-2</v>
      </c>
      <c r="T57" s="44">
        <v>1.5688000000000001E-2</v>
      </c>
      <c r="U57" s="44">
        <v>1.5643000000000001E-2</v>
      </c>
      <c r="V57" s="44">
        <v>1.5554E-2</v>
      </c>
      <c r="W57" s="44">
        <v>1.5564E-2</v>
      </c>
      <c r="X57" s="44">
        <v>1.5407000000000001E-2</v>
      </c>
      <c r="Y57" s="44">
        <v>1.5495E-2</v>
      </c>
      <c r="Z57" s="44">
        <v>1.5814000000000002E-2</v>
      </c>
      <c r="AA57" s="44">
        <v>1.5984000000000002E-2</v>
      </c>
      <c r="AB57" s="44">
        <v>1.6178999999999999E-2</v>
      </c>
      <c r="AC57" s="44">
        <v>1.6389000000000001E-2</v>
      </c>
      <c r="AD57" s="44">
        <v>1.6650000000000002E-2</v>
      </c>
      <c r="AE57" s="44">
        <v>1.6896999999999999E-2</v>
      </c>
      <c r="AF57" s="44">
        <v>1.7232000000000001E-2</v>
      </c>
      <c r="AG57" s="40">
        <v>-6.9670000000000001E-3</v>
      </c>
    </row>
    <row r="58" spans="1:33" ht="15" customHeight="1" x14ac:dyDescent="0.35">
      <c r="A58" s="43" t="s">
        <v>497</v>
      </c>
      <c r="B58" s="42" t="s">
        <v>95</v>
      </c>
      <c r="C58" s="44">
        <v>1.3779999999999999</v>
      </c>
      <c r="D58" s="44">
        <v>1.603</v>
      </c>
      <c r="E58" s="44">
        <v>1.632198</v>
      </c>
      <c r="F58" s="44">
        <v>1.6660269999999999</v>
      </c>
      <c r="G58" s="44">
        <v>1.6951050000000001</v>
      </c>
      <c r="H58" s="44">
        <v>1.714869</v>
      </c>
      <c r="I58" s="44">
        <v>1.7274750000000001</v>
      </c>
      <c r="J58" s="44">
        <v>1.7433829999999999</v>
      </c>
      <c r="K58" s="44">
        <v>1.757344</v>
      </c>
      <c r="L58" s="44">
        <v>1.774232</v>
      </c>
      <c r="M58" s="44">
        <v>1.7851619999999999</v>
      </c>
      <c r="N58" s="44">
        <v>1.7987580000000001</v>
      </c>
      <c r="O58" s="44">
        <v>1.8057810000000001</v>
      </c>
      <c r="P58" s="44">
        <v>1.8037510000000001</v>
      </c>
      <c r="Q58" s="44">
        <v>1.8082210000000001</v>
      </c>
      <c r="R58" s="44">
        <v>1.813574</v>
      </c>
      <c r="S58" s="44">
        <v>1.8227329999999999</v>
      </c>
      <c r="T58" s="44">
        <v>1.831574</v>
      </c>
      <c r="U58" s="44">
        <v>1.844533</v>
      </c>
      <c r="V58" s="44">
        <v>1.8589469999999999</v>
      </c>
      <c r="W58" s="44">
        <v>1.869788</v>
      </c>
      <c r="X58" s="44">
        <v>1.8831119999999999</v>
      </c>
      <c r="Y58" s="44">
        <v>1.897106</v>
      </c>
      <c r="Z58" s="44">
        <v>1.9090290000000001</v>
      </c>
      <c r="AA58" s="44">
        <v>1.92523</v>
      </c>
      <c r="AB58" s="44">
        <v>1.94221</v>
      </c>
      <c r="AC58" s="44">
        <v>1.9579660000000001</v>
      </c>
      <c r="AD58" s="44">
        <v>1.9725779999999999</v>
      </c>
      <c r="AE58" s="44">
        <v>1.9886079999999999</v>
      </c>
      <c r="AF58" s="44">
        <v>2.0105140000000001</v>
      </c>
      <c r="AG58" s="40">
        <v>1.3110999999999999E-2</v>
      </c>
    </row>
    <row r="59" spans="1:33" ht="15" customHeight="1" x14ac:dyDescent="0.35">
      <c r="A59" s="43" t="s">
        <v>498</v>
      </c>
      <c r="B59" s="42" t="s">
        <v>96</v>
      </c>
      <c r="C59" s="44">
        <v>3.94</v>
      </c>
      <c r="D59" s="44">
        <v>4.0659999999999998</v>
      </c>
      <c r="E59" s="44">
        <v>3.9445130000000002</v>
      </c>
      <c r="F59" s="44">
        <v>3.8950840000000002</v>
      </c>
      <c r="G59" s="44">
        <v>3.8667699999999998</v>
      </c>
      <c r="H59" s="44">
        <v>3.8315830000000002</v>
      </c>
      <c r="I59" s="44">
        <v>3.7872620000000001</v>
      </c>
      <c r="J59" s="44">
        <v>3.7549000000000001</v>
      </c>
      <c r="K59" s="44">
        <v>3.7156340000000001</v>
      </c>
      <c r="L59" s="44">
        <v>3.6791309999999999</v>
      </c>
      <c r="M59" s="44">
        <v>3.6414550000000001</v>
      </c>
      <c r="N59" s="44">
        <v>3.614773</v>
      </c>
      <c r="O59" s="44">
        <v>3.5880869999999998</v>
      </c>
      <c r="P59" s="44">
        <v>3.5516909999999999</v>
      </c>
      <c r="Q59" s="44">
        <v>3.5207280000000001</v>
      </c>
      <c r="R59" s="44">
        <v>3.493722</v>
      </c>
      <c r="S59" s="44">
        <v>3.4712139999999998</v>
      </c>
      <c r="T59" s="44">
        <v>3.4537279999999999</v>
      </c>
      <c r="U59" s="44">
        <v>3.4405100000000002</v>
      </c>
      <c r="V59" s="44">
        <v>3.4295469999999999</v>
      </c>
      <c r="W59" s="44">
        <v>3.41669</v>
      </c>
      <c r="X59" s="44">
        <v>3.4077190000000002</v>
      </c>
      <c r="Y59" s="44">
        <v>3.3999799999999998</v>
      </c>
      <c r="Z59" s="44">
        <v>3.3865750000000001</v>
      </c>
      <c r="AA59" s="44">
        <v>3.3741690000000002</v>
      </c>
      <c r="AB59" s="44">
        <v>3.3711009999999999</v>
      </c>
      <c r="AC59" s="44">
        <v>3.3634379999999999</v>
      </c>
      <c r="AD59" s="44">
        <v>3.3502489999999998</v>
      </c>
      <c r="AE59" s="44">
        <v>3.3398949999999998</v>
      </c>
      <c r="AF59" s="44">
        <v>3.341018</v>
      </c>
      <c r="AG59" s="40">
        <v>-5.6699999999999997E-3</v>
      </c>
    </row>
    <row r="60" spans="1:33" ht="15" customHeight="1" x14ac:dyDescent="0.35">
      <c r="A60" s="43" t="s">
        <v>499</v>
      </c>
      <c r="B60" s="42" t="s">
        <v>97</v>
      </c>
      <c r="C60" s="44">
        <v>3.6619999999999999</v>
      </c>
      <c r="D60" s="44">
        <v>3.7949999999999999</v>
      </c>
      <c r="E60" s="44">
        <v>3.543447</v>
      </c>
      <c r="F60" s="44">
        <v>3.501385</v>
      </c>
      <c r="G60" s="44">
        <v>3.4787110000000001</v>
      </c>
      <c r="H60" s="44">
        <v>3.4500069999999998</v>
      </c>
      <c r="I60" s="44">
        <v>3.4120870000000001</v>
      </c>
      <c r="J60" s="44">
        <v>3.384042</v>
      </c>
      <c r="K60" s="44">
        <v>3.3479830000000002</v>
      </c>
      <c r="L60" s="44">
        <v>3.3151109999999999</v>
      </c>
      <c r="M60" s="44">
        <v>3.281488</v>
      </c>
      <c r="N60" s="44">
        <v>3.2567490000000001</v>
      </c>
      <c r="O60" s="44">
        <v>3.2321029999999999</v>
      </c>
      <c r="P60" s="44">
        <v>3.1992630000000002</v>
      </c>
      <c r="Q60" s="44">
        <v>3.1719390000000001</v>
      </c>
      <c r="R60" s="44">
        <v>3.147967</v>
      </c>
      <c r="S60" s="44">
        <v>3.1282160000000001</v>
      </c>
      <c r="T60" s="44">
        <v>3.1130360000000001</v>
      </c>
      <c r="U60" s="44">
        <v>3.101505</v>
      </c>
      <c r="V60" s="44">
        <v>3.0926480000000001</v>
      </c>
      <c r="W60" s="44">
        <v>3.0821100000000001</v>
      </c>
      <c r="X60" s="44">
        <v>3.075501</v>
      </c>
      <c r="Y60" s="44">
        <v>3.0703819999999999</v>
      </c>
      <c r="Z60" s="44">
        <v>3.059787</v>
      </c>
      <c r="AA60" s="44">
        <v>3.0501170000000002</v>
      </c>
      <c r="AB60" s="44">
        <v>3.0492469999999998</v>
      </c>
      <c r="AC60" s="44">
        <v>3.0437129999999999</v>
      </c>
      <c r="AD60" s="44">
        <v>3.0325220000000002</v>
      </c>
      <c r="AE60" s="44">
        <v>3.0238290000000001</v>
      </c>
      <c r="AF60" s="44">
        <v>3.0262259999999999</v>
      </c>
      <c r="AG60" s="40">
        <v>-6.5539999999999999E-3</v>
      </c>
    </row>
    <row r="61" spans="1:33" ht="15" customHeight="1" x14ac:dyDescent="0.35">
      <c r="A61" s="43" t="s">
        <v>500</v>
      </c>
      <c r="B61" s="42" t="s">
        <v>98</v>
      </c>
      <c r="C61" s="44">
        <v>0.28000000000000003</v>
      </c>
      <c r="D61" s="44">
        <v>0.23799999999999999</v>
      </c>
      <c r="E61" s="44">
        <v>0.25930900000000001</v>
      </c>
      <c r="F61" s="44">
        <v>0.25840999999999997</v>
      </c>
      <c r="G61" s="44">
        <v>0.259714</v>
      </c>
      <c r="H61" s="44">
        <v>0.25714199999999998</v>
      </c>
      <c r="I61" s="44">
        <v>0.25174400000000002</v>
      </c>
      <c r="J61" s="44">
        <v>0.249776</v>
      </c>
      <c r="K61" s="44">
        <v>0.24940000000000001</v>
      </c>
      <c r="L61" s="44">
        <v>0.24835499999999999</v>
      </c>
      <c r="M61" s="44">
        <v>0.24798700000000001</v>
      </c>
      <c r="N61" s="44">
        <v>0.25156299999999998</v>
      </c>
      <c r="O61" s="44">
        <v>0.25134000000000001</v>
      </c>
      <c r="P61" s="44">
        <v>0.25084000000000001</v>
      </c>
      <c r="Q61" s="44">
        <v>0.25120799999999999</v>
      </c>
      <c r="R61" s="44">
        <v>0.251025</v>
      </c>
      <c r="S61" s="44">
        <v>0.251245</v>
      </c>
      <c r="T61" s="44">
        <v>0.25103599999999998</v>
      </c>
      <c r="U61" s="44">
        <v>0.25180999999999998</v>
      </c>
      <c r="V61" s="44">
        <v>0.24298</v>
      </c>
      <c r="W61" s="44">
        <v>0.241256</v>
      </c>
      <c r="X61" s="44">
        <v>0.24072199999999999</v>
      </c>
      <c r="Y61" s="44">
        <v>0.23652699999999999</v>
      </c>
      <c r="Z61" s="44">
        <v>0.232377</v>
      </c>
      <c r="AA61" s="44">
        <v>0.23052700000000001</v>
      </c>
      <c r="AB61" s="44">
        <v>0.22766600000000001</v>
      </c>
      <c r="AC61" s="44">
        <v>0.227329</v>
      </c>
      <c r="AD61" s="44">
        <v>0.22745699999999999</v>
      </c>
      <c r="AE61" s="44">
        <v>0.226579</v>
      </c>
      <c r="AF61" s="44">
        <v>0.22716</v>
      </c>
      <c r="AG61" s="40">
        <v>-7.1859999999999997E-3</v>
      </c>
    </row>
    <row r="62" spans="1:33" ht="15" customHeight="1" x14ac:dyDescent="0.35">
      <c r="A62" s="43" t="s">
        <v>501</v>
      </c>
      <c r="B62" s="42" t="s">
        <v>99</v>
      </c>
      <c r="C62" s="44">
        <v>1.8320000000000001</v>
      </c>
      <c r="D62" s="44">
        <v>1.946</v>
      </c>
      <c r="E62" s="44">
        <v>1.7237290000000001</v>
      </c>
      <c r="F62" s="44">
        <v>1.7046300000000001</v>
      </c>
      <c r="G62" s="44">
        <v>1.7108840000000001</v>
      </c>
      <c r="H62" s="44">
        <v>1.712569</v>
      </c>
      <c r="I62" s="44">
        <v>1.7101150000000001</v>
      </c>
      <c r="J62" s="44">
        <v>1.730677</v>
      </c>
      <c r="K62" s="44">
        <v>1.744265</v>
      </c>
      <c r="L62" s="44">
        <v>1.756167</v>
      </c>
      <c r="M62" s="44">
        <v>1.7598609999999999</v>
      </c>
      <c r="N62" s="44">
        <v>1.774837</v>
      </c>
      <c r="O62" s="44">
        <v>1.780883</v>
      </c>
      <c r="P62" s="44">
        <v>1.7836129999999999</v>
      </c>
      <c r="Q62" s="44">
        <v>1.7837099999999999</v>
      </c>
      <c r="R62" s="44">
        <v>1.7864990000000001</v>
      </c>
      <c r="S62" s="44">
        <v>1.7978019999999999</v>
      </c>
      <c r="T62" s="44">
        <v>1.8003910000000001</v>
      </c>
      <c r="U62" s="44">
        <v>1.8059339999999999</v>
      </c>
      <c r="V62" s="44">
        <v>1.7913509999999999</v>
      </c>
      <c r="W62" s="44">
        <v>1.7953209999999999</v>
      </c>
      <c r="X62" s="44">
        <v>1.7924169999999999</v>
      </c>
      <c r="Y62" s="44">
        <v>1.7856399999999999</v>
      </c>
      <c r="Z62" s="44">
        <v>1.7831410000000001</v>
      </c>
      <c r="AA62" s="44">
        <v>1.774966</v>
      </c>
      <c r="AB62" s="44">
        <v>1.7713639999999999</v>
      </c>
      <c r="AC62" s="44">
        <v>1.7668349999999999</v>
      </c>
      <c r="AD62" s="44">
        <v>1.772969</v>
      </c>
      <c r="AE62" s="44">
        <v>1.7781279999999999</v>
      </c>
      <c r="AF62" s="44">
        <v>1.778009</v>
      </c>
      <c r="AG62" s="40">
        <v>-1.031E-3</v>
      </c>
    </row>
    <row r="63" spans="1:33" ht="15" customHeight="1" x14ac:dyDescent="0.35">
      <c r="B63" s="46" t="s">
        <v>100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customHeight="1" x14ac:dyDescent="0.35">
      <c r="A64" s="43" t="s">
        <v>502</v>
      </c>
      <c r="B64" s="42" t="s">
        <v>101</v>
      </c>
      <c r="C64" s="44">
        <v>1.0092179999999999</v>
      </c>
      <c r="D64" s="44">
        <v>1.034456</v>
      </c>
      <c r="E64" s="44">
        <v>1.0085230000000001</v>
      </c>
      <c r="F64" s="44">
        <v>0.99851999999999996</v>
      </c>
      <c r="G64" s="44">
        <v>0.98950400000000005</v>
      </c>
      <c r="H64" s="44">
        <v>0.98061399999999999</v>
      </c>
      <c r="I64" s="44">
        <v>0.97558500000000004</v>
      </c>
      <c r="J64" s="44">
        <v>0.97042499999999998</v>
      </c>
      <c r="K64" s="44">
        <v>0.96527399999999997</v>
      </c>
      <c r="L64" s="44">
        <v>0.96057499999999996</v>
      </c>
      <c r="M64" s="44">
        <v>0.95603499999999997</v>
      </c>
      <c r="N64" s="44">
        <v>0.950797</v>
      </c>
      <c r="O64" s="44">
        <v>0.94633400000000001</v>
      </c>
      <c r="P64" s="44">
        <v>0.94257999999999997</v>
      </c>
      <c r="Q64" s="44">
        <v>0.93927099999999997</v>
      </c>
      <c r="R64" s="44">
        <v>0.93621600000000005</v>
      </c>
      <c r="S64" s="44">
        <v>0.93304600000000004</v>
      </c>
      <c r="T64" s="44">
        <v>0.92986400000000002</v>
      </c>
      <c r="U64" s="44">
        <v>0.92703100000000005</v>
      </c>
      <c r="V64" s="44">
        <v>0.92384500000000003</v>
      </c>
      <c r="W64" s="44">
        <v>0.92079900000000003</v>
      </c>
      <c r="X64" s="44">
        <v>0.91788700000000001</v>
      </c>
      <c r="Y64" s="44">
        <v>0.914663</v>
      </c>
      <c r="Z64" s="44">
        <v>0.91145399999999999</v>
      </c>
      <c r="AA64" s="44">
        <v>0.90886</v>
      </c>
      <c r="AB64" s="44">
        <v>0.90656800000000004</v>
      </c>
      <c r="AC64" s="44">
        <v>0.904783</v>
      </c>
      <c r="AD64" s="44">
        <v>0.90322400000000003</v>
      </c>
      <c r="AE64" s="44">
        <v>0.90157799999999999</v>
      </c>
      <c r="AF64" s="44">
        <v>0.90026799999999996</v>
      </c>
      <c r="AG64" s="40">
        <v>-3.9309999999999996E-3</v>
      </c>
    </row>
    <row r="65" spans="1:33" ht="15" customHeight="1" x14ac:dyDescent="0.35">
      <c r="A65" s="43" t="s">
        <v>503</v>
      </c>
      <c r="B65" s="42" t="s">
        <v>102</v>
      </c>
      <c r="C65" s="44">
        <v>5.2445060000000003</v>
      </c>
      <c r="D65" s="44">
        <v>5.372293</v>
      </c>
      <c r="E65" s="44">
        <v>5.5845859999999998</v>
      </c>
      <c r="F65" s="44">
        <v>5.5382930000000004</v>
      </c>
      <c r="G65" s="44">
        <v>5.636838</v>
      </c>
      <c r="H65" s="44">
        <v>5.7385960000000003</v>
      </c>
      <c r="I65" s="44">
        <v>5.8006489999999999</v>
      </c>
      <c r="J65" s="44">
        <v>5.8600440000000003</v>
      </c>
      <c r="K65" s="44">
        <v>5.8713819999999997</v>
      </c>
      <c r="L65" s="44">
        <v>5.8968299999999996</v>
      </c>
      <c r="M65" s="44">
        <v>5.954898</v>
      </c>
      <c r="N65" s="44">
        <v>6.0745570000000004</v>
      </c>
      <c r="O65" s="44">
        <v>6.1272260000000003</v>
      </c>
      <c r="P65" s="44">
        <v>6.1482380000000001</v>
      </c>
      <c r="Q65" s="44">
        <v>6.1678689999999996</v>
      </c>
      <c r="R65" s="44">
        <v>6.1856879999999999</v>
      </c>
      <c r="S65" s="44">
        <v>6.2227880000000004</v>
      </c>
      <c r="T65" s="44">
        <v>6.2515229999999997</v>
      </c>
      <c r="U65" s="44">
        <v>6.2916999999999996</v>
      </c>
      <c r="V65" s="44">
        <v>6.2970819999999996</v>
      </c>
      <c r="W65" s="44">
        <v>6.3203480000000001</v>
      </c>
      <c r="X65" s="44">
        <v>6.3519709999999998</v>
      </c>
      <c r="Y65" s="44">
        <v>6.3886380000000003</v>
      </c>
      <c r="Z65" s="44">
        <v>6.3892319999999998</v>
      </c>
      <c r="AA65" s="44">
        <v>6.4035489999999999</v>
      </c>
      <c r="AB65" s="44">
        <v>6.4492019999999997</v>
      </c>
      <c r="AC65" s="44">
        <v>6.4668020000000004</v>
      </c>
      <c r="AD65" s="44">
        <v>6.4567889999999997</v>
      </c>
      <c r="AE65" s="44">
        <v>6.4688650000000001</v>
      </c>
      <c r="AF65" s="44">
        <v>6.5259229999999997</v>
      </c>
      <c r="AG65" s="40">
        <v>7.5659999999999998E-3</v>
      </c>
    </row>
    <row r="66" spans="1:33" ht="14.5" x14ac:dyDescent="0.35">
      <c r="A66" s="43" t="s">
        <v>504</v>
      </c>
      <c r="B66" s="42" t="s">
        <v>103</v>
      </c>
      <c r="C66" s="44">
        <v>13.078706</v>
      </c>
      <c r="D66" s="44">
        <v>13.509422000000001</v>
      </c>
      <c r="E66" s="44">
        <v>13.728120000000001</v>
      </c>
      <c r="F66" s="44">
        <v>13.677314000000001</v>
      </c>
      <c r="G66" s="44">
        <v>13.625035</v>
      </c>
      <c r="H66" s="44">
        <v>13.541107999999999</v>
      </c>
      <c r="I66" s="44">
        <v>13.426821</v>
      </c>
      <c r="J66" s="44">
        <v>13.331367</v>
      </c>
      <c r="K66" s="44">
        <v>13.233304</v>
      </c>
      <c r="L66" s="44">
        <v>13.157462000000001</v>
      </c>
      <c r="M66" s="44">
        <v>13.089072</v>
      </c>
      <c r="N66" s="44">
        <v>13.026498999999999</v>
      </c>
      <c r="O66" s="44">
        <v>12.967883</v>
      </c>
      <c r="P66" s="44">
        <v>12.891698999999999</v>
      </c>
      <c r="Q66" s="44">
        <v>12.825808</v>
      </c>
      <c r="R66" s="44">
        <v>12.769456</v>
      </c>
      <c r="S66" s="44">
        <v>12.729765</v>
      </c>
      <c r="T66" s="44">
        <v>12.700137</v>
      </c>
      <c r="U66" s="44">
        <v>12.691615000000001</v>
      </c>
      <c r="V66" s="44">
        <v>12.686998000000001</v>
      </c>
      <c r="W66" s="44">
        <v>12.687474999999999</v>
      </c>
      <c r="X66" s="44">
        <v>12.701134</v>
      </c>
      <c r="Y66" s="44">
        <v>12.716844999999999</v>
      </c>
      <c r="Z66" s="44">
        <v>12.733018</v>
      </c>
      <c r="AA66" s="44">
        <v>12.764606000000001</v>
      </c>
      <c r="AB66" s="44">
        <v>12.817345</v>
      </c>
      <c r="AC66" s="44">
        <v>12.872959</v>
      </c>
      <c r="AD66" s="44">
        <v>12.921991</v>
      </c>
      <c r="AE66" s="44">
        <v>12.978816</v>
      </c>
      <c r="AF66" s="44">
        <v>13.06673</v>
      </c>
      <c r="AG66" s="40">
        <v>-3.1999999999999999E-5</v>
      </c>
    </row>
    <row r="67" spans="1:33" ht="15" customHeight="1" x14ac:dyDescent="0.35">
      <c r="A67" s="43" t="s">
        <v>505</v>
      </c>
      <c r="B67" s="42" t="s">
        <v>104</v>
      </c>
      <c r="C67" s="44">
        <v>5.3997999999999997E-2</v>
      </c>
      <c r="D67" s="44">
        <v>5.1977000000000002E-2</v>
      </c>
      <c r="E67" s="44">
        <v>5.1331000000000002E-2</v>
      </c>
      <c r="F67" s="44">
        <v>4.8028000000000001E-2</v>
      </c>
      <c r="G67" s="44">
        <v>4.6609999999999999E-2</v>
      </c>
      <c r="H67" s="44">
        <v>4.4254000000000002E-2</v>
      </c>
      <c r="I67" s="44">
        <v>4.1391999999999998E-2</v>
      </c>
      <c r="J67" s="44">
        <v>3.9944E-2</v>
      </c>
      <c r="K67" s="44">
        <v>3.9351999999999998E-2</v>
      </c>
      <c r="L67" s="44">
        <v>3.8159999999999999E-2</v>
      </c>
      <c r="M67" s="44">
        <v>3.6641E-2</v>
      </c>
      <c r="N67" s="44">
        <v>3.6268000000000002E-2</v>
      </c>
      <c r="O67" s="44">
        <v>3.6042999999999999E-2</v>
      </c>
      <c r="P67" s="44">
        <v>3.5288E-2</v>
      </c>
      <c r="Q67" s="44">
        <v>3.4407E-2</v>
      </c>
      <c r="R67" s="44">
        <v>3.3765000000000003E-2</v>
      </c>
      <c r="S67" s="44">
        <v>3.2897999999999997E-2</v>
      </c>
      <c r="T67" s="44">
        <v>3.2106999999999997E-2</v>
      </c>
      <c r="U67" s="44">
        <v>3.1773999999999997E-2</v>
      </c>
      <c r="V67" s="44">
        <v>3.1247E-2</v>
      </c>
      <c r="W67" s="44">
        <v>3.0190999999999999E-2</v>
      </c>
      <c r="X67" s="44">
        <v>2.9019E-2</v>
      </c>
      <c r="Y67" s="44">
        <v>2.7734999999999999E-2</v>
      </c>
      <c r="Z67" s="44">
        <v>2.6483E-2</v>
      </c>
      <c r="AA67" s="44">
        <v>2.5155E-2</v>
      </c>
      <c r="AB67" s="44">
        <v>2.5035000000000002E-2</v>
      </c>
      <c r="AC67" s="44">
        <v>2.4903999999999999E-2</v>
      </c>
      <c r="AD67" s="44">
        <v>2.4868999999999999E-2</v>
      </c>
      <c r="AE67" s="44">
        <v>2.4892000000000001E-2</v>
      </c>
      <c r="AF67" s="44">
        <v>2.4986000000000001E-2</v>
      </c>
      <c r="AG67" s="40">
        <v>-2.6223E-2</v>
      </c>
    </row>
    <row r="68" spans="1:33" ht="15" customHeight="1" x14ac:dyDescent="0.35">
      <c r="A68" s="43" t="s">
        <v>506</v>
      </c>
      <c r="B68" s="42" t="s">
        <v>218</v>
      </c>
      <c r="C68" s="44">
        <v>0.101697</v>
      </c>
      <c r="D68" s="44">
        <v>6.6600000000000003E-4</v>
      </c>
      <c r="E68" s="44">
        <v>-0.121739</v>
      </c>
      <c r="F68" s="44">
        <v>-0.121543</v>
      </c>
      <c r="G68" s="44">
        <v>-0.121535</v>
      </c>
      <c r="H68" s="44">
        <v>-0.121193</v>
      </c>
      <c r="I68" s="44">
        <v>-0.120465</v>
      </c>
      <c r="J68" s="44">
        <v>-0.120004</v>
      </c>
      <c r="K68" s="44">
        <v>-0.119371</v>
      </c>
      <c r="L68" s="44">
        <v>-0.118923</v>
      </c>
      <c r="M68" s="44">
        <v>-0.118372</v>
      </c>
      <c r="N68" s="44">
        <v>-0.117961</v>
      </c>
      <c r="O68" s="44">
        <v>-0.117469</v>
      </c>
      <c r="P68" s="44">
        <v>-0.116683</v>
      </c>
      <c r="Q68" s="44">
        <v>-0.11614099999999999</v>
      </c>
      <c r="R68" s="44">
        <v>-0.115692</v>
      </c>
      <c r="S68" s="44">
        <v>-0.11540499999999999</v>
      </c>
      <c r="T68" s="44">
        <v>-0.115199</v>
      </c>
      <c r="U68" s="44">
        <v>-0.115187</v>
      </c>
      <c r="V68" s="44">
        <v>-0.115304</v>
      </c>
      <c r="W68" s="44">
        <v>-0.115329</v>
      </c>
      <c r="X68" s="44">
        <v>-0.11550100000000001</v>
      </c>
      <c r="Y68" s="44">
        <v>-0.115733</v>
      </c>
      <c r="Z68" s="44">
        <v>-0.11584800000000001</v>
      </c>
      <c r="AA68" s="44">
        <v>-0.11609999999999999</v>
      </c>
      <c r="AB68" s="44">
        <v>-0.116566</v>
      </c>
      <c r="AC68" s="44">
        <v>-0.116941</v>
      </c>
      <c r="AD68" s="44">
        <v>-0.11717900000000001</v>
      </c>
      <c r="AE68" s="44">
        <v>-0.117504</v>
      </c>
      <c r="AF68" s="44">
        <v>-0.118186</v>
      </c>
      <c r="AG68" s="40" t="s">
        <v>645</v>
      </c>
    </row>
    <row r="69" spans="1:33" ht="15" customHeight="1" x14ac:dyDescent="0.3">
      <c r="A69" s="43" t="s">
        <v>507</v>
      </c>
      <c r="B69" s="46" t="s">
        <v>105</v>
      </c>
      <c r="C69" s="48">
        <v>19.339003000000002</v>
      </c>
      <c r="D69" s="48">
        <v>20.149000000000001</v>
      </c>
      <c r="E69" s="48">
        <v>20.247879000000001</v>
      </c>
      <c r="F69" s="48">
        <v>20.137888</v>
      </c>
      <c r="G69" s="48">
        <v>20.175042999999999</v>
      </c>
      <c r="H69" s="48">
        <v>20.181640999999999</v>
      </c>
      <c r="I69" s="48">
        <v>20.120982999999999</v>
      </c>
      <c r="J69" s="48">
        <v>20.08024</v>
      </c>
      <c r="K69" s="48">
        <v>19.988593999999999</v>
      </c>
      <c r="L69" s="48">
        <v>19.932815999999999</v>
      </c>
      <c r="M69" s="48">
        <v>19.916865999999999</v>
      </c>
      <c r="N69" s="48">
        <v>19.968938999999999</v>
      </c>
      <c r="O69" s="48">
        <v>19.958722999999999</v>
      </c>
      <c r="P69" s="48">
        <v>19.899687</v>
      </c>
      <c r="Q69" s="48">
        <v>19.849747000000001</v>
      </c>
      <c r="R69" s="48">
        <v>19.807860999999999</v>
      </c>
      <c r="S69" s="48">
        <v>19.801494999999999</v>
      </c>
      <c r="T69" s="48">
        <v>19.796786999999998</v>
      </c>
      <c r="U69" s="48">
        <v>19.825405</v>
      </c>
      <c r="V69" s="48">
        <v>19.822368999999998</v>
      </c>
      <c r="W69" s="48">
        <v>19.841916999999999</v>
      </c>
      <c r="X69" s="48">
        <v>19.882828</v>
      </c>
      <c r="Y69" s="48">
        <v>19.93038</v>
      </c>
      <c r="Z69" s="48">
        <v>19.942442</v>
      </c>
      <c r="AA69" s="48">
        <v>19.984179000000001</v>
      </c>
      <c r="AB69" s="48">
        <v>20.079872000000002</v>
      </c>
      <c r="AC69" s="48">
        <v>20.150594999999999</v>
      </c>
      <c r="AD69" s="48">
        <v>20.187730999999999</v>
      </c>
      <c r="AE69" s="48">
        <v>20.254463000000001</v>
      </c>
      <c r="AF69" s="48">
        <v>20.397762</v>
      </c>
      <c r="AG69" s="47">
        <v>1.8400000000000001E-3</v>
      </c>
    </row>
    <row r="70" spans="1:33" ht="15" customHeight="1" x14ac:dyDescent="0.3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customHeight="1" x14ac:dyDescent="0.35">
      <c r="A71" s="43" t="s">
        <v>508</v>
      </c>
      <c r="B71" s="42" t="s">
        <v>219</v>
      </c>
      <c r="C71" s="44">
        <v>0.160473</v>
      </c>
      <c r="D71" s="44">
        <v>4.6191999999999997E-2</v>
      </c>
      <c r="E71" s="44">
        <v>-2.1328E-2</v>
      </c>
      <c r="F71" s="44">
        <v>-1.9394000000000002E-2</v>
      </c>
      <c r="G71" s="44">
        <v>-1.9972E-2</v>
      </c>
      <c r="H71" s="44">
        <v>-2.0819000000000001E-2</v>
      </c>
      <c r="I71" s="44">
        <v>-1.8454000000000002E-2</v>
      </c>
      <c r="J71" s="44">
        <v>-1.9904999999999999E-2</v>
      </c>
      <c r="K71" s="44">
        <v>-2.0315E-2</v>
      </c>
      <c r="L71" s="44">
        <v>-2.0864000000000001E-2</v>
      </c>
      <c r="M71" s="44">
        <v>-2.1269E-2</v>
      </c>
      <c r="N71" s="44">
        <v>-2.0091999999999999E-2</v>
      </c>
      <c r="O71" s="44">
        <v>-2.0480999999999999E-2</v>
      </c>
      <c r="P71" s="44">
        <v>-2.1996000000000002E-2</v>
      </c>
      <c r="Q71" s="44">
        <v>-2.2202E-2</v>
      </c>
      <c r="R71" s="44">
        <v>-2.4046000000000001E-2</v>
      </c>
      <c r="S71" s="44">
        <v>-2.4938999999999999E-2</v>
      </c>
      <c r="T71" s="44">
        <v>-2.5356E-2</v>
      </c>
      <c r="U71" s="44">
        <v>-2.6203000000000001E-2</v>
      </c>
      <c r="V71" s="44">
        <v>-2.4924999999999999E-2</v>
      </c>
      <c r="W71" s="44">
        <v>-2.5010999999999999E-2</v>
      </c>
      <c r="X71" s="44">
        <v>-2.4764999999999999E-2</v>
      </c>
      <c r="Y71" s="44">
        <v>-2.4112999999999999E-2</v>
      </c>
      <c r="Z71" s="44">
        <v>-2.5063999999999999E-2</v>
      </c>
      <c r="AA71" s="44">
        <v>-2.4899999999999999E-2</v>
      </c>
      <c r="AB71" s="44">
        <v>-2.4372000000000001E-2</v>
      </c>
      <c r="AC71" s="44">
        <v>-2.4469000000000001E-2</v>
      </c>
      <c r="AD71" s="44">
        <v>-2.5850000000000001E-2</v>
      </c>
      <c r="AE71" s="44">
        <v>-2.6714000000000002E-2</v>
      </c>
      <c r="AF71" s="44">
        <v>-2.6967999999999999E-2</v>
      </c>
      <c r="AG71" s="40" t="s">
        <v>645</v>
      </c>
    </row>
    <row r="72" spans="1:33" ht="15" customHeight="1" x14ac:dyDescent="0.3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.5" x14ac:dyDescent="0.35">
      <c r="A73" s="43" t="s">
        <v>509</v>
      </c>
      <c r="B73" s="42" t="s">
        <v>220</v>
      </c>
      <c r="C73" s="41">
        <v>18.124001</v>
      </c>
      <c r="D73" s="41">
        <v>18.129999000000002</v>
      </c>
      <c r="E73" s="41">
        <v>18.592608999999999</v>
      </c>
      <c r="F73" s="41">
        <v>18.665119000000001</v>
      </c>
      <c r="G73" s="41">
        <v>18.737631</v>
      </c>
      <c r="H73" s="41">
        <v>18.810141000000002</v>
      </c>
      <c r="I73" s="41">
        <v>18.810141000000002</v>
      </c>
      <c r="J73" s="41">
        <v>18.810141000000002</v>
      </c>
      <c r="K73" s="41">
        <v>18.810141000000002</v>
      </c>
      <c r="L73" s="41">
        <v>18.810141000000002</v>
      </c>
      <c r="M73" s="41">
        <v>18.810141000000002</v>
      </c>
      <c r="N73" s="41">
        <v>18.810141000000002</v>
      </c>
      <c r="O73" s="41">
        <v>18.810141000000002</v>
      </c>
      <c r="P73" s="41">
        <v>18.810141000000002</v>
      </c>
      <c r="Q73" s="41">
        <v>18.810141000000002</v>
      </c>
      <c r="R73" s="41">
        <v>18.810141000000002</v>
      </c>
      <c r="S73" s="41">
        <v>18.810141000000002</v>
      </c>
      <c r="T73" s="41">
        <v>18.810141000000002</v>
      </c>
      <c r="U73" s="41">
        <v>18.810141000000002</v>
      </c>
      <c r="V73" s="41">
        <v>18.810141000000002</v>
      </c>
      <c r="W73" s="41">
        <v>18.810141000000002</v>
      </c>
      <c r="X73" s="41">
        <v>18.810141000000002</v>
      </c>
      <c r="Y73" s="41">
        <v>18.810141000000002</v>
      </c>
      <c r="Z73" s="41">
        <v>18.810141000000002</v>
      </c>
      <c r="AA73" s="41">
        <v>18.810141000000002</v>
      </c>
      <c r="AB73" s="41">
        <v>18.810141000000002</v>
      </c>
      <c r="AC73" s="41">
        <v>18.810141000000002</v>
      </c>
      <c r="AD73" s="41">
        <v>18.810141000000002</v>
      </c>
      <c r="AE73" s="41">
        <v>18.810141000000002</v>
      </c>
      <c r="AF73" s="41">
        <v>18.810141000000002</v>
      </c>
      <c r="AG73" s="40">
        <v>1.2819999999999999E-3</v>
      </c>
    </row>
    <row r="74" spans="1:33" ht="15" customHeight="1" x14ac:dyDescent="0.35">
      <c r="A74" s="43" t="s">
        <v>510</v>
      </c>
      <c r="B74" s="42" t="s">
        <v>663</v>
      </c>
      <c r="C74" s="41">
        <v>86.334000000000003</v>
      </c>
      <c r="D74" s="41">
        <v>90.825996000000004</v>
      </c>
      <c r="E74" s="41">
        <v>90.019287000000006</v>
      </c>
      <c r="F74" s="41">
        <v>90.074989000000002</v>
      </c>
      <c r="G74" s="41">
        <v>89.971771000000004</v>
      </c>
      <c r="H74" s="41">
        <v>89.574477999999999</v>
      </c>
      <c r="I74" s="41">
        <v>89.293960999999996</v>
      </c>
      <c r="J74" s="41">
        <v>88.932365000000004</v>
      </c>
      <c r="K74" s="41">
        <v>88.840217999999993</v>
      </c>
      <c r="L74" s="41">
        <v>88.605262999999994</v>
      </c>
      <c r="M74" s="41">
        <v>87.943129999999996</v>
      </c>
      <c r="N74" s="41">
        <v>88.186843999999994</v>
      </c>
      <c r="O74" s="41">
        <v>87.748221999999998</v>
      </c>
      <c r="P74" s="41">
        <v>87.292670999999999</v>
      </c>
      <c r="Q74" s="41">
        <v>87.011268999999999</v>
      </c>
      <c r="R74" s="41">
        <v>86.444618000000006</v>
      </c>
      <c r="S74" s="41">
        <v>86.190132000000006</v>
      </c>
      <c r="T74" s="41">
        <v>86.269347999999994</v>
      </c>
      <c r="U74" s="41">
        <v>85.789421000000004</v>
      </c>
      <c r="V74" s="41">
        <v>85.58287</v>
      </c>
      <c r="W74" s="41">
        <v>85.652610999999993</v>
      </c>
      <c r="X74" s="41">
        <v>85.387557999999999</v>
      </c>
      <c r="Y74" s="41">
        <v>85.562599000000006</v>
      </c>
      <c r="Z74" s="41">
        <v>85.562111000000002</v>
      </c>
      <c r="AA74" s="41">
        <v>85.087646000000007</v>
      </c>
      <c r="AB74" s="41">
        <v>85.064621000000002</v>
      </c>
      <c r="AC74" s="41">
        <v>84.544196999999997</v>
      </c>
      <c r="AD74" s="41">
        <v>84.741539000000003</v>
      </c>
      <c r="AE74" s="41">
        <v>84.748458999999997</v>
      </c>
      <c r="AF74" s="41">
        <v>84.624733000000006</v>
      </c>
      <c r="AG74" s="40">
        <v>-6.8900000000000005E-4</v>
      </c>
    </row>
    <row r="75" spans="1:33" ht="15" customHeight="1" x14ac:dyDescent="0.35">
      <c r="A75" s="43" t="s">
        <v>511</v>
      </c>
      <c r="B75" s="42" t="s">
        <v>512</v>
      </c>
      <c r="C75" s="44">
        <v>8.4773370000000003</v>
      </c>
      <c r="D75" s="44">
        <v>9.5235059999999994</v>
      </c>
      <c r="E75" s="44">
        <v>9.3361800000000006</v>
      </c>
      <c r="F75" s="44">
        <v>9.0698039999999995</v>
      </c>
      <c r="G75" s="44">
        <v>8.7802310000000006</v>
      </c>
      <c r="H75" s="44">
        <v>8.485474</v>
      </c>
      <c r="I75" s="44">
        <v>8.4599299999999999</v>
      </c>
      <c r="J75" s="44">
        <v>8.2768639999999998</v>
      </c>
      <c r="K75" s="44">
        <v>8.18154</v>
      </c>
      <c r="L75" s="44">
        <v>8.1434909999999991</v>
      </c>
      <c r="M75" s="44">
        <v>8.1972059999999995</v>
      </c>
      <c r="N75" s="44">
        <v>8.3580389999999998</v>
      </c>
      <c r="O75" s="44">
        <v>8.2622070000000001</v>
      </c>
      <c r="P75" s="44">
        <v>8.3914559999999998</v>
      </c>
      <c r="Q75" s="44">
        <v>8.4164169999999991</v>
      </c>
      <c r="R75" s="44">
        <v>8.5346109999999999</v>
      </c>
      <c r="S75" s="44">
        <v>8.5902399999999997</v>
      </c>
      <c r="T75" s="44">
        <v>8.6919590000000007</v>
      </c>
      <c r="U75" s="44">
        <v>8.7218040000000006</v>
      </c>
      <c r="V75" s="44">
        <v>8.5667310000000008</v>
      </c>
      <c r="W75" s="44">
        <v>8.5715479999999999</v>
      </c>
      <c r="X75" s="44">
        <v>8.4925890000000006</v>
      </c>
      <c r="Y75" s="44">
        <v>8.3464310000000008</v>
      </c>
      <c r="Z75" s="44">
        <v>8.497204</v>
      </c>
      <c r="AA75" s="44">
        <v>8.1965970000000006</v>
      </c>
      <c r="AB75" s="44">
        <v>8.0379199999999997</v>
      </c>
      <c r="AC75" s="44">
        <v>7.9736229999999999</v>
      </c>
      <c r="AD75" s="44">
        <v>8.1055499999999991</v>
      </c>
      <c r="AE75" s="44">
        <v>8.2498249999999995</v>
      </c>
      <c r="AF75" s="44">
        <v>7.9083180000000004</v>
      </c>
      <c r="AG75" s="40">
        <v>-2.3930000000000002E-3</v>
      </c>
    </row>
    <row r="76" spans="1:33" ht="15" customHeight="1" x14ac:dyDescent="0.35">
      <c r="A76" s="43" t="s">
        <v>513</v>
      </c>
      <c r="B76" s="42" t="s">
        <v>514</v>
      </c>
      <c r="C76" s="44">
        <v>8.6984840000000005</v>
      </c>
      <c r="D76" s="44">
        <v>9.6034649999999999</v>
      </c>
      <c r="E76" s="44">
        <v>10.023854</v>
      </c>
      <c r="F76" s="44">
        <v>10.276794000000001</v>
      </c>
      <c r="G76" s="44">
        <v>10.463001999999999</v>
      </c>
      <c r="H76" s="44">
        <v>10.368382</v>
      </c>
      <c r="I76" s="44">
        <v>10.276368</v>
      </c>
      <c r="J76" s="44">
        <v>10.260115000000001</v>
      </c>
      <c r="K76" s="44">
        <v>10.276009</v>
      </c>
      <c r="L76" s="44">
        <v>10.328207000000001</v>
      </c>
      <c r="M76" s="44">
        <v>10.282000999999999</v>
      </c>
      <c r="N76" s="44">
        <v>10.26295</v>
      </c>
      <c r="O76" s="44">
        <v>10.156803999999999</v>
      </c>
      <c r="P76" s="44">
        <v>10.224817</v>
      </c>
      <c r="Q76" s="44">
        <v>10.246131999999999</v>
      </c>
      <c r="R76" s="44">
        <v>10.310323</v>
      </c>
      <c r="S76" s="44">
        <v>10.233305</v>
      </c>
      <c r="T76" s="44">
        <v>10.268490999999999</v>
      </c>
      <c r="U76" s="44">
        <v>10.328084</v>
      </c>
      <c r="V76" s="44">
        <v>10.269271</v>
      </c>
      <c r="W76" s="44">
        <v>10.205059</v>
      </c>
      <c r="X76" s="44">
        <v>10.133221000000001</v>
      </c>
      <c r="Y76" s="44">
        <v>10.024317</v>
      </c>
      <c r="Z76" s="44">
        <v>10.113891000000001</v>
      </c>
      <c r="AA76" s="44">
        <v>10.001585</v>
      </c>
      <c r="AB76" s="44">
        <v>9.8577569999999994</v>
      </c>
      <c r="AC76" s="44">
        <v>9.7667059999999992</v>
      </c>
      <c r="AD76" s="44">
        <v>9.8531370000000003</v>
      </c>
      <c r="AE76" s="44">
        <v>9.8255060000000007</v>
      </c>
      <c r="AF76" s="44">
        <v>9.7067370000000004</v>
      </c>
      <c r="AG76" s="40">
        <v>3.7889999999999998E-3</v>
      </c>
    </row>
    <row r="77" spans="1:33" ht="15" customHeight="1" x14ac:dyDescent="0.35">
      <c r="A77" s="43" t="s">
        <v>515</v>
      </c>
      <c r="B77" s="42" t="s">
        <v>516</v>
      </c>
      <c r="C77" s="44">
        <v>-0.22114800000000001</v>
      </c>
      <c r="D77" s="44">
        <v>-7.9959000000000002E-2</v>
      </c>
      <c r="E77" s="44">
        <v>-0.68767500000000004</v>
      </c>
      <c r="F77" s="44">
        <v>-1.20699</v>
      </c>
      <c r="G77" s="44">
        <v>-1.6827719999999999</v>
      </c>
      <c r="H77" s="44">
        <v>-1.882908</v>
      </c>
      <c r="I77" s="44">
        <v>-1.816438</v>
      </c>
      <c r="J77" s="44">
        <v>-1.9832510000000001</v>
      </c>
      <c r="K77" s="44">
        <v>-2.0944690000000001</v>
      </c>
      <c r="L77" s="44">
        <v>-2.1847159999999999</v>
      </c>
      <c r="M77" s="44">
        <v>-2.0847950000000002</v>
      </c>
      <c r="N77" s="44">
        <v>-1.904911</v>
      </c>
      <c r="O77" s="44">
        <v>-1.8945970000000001</v>
      </c>
      <c r="P77" s="44">
        <v>-1.8333619999999999</v>
      </c>
      <c r="Q77" s="44">
        <v>-1.829715</v>
      </c>
      <c r="R77" s="44">
        <v>-1.775712</v>
      </c>
      <c r="S77" s="44">
        <v>-1.643065</v>
      </c>
      <c r="T77" s="44">
        <v>-1.5765309999999999</v>
      </c>
      <c r="U77" s="44">
        <v>-1.6062799999999999</v>
      </c>
      <c r="V77" s="44">
        <v>-1.702539</v>
      </c>
      <c r="W77" s="44">
        <v>-1.6335120000000001</v>
      </c>
      <c r="X77" s="44">
        <v>-1.6406320000000001</v>
      </c>
      <c r="Y77" s="44">
        <v>-1.677886</v>
      </c>
      <c r="Z77" s="44">
        <v>-1.616687</v>
      </c>
      <c r="AA77" s="44">
        <v>-1.804988</v>
      </c>
      <c r="AB77" s="44">
        <v>-1.8198369999999999</v>
      </c>
      <c r="AC77" s="44">
        <v>-1.7930820000000001</v>
      </c>
      <c r="AD77" s="44">
        <v>-1.747587</v>
      </c>
      <c r="AE77" s="44">
        <v>-1.5756810000000001</v>
      </c>
      <c r="AF77" s="44">
        <v>-1.798419</v>
      </c>
      <c r="AG77" s="40">
        <v>7.4945999999999999E-2</v>
      </c>
    </row>
    <row r="78" spans="1:33" ht="15" customHeight="1" x14ac:dyDescent="0.35">
      <c r="A78" s="43" t="s">
        <v>517</v>
      </c>
      <c r="B78" s="42" t="s">
        <v>662</v>
      </c>
      <c r="C78" s="41">
        <v>-1.134123</v>
      </c>
      <c r="D78" s="41">
        <v>-0.39592899999999998</v>
      </c>
      <c r="E78" s="41">
        <v>-3.3998650000000001</v>
      </c>
      <c r="F78" s="41">
        <v>-5.9994040000000002</v>
      </c>
      <c r="G78" s="41">
        <v>-8.3491239999999998</v>
      </c>
      <c r="H78" s="41">
        <v>-9.3394390000000005</v>
      </c>
      <c r="I78" s="41">
        <v>-9.0358619999999998</v>
      </c>
      <c r="J78" s="41">
        <v>-9.886431</v>
      </c>
      <c r="K78" s="41">
        <v>-10.48898</v>
      </c>
      <c r="L78" s="41">
        <v>-10.971878999999999</v>
      </c>
      <c r="M78" s="41">
        <v>-10.478678</v>
      </c>
      <c r="N78" s="41">
        <v>-9.5489759999999997</v>
      </c>
      <c r="O78" s="41">
        <v>-9.5023269999999993</v>
      </c>
      <c r="P78" s="41">
        <v>-9.2232070000000004</v>
      </c>
      <c r="Q78" s="41">
        <v>-9.2281460000000006</v>
      </c>
      <c r="R78" s="41">
        <v>-8.9755769999999995</v>
      </c>
      <c r="S78" s="41">
        <v>-8.3081460000000007</v>
      </c>
      <c r="T78" s="41">
        <v>-7.9737840000000002</v>
      </c>
      <c r="U78" s="41">
        <v>-8.1128560000000007</v>
      </c>
      <c r="V78" s="41">
        <v>-8.5997920000000008</v>
      </c>
      <c r="W78" s="41">
        <v>-8.2430160000000008</v>
      </c>
      <c r="X78" s="41">
        <v>-8.2617910000000006</v>
      </c>
      <c r="Y78" s="41">
        <v>-8.4289280000000009</v>
      </c>
      <c r="Z78" s="41">
        <v>-8.1169609999999999</v>
      </c>
      <c r="AA78" s="41">
        <v>-9.043355</v>
      </c>
      <c r="AB78" s="41">
        <v>-9.0740079999999992</v>
      </c>
      <c r="AC78" s="41">
        <v>-8.9092269999999996</v>
      </c>
      <c r="AD78" s="41">
        <v>-8.6677800000000005</v>
      </c>
      <c r="AE78" s="41">
        <v>-7.7896989999999997</v>
      </c>
      <c r="AF78" s="41">
        <v>-8.8284149999999997</v>
      </c>
      <c r="AG78" s="40">
        <v>7.3326000000000002E-2</v>
      </c>
    </row>
    <row r="79" spans="1:33" ht="14.5" x14ac:dyDescent="0.35">
      <c r="B79" s="46" t="s">
        <v>222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5" customHeight="1" x14ac:dyDescent="0.35">
      <c r="A80" s="43" t="s">
        <v>518</v>
      </c>
      <c r="B80" s="42" t="s">
        <v>661</v>
      </c>
      <c r="C80" s="45">
        <v>155.21623199999999</v>
      </c>
      <c r="D80" s="45">
        <v>185.37290999999999</v>
      </c>
      <c r="E80" s="45">
        <v>173.634613</v>
      </c>
      <c r="F80" s="45">
        <v>181.41413900000001</v>
      </c>
      <c r="G80" s="45">
        <v>177.80328399999999</v>
      </c>
      <c r="H80" s="45">
        <v>173.57981899999999</v>
      </c>
      <c r="I80" s="45">
        <v>178.325165</v>
      </c>
      <c r="J80" s="45">
        <v>176.64184599999999</v>
      </c>
      <c r="K80" s="45">
        <v>177.43937700000001</v>
      </c>
      <c r="L80" s="45">
        <v>178.468658</v>
      </c>
      <c r="M80" s="45">
        <v>183.11549400000001</v>
      </c>
      <c r="N80" s="45">
        <v>189.59899899999999</v>
      </c>
      <c r="O80" s="45">
        <v>189.32493600000001</v>
      </c>
      <c r="P80" s="45">
        <v>194.05010999999999</v>
      </c>
      <c r="Q80" s="45">
        <v>195.36750799999999</v>
      </c>
      <c r="R80" s="45">
        <v>200.263351</v>
      </c>
      <c r="S80" s="45">
        <v>202.39773600000001</v>
      </c>
      <c r="T80" s="45">
        <v>207.81213399999999</v>
      </c>
      <c r="U80" s="45">
        <v>208.359756</v>
      </c>
      <c r="V80" s="45">
        <v>212.519836</v>
      </c>
      <c r="W80" s="45">
        <v>215.29132100000001</v>
      </c>
      <c r="X80" s="45">
        <v>214.89411899999999</v>
      </c>
      <c r="Y80" s="45">
        <v>215.34541300000001</v>
      </c>
      <c r="Z80" s="45">
        <v>223.54487599999999</v>
      </c>
      <c r="AA80" s="45">
        <v>215.35455300000001</v>
      </c>
      <c r="AB80" s="45">
        <v>214.215836</v>
      </c>
      <c r="AC80" s="45">
        <v>212.40770000000001</v>
      </c>
      <c r="AD80" s="45">
        <v>214.62737999999999</v>
      </c>
      <c r="AE80" s="45">
        <v>219.796738</v>
      </c>
      <c r="AF80" s="45">
        <v>208.10914600000001</v>
      </c>
      <c r="AG80" s="40">
        <v>1.0163E-2</v>
      </c>
    </row>
    <row r="82" spans="2:2" ht="15" customHeight="1" thickBot="1" x14ac:dyDescent="0.35"/>
    <row r="83" spans="2:2" ht="15" customHeight="1" x14ac:dyDescent="0.3">
      <c r="B83" s="39" t="s">
        <v>617</v>
      </c>
    </row>
    <row r="84" spans="2:2" ht="15" customHeight="1" x14ac:dyDescent="0.3">
      <c r="B84" s="38" t="s">
        <v>600</v>
      </c>
    </row>
    <row r="85" spans="2:2" ht="15" customHeight="1" x14ac:dyDescent="0.3">
      <c r="B85" s="38" t="s">
        <v>601</v>
      </c>
    </row>
    <row r="86" spans="2:2" ht="15" customHeight="1" x14ac:dyDescent="0.3">
      <c r="B86" s="38" t="s">
        <v>602</v>
      </c>
    </row>
    <row r="87" spans="2:2" ht="15" customHeight="1" x14ac:dyDescent="0.3">
      <c r="B87" s="38" t="s">
        <v>107</v>
      </c>
    </row>
    <row r="88" spans="2:2" ht="15" customHeight="1" x14ac:dyDescent="0.3">
      <c r="B88" s="38" t="s">
        <v>603</v>
      </c>
    </row>
    <row r="89" spans="2:2" ht="15" customHeight="1" x14ac:dyDescent="0.3">
      <c r="B89" s="38" t="s">
        <v>108</v>
      </c>
    </row>
    <row r="90" spans="2:2" ht="15" customHeight="1" x14ac:dyDescent="0.3">
      <c r="B90" s="38" t="s">
        <v>604</v>
      </c>
    </row>
    <row r="91" spans="2:2" ht="15" customHeight="1" x14ac:dyDescent="0.3">
      <c r="B91" s="38" t="s">
        <v>605</v>
      </c>
    </row>
    <row r="92" spans="2:2" x14ac:dyDescent="0.3">
      <c r="B92" s="38" t="s">
        <v>223</v>
      </c>
    </row>
    <row r="93" spans="2:2" ht="15" customHeight="1" x14ac:dyDescent="0.3">
      <c r="B93" s="38" t="s">
        <v>606</v>
      </c>
    </row>
    <row r="94" spans="2:2" ht="15" customHeight="1" x14ac:dyDescent="0.3">
      <c r="B94" s="38" t="s">
        <v>607</v>
      </c>
    </row>
    <row r="95" spans="2:2" ht="15" customHeight="1" x14ac:dyDescent="0.3">
      <c r="B95" s="38" t="s">
        <v>660</v>
      </c>
    </row>
    <row r="96" spans="2:2" ht="15" customHeight="1" x14ac:dyDescent="0.3">
      <c r="B96" s="38" t="s">
        <v>519</v>
      </c>
    </row>
    <row r="97" spans="2:33" ht="15" customHeight="1" x14ac:dyDescent="0.3">
      <c r="B97" s="38" t="s">
        <v>608</v>
      </c>
    </row>
    <row r="98" spans="2:33" ht="15" customHeight="1" x14ac:dyDescent="0.3">
      <c r="B98" s="38" t="s">
        <v>609</v>
      </c>
    </row>
    <row r="99" spans="2:33" ht="15" customHeight="1" x14ac:dyDescent="0.3">
      <c r="B99" s="38" t="s">
        <v>610</v>
      </c>
    </row>
    <row r="100" spans="2:33" ht="15" customHeight="1" x14ac:dyDescent="0.3">
      <c r="B100" s="38" t="s">
        <v>525</v>
      </c>
    </row>
    <row r="101" spans="2:33" x14ac:dyDescent="0.3">
      <c r="B101" s="38" t="s">
        <v>611</v>
      </c>
    </row>
    <row r="102" spans="2:33" x14ac:dyDescent="0.3">
      <c r="B102" s="38" t="s">
        <v>612</v>
      </c>
    </row>
    <row r="103" spans="2:33" ht="15" customHeight="1" x14ac:dyDescent="0.3">
      <c r="B103" s="38" t="s">
        <v>613</v>
      </c>
    </row>
    <row r="104" spans="2:33" ht="15" customHeight="1" x14ac:dyDescent="0.3">
      <c r="B104" s="38" t="s">
        <v>614</v>
      </c>
    </row>
    <row r="105" spans="2:33" ht="15" customHeight="1" x14ac:dyDescent="0.3">
      <c r="B105" s="38" t="s">
        <v>615</v>
      </c>
    </row>
    <row r="106" spans="2:33" ht="15" customHeight="1" x14ac:dyDescent="0.3">
      <c r="B106" s="38" t="s">
        <v>616</v>
      </c>
    </row>
    <row r="107" spans="2:33" ht="15" customHeight="1" x14ac:dyDescent="0.3">
      <c r="B107" s="38" t="s">
        <v>109</v>
      </c>
    </row>
    <row r="108" spans="2:33" ht="15" customHeight="1" x14ac:dyDescent="0.3">
      <c r="B108" s="38" t="s">
        <v>584</v>
      </c>
    </row>
    <row r="109" spans="2:33" ht="15" customHeight="1" x14ac:dyDescent="0.3">
      <c r="B109" s="38" t="s">
        <v>585</v>
      </c>
    </row>
    <row r="110" spans="2:33" ht="15" customHeight="1" x14ac:dyDescent="0.3">
      <c r="B110" s="38" t="s">
        <v>659</v>
      </c>
    </row>
    <row r="111" spans="2:33" ht="15" customHeight="1" x14ac:dyDescent="0.3">
      <c r="B111" s="38" t="s">
        <v>638</v>
      </c>
    </row>
    <row r="112" spans="2:33" ht="15" customHeight="1" x14ac:dyDescent="0.3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</row>
    <row r="113" s="37" customFormat="1" ht="15" customHeight="1" x14ac:dyDescent="0.3"/>
    <row r="114" s="37" customFormat="1" ht="15" customHeight="1" x14ac:dyDescent="0.3"/>
    <row r="115" s="37" customFormat="1" ht="15" customHeight="1" x14ac:dyDescent="0.3"/>
    <row r="116" s="37" customFormat="1" ht="15" customHeight="1" x14ac:dyDescent="0.3"/>
    <row r="117" s="37" customFormat="1" ht="15" customHeight="1" x14ac:dyDescent="0.3"/>
    <row r="118" s="37" customFormat="1" ht="15" customHeight="1" x14ac:dyDescent="0.3"/>
    <row r="119" s="37" customFormat="1" ht="15" customHeight="1" x14ac:dyDescent="0.3"/>
    <row r="120" s="37" customFormat="1" ht="15" customHeight="1" x14ac:dyDescent="0.3"/>
    <row r="121" s="37" customFormat="1" ht="15" customHeight="1" x14ac:dyDescent="0.3"/>
    <row r="122" s="37" customFormat="1" ht="15" customHeight="1" x14ac:dyDescent="0.3"/>
    <row r="123" s="37" customFormat="1" ht="15" customHeight="1" x14ac:dyDescent="0.3"/>
    <row r="124" s="37" customFormat="1" ht="15" customHeight="1" x14ac:dyDescent="0.3"/>
    <row r="125" s="37" customFormat="1" ht="15" customHeight="1" x14ac:dyDescent="0.3"/>
    <row r="126" s="37" customFormat="1" ht="15" customHeight="1" x14ac:dyDescent="0.3"/>
    <row r="127" s="37" customFormat="1" ht="15" customHeight="1" x14ac:dyDescent="0.3"/>
    <row r="128" s="37" customFormat="1" ht="15" customHeight="1" x14ac:dyDescent="0.3"/>
    <row r="129" s="37" customFormat="1" ht="15" customHeight="1" x14ac:dyDescent="0.3"/>
    <row r="130" s="37" customFormat="1" ht="15" customHeight="1" x14ac:dyDescent="0.3"/>
    <row r="131" s="37" customFormat="1" ht="15" customHeight="1" x14ac:dyDescent="0.3"/>
    <row r="132" s="37" customFormat="1" ht="15" customHeight="1" x14ac:dyDescent="0.3"/>
    <row r="133" s="37" customFormat="1" ht="15" customHeight="1" x14ac:dyDescent="0.3"/>
    <row r="134" s="37" customFormat="1" ht="15" customHeight="1" x14ac:dyDescent="0.3"/>
    <row r="135" s="37" customFormat="1" ht="15" customHeight="1" x14ac:dyDescent="0.3"/>
    <row r="136" s="37" customFormat="1" ht="15" customHeight="1" x14ac:dyDescent="0.3"/>
    <row r="137" s="37" customFormat="1" ht="15" customHeight="1" x14ac:dyDescent="0.3"/>
    <row r="138" s="37" customFormat="1" ht="15" customHeight="1" x14ac:dyDescent="0.3"/>
    <row r="139" s="37" customFormat="1" ht="15" customHeight="1" x14ac:dyDescent="0.3"/>
    <row r="140" s="37" customFormat="1" ht="15" customHeight="1" x14ac:dyDescent="0.3"/>
    <row r="141" s="37" customFormat="1" x14ac:dyDescent="0.3"/>
    <row r="142" s="37" customFormat="1" x14ac:dyDescent="0.3"/>
    <row r="143" s="37" customFormat="1" x14ac:dyDescent="0.3"/>
    <row r="144" s="37" customFormat="1" x14ac:dyDescent="0.3"/>
    <row r="145" s="37" customFormat="1" x14ac:dyDescent="0.3"/>
    <row r="146" s="37" customFormat="1" x14ac:dyDescent="0.3"/>
    <row r="147" s="37" customFormat="1" x14ac:dyDescent="0.3"/>
    <row r="148" s="37" customFormat="1" x14ac:dyDescent="0.3"/>
    <row r="149" s="37" customFormat="1" x14ac:dyDescent="0.3"/>
    <row r="150" s="37" customFormat="1" ht="15" customHeight="1" x14ac:dyDescent="0.3"/>
    <row r="151" s="37" customFormat="1" ht="15" customHeight="1" x14ac:dyDescent="0.3"/>
    <row r="152" s="37" customFormat="1" ht="15" customHeight="1" x14ac:dyDescent="0.3"/>
    <row r="153" s="37" customFormat="1" ht="15" customHeight="1" x14ac:dyDescent="0.3"/>
    <row r="154" s="37" customFormat="1" ht="15" customHeight="1" x14ac:dyDescent="0.3"/>
    <row r="155" s="37" customFormat="1" ht="15" customHeight="1" x14ac:dyDescent="0.3"/>
    <row r="156" s="37" customFormat="1" ht="15" customHeight="1" x14ac:dyDescent="0.3"/>
    <row r="157" s="37" customFormat="1" ht="15" customHeight="1" x14ac:dyDescent="0.3"/>
    <row r="158" s="37" customFormat="1" ht="15" customHeight="1" x14ac:dyDescent="0.3"/>
    <row r="159" s="37" customFormat="1" ht="15" customHeight="1" x14ac:dyDescent="0.3"/>
    <row r="160" s="37" customFormat="1" ht="15" customHeight="1" x14ac:dyDescent="0.3"/>
    <row r="161" s="37" customFormat="1" ht="15" customHeight="1" x14ac:dyDescent="0.3"/>
    <row r="162" s="37" customFormat="1" ht="15" customHeight="1" x14ac:dyDescent="0.3"/>
    <row r="163" s="37" customFormat="1" ht="15" customHeight="1" x14ac:dyDescent="0.3"/>
    <row r="164" s="37" customFormat="1" ht="15" customHeight="1" x14ac:dyDescent="0.3"/>
    <row r="165" s="37" customFormat="1" x14ac:dyDescent="0.3"/>
    <row r="166" s="37" customFormat="1" ht="15" customHeight="1" x14ac:dyDescent="0.3"/>
    <row r="167" s="37" customFormat="1" ht="15" customHeight="1" x14ac:dyDescent="0.3"/>
    <row r="168" s="37" customFormat="1" ht="15" customHeight="1" x14ac:dyDescent="0.3"/>
    <row r="169" s="37" customFormat="1" ht="15" customHeight="1" x14ac:dyDescent="0.3"/>
    <row r="170" s="37" customFormat="1" ht="15" customHeight="1" x14ac:dyDescent="0.3"/>
    <row r="171" s="37" customFormat="1" ht="15" customHeight="1" x14ac:dyDescent="0.3"/>
    <row r="172" s="37" customFormat="1" ht="15" customHeight="1" x14ac:dyDescent="0.3"/>
    <row r="173" s="37" customFormat="1" ht="15" customHeight="1" x14ac:dyDescent="0.3"/>
    <row r="174" s="37" customFormat="1" ht="15" customHeight="1" x14ac:dyDescent="0.3"/>
    <row r="175" s="37" customFormat="1" ht="15" customHeight="1" x14ac:dyDescent="0.3"/>
    <row r="176" s="37" customFormat="1" ht="15" customHeight="1" x14ac:dyDescent="0.3"/>
    <row r="177" s="37" customFormat="1" ht="15" customHeight="1" x14ac:dyDescent="0.3"/>
    <row r="178" s="37" customFormat="1" ht="15" customHeight="1" x14ac:dyDescent="0.3"/>
    <row r="179" s="37" customFormat="1" ht="15" customHeight="1" x14ac:dyDescent="0.3"/>
    <row r="180" s="37" customFormat="1" x14ac:dyDescent="0.3"/>
    <row r="181" s="37" customFormat="1" ht="15" customHeight="1" x14ac:dyDescent="0.3"/>
    <row r="182" s="37" customFormat="1" ht="15" customHeight="1" x14ac:dyDescent="0.3"/>
    <row r="183" s="37" customFormat="1" ht="15" customHeight="1" x14ac:dyDescent="0.3"/>
    <row r="184" s="37" customFormat="1" ht="15" customHeight="1" x14ac:dyDescent="0.3"/>
    <row r="185" s="37" customFormat="1" ht="15" customHeight="1" x14ac:dyDescent="0.3"/>
    <row r="186" s="37" customFormat="1" ht="15" customHeight="1" x14ac:dyDescent="0.3"/>
    <row r="187" s="37" customFormat="1" ht="15" customHeight="1" x14ac:dyDescent="0.3"/>
    <row r="188" s="37" customFormat="1" ht="15" customHeight="1" x14ac:dyDescent="0.3"/>
    <row r="189" s="37" customFormat="1" ht="15" customHeight="1" x14ac:dyDescent="0.3"/>
    <row r="190" s="37" customFormat="1" ht="15" customHeight="1" x14ac:dyDescent="0.3"/>
    <row r="191" s="37" customFormat="1" ht="15" customHeight="1" x14ac:dyDescent="0.3"/>
    <row r="192" s="37" customFormat="1" ht="15" customHeight="1" x14ac:dyDescent="0.3"/>
    <row r="193" s="37" customFormat="1" ht="15" customHeight="1" x14ac:dyDescent="0.3"/>
    <row r="194" s="37" customFormat="1" ht="15" customHeight="1" x14ac:dyDescent="0.3"/>
    <row r="195" s="37" customFormat="1" ht="15" customHeight="1" x14ac:dyDescent="0.3"/>
    <row r="196" s="37" customFormat="1" ht="15" customHeight="1" x14ac:dyDescent="0.3"/>
    <row r="197" s="37" customFormat="1" ht="15" customHeight="1" x14ac:dyDescent="0.3"/>
    <row r="198" s="37" customFormat="1" ht="15" customHeight="1" x14ac:dyDescent="0.3"/>
    <row r="199" s="37" customFormat="1" ht="15" customHeight="1" x14ac:dyDescent="0.3"/>
    <row r="200" s="37" customFormat="1" ht="15" customHeight="1" x14ac:dyDescent="0.3"/>
    <row r="201" s="37" customFormat="1" ht="15" customHeight="1" x14ac:dyDescent="0.3"/>
    <row r="202" s="37" customFormat="1" ht="15" customHeight="1" x14ac:dyDescent="0.3"/>
    <row r="203" s="37" customFormat="1" ht="15" customHeight="1" x14ac:dyDescent="0.3"/>
    <row r="204" s="37" customFormat="1" ht="15" customHeight="1" x14ac:dyDescent="0.3"/>
    <row r="205" s="37" customFormat="1" x14ac:dyDescent="0.3"/>
    <row r="206" s="37" customFormat="1" x14ac:dyDescent="0.3"/>
    <row r="207" s="37" customFormat="1" ht="15" customHeight="1" x14ac:dyDescent="0.3"/>
    <row r="208" s="37" customFormat="1" ht="15" customHeight="1" x14ac:dyDescent="0.3"/>
    <row r="209" s="37" customFormat="1" ht="15" customHeight="1" x14ac:dyDescent="0.3"/>
    <row r="210" s="37" customFormat="1" ht="15" customHeight="1" x14ac:dyDescent="0.3"/>
    <row r="211" s="37" customFormat="1" ht="15" customHeight="1" x14ac:dyDescent="0.3"/>
    <row r="212" s="37" customFormat="1" ht="15" customHeight="1" x14ac:dyDescent="0.3"/>
    <row r="213" s="37" customFormat="1" ht="15" customHeight="1" x14ac:dyDescent="0.3"/>
    <row r="214" s="37" customFormat="1" ht="15" customHeight="1" x14ac:dyDescent="0.3"/>
    <row r="215" s="37" customFormat="1" ht="15" customHeight="1" x14ac:dyDescent="0.3"/>
    <row r="216" s="37" customFormat="1" ht="15" customHeight="1" x14ac:dyDescent="0.3"/>
    <row r="217" s="37" customFormat="1" ht="15" customHeight="1" x14ac:dyDescent="0.3"/>
    <row r="218" s="37" customFormat="1" ht="15" customHeight="1" x14ac:dyDescent="0.3"/>
    <row r="219" s="37" customFormat="1" ht="15" customHeight="1" x14ac:dyDescent="0.3"/>
    <row r="220" s="37" customFormat="1" ht="15" customHeight="1" x14ac:dyDescent="0.3"/>
    <row r="221" s="37" customFormat="1" ht="15" customHeight="1" x14ac:dyDescent="0.3"/>
    <row r="222" s="37" customFormat="1" ht="15" customHeight="1" x14ac:dyDescent="0.3"/>
    <row r="223" s="37" customFormat="1" x14ac:dyDescent="0.3"/>
    <row r="224" s="37" customFormat="1" ht="15" customHeight="1" x14ac:dyDescent="0.3"/>
    <row r="225" s="37" customFormat="1" ht="15" customHeight="1" x14ac:dyDescent="0.3"/>
    <row r="226" s="37" customFormat="1" x14ac:dyDescent="0.3"/>
    <row r="227" s="37" customFormat="1" ht="15" customHeight="1" x14ac:dyDescent="0.3"/>
    <row r="228" s="37" customFormat="1" ht="15" customHeight="1" x14ac:dyDescent="0.3"/>
    <row r="229" s="37" customFormat="1" ht="15" customHeight="1" x14ac:dyDescent="0.3"/>
    <row r="230" s="37" customFormat="1" ht="15" customHeight="1" x14ac:dyDescent="0.3"/>
    <row r="231" s="37" customFormat="1" ht="15" customHeight="1" x14ac:dyDescent="0.3"/>
    <row r="232" s="37" customFormat="1" ht="15" customHeight="1" x14ac:dyDescent="0.3"/>
    <row r="233" s="37" customFormat="1" ht="15" customHeight="1" x14ac:dyDescent="0.3"/>
    <row r="234" s="37" customFormat="1" ht="15" customHeight="1" x14ac:dyDescent="0.3"/>
    <row r="235" s="37" customFormat="1" ht="15" customHeight="1" x14ac:dyDescent="0.3"/>
    <row r="236" s="37" customFormat="1" ht="15" customHeight="1" x14ac:dyDescent="0.3"/>
    <row r="237" s="37" customFormat="1" ht="15" customHeight="1" x14ac:dyDescent="0.3"/>
    <row r="238" s="37" customFormat="1" ht="15" customHeight="1" x14ac:dyDescent="0.3"/>
    <row r="239" s="37" customFormat="1" ht="15" customHeight="1" x14ac:dyDescent="0.3"/>
    <row r="240" s="37" customFormat="1" ht="15" customHeight="1" x14ac:dyDescent="0.3"/>
    <row r="241" s="37" customFormat="1" ht="15" customHeight="1" x14ac:dyDescent="0.3"/>
    <row r="242" s="37" customFormat="1" ht="15" customHeight="1" x14ac:dyDescent="0.3"/>
    <row r="243" s="37" customFormat="1" ht="15" customHeight="1" x14ac:dyDescent="0.3"/>
    <row r="244" s="37" customFormat="1" ht="15" customHeight="1" x14ac:dyDescent="0.3"/>
    <row r="245" s="37" customFormat="1" ht="15" customHeight="1" x14ac:dyDescent="0.3"/>
    <row r="246" s="37" customFormat="1" ht="15" customHeight="1" x14ac:dyDescent="0.3"/>
    <row r="247" s="37" customFormat="1" ht="15" customHeight="1" x14ac:dyDescent="0.3"/>
    <row r="248" s="37" customFormat="1" ht="15" customHeight="1" x14ac:dyDescent="0.3"/>
    <row r="249" s="37" customFormat="1" ht="15" customHeight="1" x14ac:dyDescent="0.3"/>
    <row r="250" s="37" customFormat="1" ht="15" customHeight="1" x14ac:dyDescent="0.3"/>
    <row r="251" s="37" customFormat="1" ht="15" customHeight="1" x14ac:dyDescent="0.3"/>
    <row r="252" s="37" customFormat="1" ht="15" customHeight="1" x14ac:dyDescent="0.3"/>
    <row r="253" s="37" customFormat="1" ht="15" customHeight="1" x14ac:dyDescent="0.3"/>
    <row r="254" s="37" customFormat="1" ht="15" customHeight="1" x14ac:dyDescent="0.3"/>
    <row r="255" s="37" customFormat="1" ht="15" customHeight="1" x14ac:dyDescent="0.3"/>
    <row r="256" s="37" customFormat="1" ht="15" customHeight="1" x14ac:dyDescent="0.3"/>
    <row r="257" s="37" customFormat="1" ht="15" customHeight="1" x14ac:dyDescent="0.3"/>
    <row r="258" s="37" customFormat="1" ht="15" customHeight="1" x14ac:dyDescent="0.3"/>
    <row r="259" s="37" customFormat="1" ht="15" customHeight="1" x14ac:dyDescent="0.3"/>
    <row r="260" s="37" customFormat="1" ht="15" customHeight="1" x14ac:dyDescent="0.3"/>
    <row r="261" s="37" customFormat="1" ht="15" customHeight="1" x14ac:dyDescent="0.3"/>
    <row r="262" s="37" customFormat="1" ht="15" customHeight="1" x14ac:dyDescent="0.3"/>
    <row r="263" s="37" customFormat="1" ht="15" customHeight="1" x14ac:dyDescent="0.3"/>
    <row r="264" s="37" customFormat="1" ht="15" customHeight="1" x14ac:dyDescent="0.3"/>
    <row r="265" s="37" customFormat="1" ht="15" customHeight="1" x14ac:dyDescent="0.3"/>
    <row r="266" s="37" customFormat="1" ht="15" customHeight="1" x14ac:dyDescent="0.3"/>
    <row r="267" s="37" customFormat="1" ht="15" customHeight="1" x14ac:dyDescent="0.3"/>
    <row r="268" s="37" customFormat="1" ht="15" customHeight="1" x14ac:dyDescent="0.3"/>
    <row r="269" s="37" customFormat="1" ht="15" customHeight="1" x14ac:dyDescent="0.3"/>
    <row r="270" s="37" customFormat="1" ht="15" customHeight="1" x14ac:dyDescent="0.3"/>
    <row r="271" s="37" customFormat="1" ht="15" customHeight="1" x14ac:dyDescent="0.3"/>
    <row r="272" s="37" customFormat="1" ht="15" customHeight="1" x14ac:dyDescent="0.3"/>
    <row r="273" s="37" customFormat="1" ht="15" customHeight="1" x14ac:dyDescent="0.3"/>
    <row r="274" s="37" customFormat="1" ht="15" customHeight="1" x14ac:dyDescent="0.3"/>
    <row r="275" s="37" customFormat="1" ht="15" customHeight="1" x14ac:dyDescent="0.3"/>
    <row r="276" s="37" customFormat="1" ht="15" customHeight="1" x14ac:dyDescent="0.3"/>
    <row r="277" s="37" customFormat="1" ht="15" customHeight="1" x14ac:dyDescent="0.3"/>
    <row r="278" s="37" customFormat="1" ht="15" customHeight="1" x14ac:dyDescent="0.3"/>
    <row r="279" s="37" customFormat="1" ht="15" customHeight="1" x14ac:dyDescent="0.3"/>
    <row r="280" s="37" customFormat="1" ht="15" customHeight="1" x14ac:dyDescent="0.3"/>
    <row r="281" s="37" customFormat="1" ht="15" customHeight="1" x14ac:dyDescent="0.3"/>
    <row r="282" s="37" customFormat="1" ht="15" customHeight="1" x14ac:dyDescent="0.3"/>
    <row r="283" s="37" customFormat="1" ht="15" customHeight="1" x14ac:dyDescent="0.3"/>
    <row r="284" s="37" customFormat="1" ht="15" customHeight="1" x14ac:dyDescent="0.3"/>
    <row r="285" s="37" customFormat="1" ht="15" customHeight="1" x14ac:dyDescent="0.3"/>
    <row r="286" s="37" customFormat="1" ht="15" customHeight="1" x14ac:dyDescent="0.3"/>
    <row r="287" s="37" customFormat="1" ht="15" customHeight="1" x14ac:dyDescent="0.3"/>
    <row r="288" s="37" customFormat="1" ht="15" customHeight="1" x14ac:dyDescent="0.3"/>
    <row r="289" s="37" customFormat="1" ht="15" customHeight="1" x14ac:dyDescent="0.3"/>
    <row r="290" s="37" customFormat="1" ht="15" customHeight="1" x14ac:dyDescent="0.3"/>
    <row r="291" s="37" customFormat="1" ht="15" customHeight="1" x14ac:dyDescent="0.3"/>
    <row r="292" s="37" customFormat="1" ht="15" customHeight="1" x14ac:dyDescent="0.3"/>
    <row r="293" s="37" customFormat="1" ht="15" customHeight="1" x14ac:dyDescent="0.3"/>
    <row r="294" s="37" customFormat="1" ht="15" customHeight="1" x14ac:dyDescent="0.3"/>
    <row r="295" s="37" customFormat="1" ht="15" customHeight="1" x14ac:dyDescent="0.3"/>
    <row r="296" s="37" customFormat="1" ht="15" customHeight="1" x14ac:dyDescent="0.3"/>
    <row r="297" s="37" customFormat="1" ht="15" customHeight="1" x14ac:dyDescent="0.3"/>
    <row r="298" s="37" customFormat="1" ht="15" customHeight="1" x14ac:dyDescent="0.3"/>
    <row r="299" s="37" customFormat="1" ht="15" customHeight="1" x14ac:dyDescent="0.3"/>
    <row r="300" s="37" customFormat="1" ht="15" customHeight="1" x14ac:dyDescent="0.3"/>
    <row r="301" s="37" customFormat="1" ht="15" customHeight="1" x14ac:dyDescent="0.3"/>
    <row r="302" s="37" customFormat="1" ht="15" customHeight="1" x14ac:dyDescent="0.3"/>
    <row r="303" s="37" customFormat="1" ht="15" customHeight="1" x14ac:dyDescent="0.3"/>
    <row r="304" s="37" customFormat="1" ht="15" customHeight="1" x14ac:dyDescent="0.3"/>
    <row r="305" spans="2:33" ht="15" customHeight="1" x14ac:dyDescent="0.3"/>
    <row r="306" spans="2:33" ht="15" customHeight="1" x14ac:dyDescent="0.3"/>
    <row r="307" spans="2:33" ht="15" customHeight="1" x14ac:dyDescent="0.3"/>
    <row r="308" spans="2:33" ht="15" customHeight="1" x14ac:dyDescent="0.3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</row>
    <row r="309" spans="2:33" ht="15" customHeight="1" x14ac:dyDescent="0.3"/>
    <row r="310" spans="2:33" ht="15" customHeight="1" x14ac:dyDescent="0.3"/>
    <row r="311" spans="2:33" ht="15" customHeight="1" x14ac:dyDescent="0.3"/>
    <row r="312" spans="2:33" ht="15" customHeight="1" x14ac:dyDescent="0.3"/>
    <row r="313" spans="2:33" ht="15" customHeight="1" x14ac:dyDescent="0.3"/>
    <row r="314" spans="2:33" ht="15" customHeight="1" x14ac:dyDescent="0.3"/>
    <row r="315" spans="2:33" ht="15" customHeight="1" x14ac:dyDescent="0.3"/>
    <row r="316" spans="2:33" ht="15" customHeight="1" x14ac:dyDescent="0.3"/>
    <row r="317" spans="2:33" ht="15" customHeight="1" x14ac:dyDescent="0.3"/>
    <row r="318" spans="2:33" ht="15" customHeight="1" x14ac:dyDescent="0.3"/>
    <row r="319" spans="2:33" ht="15" customHeight="1" x14ac:dyDescent="0.3"/>
    <row r="320" spans="2:33" ht="15" customHeight="1" x14ac:dyDescent="0.3"/>
    <row r="321" s="37" customFormat="1" ht="15" customHeight="1" x14ac:dyDescent="0.3"/>
    <row r="322" s="37" customFormat="1" ht="15" customHeight="1" x14ac:dyDescent="0.3"/>
    <row r="323" s="37" customFormat="1" ht="15" customHeight="1" x14ac:dyDescent="0.3"/>
    <row r="324" s="37" customFormat="1" ht="15" customHeight="1" x14ac:dyDescent="0.3"/>
    <row r="325" s="37" customFormat="1" ht="15" customHeight="1" x14ac:dyDescent="0.3"/>
    <row r="326" s="37" customFormat="1" ht="15" customHeight="1" x14ac:dyDescent="0.3"/>
    <row r="327" s="37" customFormat="1" ht="15" customHeight="1" x14ac:dyDescent="0.3"/>
    <row r="328" s="37" customFormat="1" ht="15" customHeight="1" x14ac:dyDescent="0.3"/>
    <row r="329" s="37" customFormat="1" ht="15" customHeight="1" x14ac:dyDescent="0.3"/>
    <row r="330" s="37" customFormat="1" ht="15" customHeight="1" x14ac:dyDescent="0.3"/>
    <row r="331" s="37" customFormat="1" ht="15" customHeight="1" x14ac:dyDescent="0.3"/>
    <row r="332" s="37" customFormat="1" ht="15" customHeight="1" x14ac:dyDescent="0.3"/>
    <row r="333" s="37" customFormat="1" ht="15" customHeight="1" x14ac:dyDescent="0.3"/>
    <row r="334" s="37" customFormat="1" ht="15" customHeight="1" x14ac:dyDescent="0.3"/>
    <row r="335" s="37" customFormat="1" ht="15" customHeight="1" x14ac:dyDescent="0.3"/>
    <row r="336" s="37" customFormat="1" ht="15" customHeight="1" x14ac:dyDescent="0.3"/>
    <row r="337" s="37" customFormat="1" ht="15" customHeight="1" x14ac:dyDescent="0.3"/>
    <row r="338" s="37" customFormat="1" ht="15" customHeight="1" x14ac:dyDescent="0.3"/>
    <row r="339" s="37" customFormat="1" ht="15" customHeight="1" x14ac:dyDescent="0.3"/>
    <row r="340" s="37" customFormat="1" ht="15" customHeight="1" x14ac:dyDescent="0.3"/>
    <row r="341" s="37" customFormat="1" ht="15" customHeight="1" x14ac:dyDescent="0.3"/>
    <row r="342" s="37" customFormat="1" ht="15" customHeight="1" x14ac:dyDescent="0.3"/>
    <row r="343" s="37" customFormat="1" ht="15" customHeight="1" x14ac:dyDescent="0.3"/>
    <row r="344" s="37" customFormat="1" ht="15" customHeight="1" x14ac:dyDescent="0.3"/>
    <row r="345" s="37" customFormat="1" ht="15" customHeight="1" x14ac:dyDescent="0.3"/>
    <row r="346" s="37" customFormat="1" ht="15" customHeight="1" x14ac:dyDescent="0.3"/>
    <row r="347" s="37" customFormat="1" ht="15" customHeight="1" x14ac:dyDescent="0.3"/>
    <row r="348" s="37" customFormat="1" ht="15" customHeight="1" x14ac:dyDescent="0.3"/>
    <row r="349" s="37" customFormat="1" ht="15" customHeight="1" x14ac:dyDescent="0.3"/>
    <row r="350" s="37" customFormat="1" ht="15" customHeight="1" x14ac:dyDescent="0.3"/>
    <row r="351" s="37" customFormat="1" ht="15" customHeight="1" x14ac:dyDescent="0.3"/>
    <row r="352" s="37" customFormat="1" ht="15" customHeight="1" x14ac:dyDescent="0.3"/>
    <row r="353" s="37" customFormat="1" ht="15" customHeight="1" x14ac:dyDescent="0.3"/>
    <row r="354" s="37" customFormat="1" ht="15" customHeight="1" x14ac:dyDescent="0.3"/>
    <row r="355" s="37" customFormat="1" ht="15" customHeight="1" x14ac:dyDescent="0.3"/>
    <row r="356" s="37" customFormat="1" ht="15" customHeight="1" x14ac:dyDescent="0.3"/>
    <row r="357" s="37" customFormat="1" ht="15" customHeight="1" x14ac:dyDescent="0.3"/>
    <row r="358" s="37" customFormat="1" ht="15" customHeight="1" x14ac:dyDescent="0.3"/>
    <row r="359" s="37" customFormat="1" ht="15" customHeight="1" x14ac:dyDescent="0.3"/>
    <row r="360" s="37" customFormat="1" ht="15" customHeight="1" x14ac:dyDescent="0.3"/>
    <row r="361" s="37" customFormat="1" ht="15" customHeight="1" x14ac:dyDescent="0.3"/>
    <row r="362" s="37" customFormat="1" ht="15" customHeight="1" x14ac:dyDescent="0.3"/>
    <row r="363" s="37" customFormat="1" ht="15" customHeight="1" x14ac:dyDescent="0.3"/>
    <row r="364" s="37" customFormat="1" ht="15" customHeight="1" x14ac:dyDescent="0.3"/>
    <row r="365" s="37" customFormat="1" ht="15" customHeight="1" x14ac:dyDescent="0.3"/>
    <row r="366" s="37" customFormat="1" ht="15" customHeight="1" x14ac:dyDescent="0.3"/>
    <row r="367" s="37" customFormat="1" ht="15" customHeight="1" x14ac:dyDescent="0.3"/>
    <row r="368" s="37" customFormat="1" ht="15" customHeight="1" x14ac:dyDescent="0.3"/>
    <row r="369" s="37" customFormat="1" ht="15" customHeight="1" x14ac:dyDescent="0.3"/>
    <row r="370" s="37" customFormat="1" ht="15" customHeight="1" x14ac:dyDescent="0.3"/>
    <row r="371" s="37" customFormat="1" ht="15" customHeight="1" x14ac:dyDescent="0.3"/>
    <row r="372" s="37" customFormat="1" ht="15" customHeight="1" x14ac:dyDescent="0.3"/>
    <row r="373" s="37" customFormat="1" ht="15" customHeight="1" x14ac:dyDescent="0.3"/>
    <row r="374" s="37" customFormat="1" ht="15" customHeight="1" x14ac:dyDescent="0.3"/>
    <row r="375" s="37" customFormat="1" ht="15" customHeight="1" x14ac:dyDescent="0.3"/>
    <row r="376" s="37" customFormat="1" ht="15" customHeight="1" x14ac:dyDescent="0.3"/>
    <row r="377" s="37" customFormat="1" ht="15" customHeight="1" x14ac:dyDescent="0.3"/>
    <row r="378" s="37" customFormat="1" ht="15" customHeight="1" x14ac:dyDescent="0.3"/>
    <row r="379" s="37" customFormat="1" ht="15" customHeight="1" x14ac:dyDescent="0.3"/>
    <row r="380" s="37" customFormat="1" ht="15" customHeight="1" x14ac:dyDescent="0.3"/>
    <row r="381" s="37" customFormat="1" ht="15" customHeight="1" x14ac:dyDescent="0.3"/>
    <row r="382" s="37" customFormat="1" ht="15" customHeight="1" x14ac:dyDescent="0.3"/>
    <row r="383" s="37" customFormat="1" ht="15" customHeight="1" x14ac:dyDescent="0.3"/>
    <row r="384" s="37" customFormat="1" ht="15" customHeight="1" x14ac:dyDescent="0.3"/>
    <row r="385" s="37" customFormat="1" ht="15" customHeight="1" x14ac:dyDescent="0.3"/>
    <row r="386" s="37" customFormat="1" ht="15" customHeight="1" x14ac:dyDescent="0.3"/>
    <row r="387" s="37" customFormat="1" ht="15" customHeight="1" x14ac:dyDescent="0.3"/>
    <row r="388" s="37" customFormat="1" ht="15" customHeight="1" x14ac:dyDescent="0.3"/>
    <row r="389" s="37" customFormat="1" ht="15" customHeight="1" x14ac:dyDescent="0.3"/>
    <row r="390" s="37" customFormat="1" ht="15" customHeight="1" x14ac:dyDescent="0.3"/>
    <row r="391" s="37" customFormat="1" ht="15" customHeight="1" x14ac:dyDescent="0.3"/>
    <row r="392" s="37" customFormat="1" ht="15" customHeight="1" x14ac:dyDescent="0.3"/>
    <row r="393" s="37" customFormat="1" ht="15" customHeight="1" x14ac:dyDescent="0.3"/>
    <row r="394" s="37" customFormat="1" ht="15" customHeight="1" x14ac:dyDescent="0.3"/>
    <row r="395" s="37" customFormat="1" ht="15" customHeight="1" x14ac:dyDescent="0.3"/>
    <row r="396" s="37" customFormat="1" ht="15" customHeight="1" x14ac:dyDescent="0.3"/>
    <row r="397" s="37" customFormat="1" ht="15" customHeight="1" x14ac:dyDescent="0.3"/>
    <row r="398" s="37" customFormat="1" ht="15" customHeight="1" x14ac:dyDescent="0.3"/>
    <row r="399" s="37" customFormat="1" ht="15" customHeight="1" x14ac:dyDescent="0.3"/>
    <row r="400" s="37" customFormat="1" ht="15" customHeight="1" x14ac:dyDescent="0.3"/>
    <row r="401" s="37" customFormat="1" ht="15" customHeight="1" x14ac:dyDescent="0.3"/>
    <row r="402" s="37" customFormat="1" ht="15" customHeight="1" x14ac:dyDescent="0.3"/>
    <row r="403" s="37" customFormat="1" ht="15" customHeight="1" x14ac:dyDescent="0.3"/>
    <row r="404" s="37" customFormat="1" ht="15" customHeight="1" x14ac:dyDescent="0.3"/>
    <row r="405" s="37" customFormat="1" ht="15" customHeight="1" x14ac:dyDescent="0.3"/>
    <row r="406" s="37" customFormat="1" ht="15" customHeight="1" x14ac:dyDescent="0.3"/>
    <row r="407" s="37" customFormat="1" ht="15" customHeight="1" x14ac:dyDescent="0.3"/>
    <row r="408" s="37" customFormat="1" ht="15" customHeight="1" x14ac:dyDescent="0.3"/>
    <row r="409" s="37" customFormat="1" ht="15" customHeight="1" x14ac:dyDescent="0.3"/>
    <row r="410" s="37" customFormat="1" ht="15" customHeight="1" x14ac:dyDescent="0.3"/>
    <row r="411" s="37" customFormat="1" ht="15" customHeight="1" x14ac:dyDescent="0.3"/>
    <row r="412" s="37" customFormat="1" ht="15" customHeight="1" x14ac:dyDescent="0.3"/>
    <row r="413" s="37" customFormat="1" ht="15" customHeight="1" x14ac:dyDescent="0.3"/>
    <row r="414" s="37" customFormat="1" ht="15" customHeight="1" x14ac:dyDescent="0.3"/>
    <row r="415" s="37" customFormat="1" ht="15" customHeight="1" x14ac:dyDescent="0.3"/>
    <row r="416" s="37" customFormat="1" ht="15" customHeight="1" x14ac:dyDescent="0.3"/>
    <row r="417" s="37" customFormat="1" ht="15" customHeight="1" x14ac:dyDescent="0.3"/>
    <row r="418" s="37" customFormat="1" ht="15" customHeight="1" x14ac:dyDescent="0.3"/>
    <row r="419" s="37" customFormat="1" ht="15" customHeight="1" x14ac:dyDescent="0.3"/>
    <row r="420" s="37" customFormat="1" ht="15" customHeight="1" x14ac:dyDescent="0.3"/>
    <row r="421" s="37" customFormat="1" ht="15" customHeight="1" x14ac:dyDescent="0.3"/>
    <row r="422" s="37" customFormat="1" ht="15" customHeight="1" x14ac:dyDescent="0.3"/>
    <row r="423" s="37" customFormat="1" ht="15" customHeight="1" x14ac:dyDescent="0.3"/>
    <row r="424" s="37" customFormat="1" ht="15" customHeight="1" x14ac:dyDescent="0.3"/>
    <row r="425" s="37" customFormat="1" ht="15" customHeight="1" x14ac:dyDescent="0.3"/>
    <row r="426" s="37" customFormat="1" ht="15" customHeight="1" x14ac:dyDescent="0.3"/>
    <row r="427" s="37" customFormat="1" ht="15" customHeight="1" x14ac:dyDescent="0.3"/>
    <row r="428" s="37" customFormat="1" ht="15" customHeight="1" x14ac:dyDescent="0.3"/>
    <row r="429" s="37" customFormat="1" ht="15" customHeight="1" x14ac:dyDescent="0.3"/>
    <row r="430" s="37" customFormat="1" ht="15" customHeight="1" x14ac:dyDescent="0.3"/>
    <row r="431" s="37" customFormat="1" ht="15" customHeight="1" x14ac:dyDescent="0.3"/>
    <row r="432" s="37" customFormat="1" ht="15" customHeight="1" x14ac:dyDescent="0.3"/>
    <row r="433" s="37" customFormat="1" ht="15" customHeight="1" x14ac:dyDescent="0.3"/>
    <row r="434" s="37" customFormat="1" ht="15" customHeight="1" x14ac:dyDescent="0.3"/>
    <row r="435" s="37" customFormat="1" ht="15" customHeight="1" x14ac:dyDescent="0.3"/>
    <row r="436" s="37" customFormat="1" ht="15" customHeight="1" x14ac:dyDescent="0.3"/>
    <row r="437" s="37" customFormat="1" ht="15" customHeight="1" x14ac:dyDescent="0.3"/>
    <row r="438" s="37" customFormat="1" ht="15" customHeight="1" x14ac:dyDescent="0.3"/>
    <row r="439" s="37" customFormat="1" ht="15" customHeight="1" x14ac:dyDescent="0.3"/>
    <row r="440" s="37" customFormat="1" ht="15" customHeight="1" x14ac:dyDescent="0.3"/>
    <row r="441" s="37" customFormat="1" ht="15" customHeight="1" x14ac:dyDescent="0.3"/>
    <row r="442" s="37" customFormat="1" ht="15" customHeight="1" x14ac:dyDescent="0.3"/>
    <row r="443" s="37" customFormat="1" ht="15" customHeight="1" x14ac:dyDescent="0.3"/>
    <row r="444" s="37" customFormat="1" ht="15" customHeight="1" x14ac:dyDescent="0.3"/>
    <row r="445" s="37" customFormat="1" ht="15" customHeight="1" x14ac:dyDescent="0.3"/>
    <row r="446" s="37" customFormat="1" ht="15" customHeight="1" x14ac:dyDescent="0.3"/>
    <row r="447" s="37" customFormat="1" ht="15" customHeight="1" x14ac:dyDescent="0.3"/>
    <row r="448" s="37" customFormat="1" ht="15" customHeight="1" x14ac:dyDescent="0.3"/>
    <row r="449" s="37" customFormat="1" ht="15" customHeight="1" x14ac:dyDescent="0.3"/>
    <row r="450" s="37" customFormat="1" ht="15" customHeight="1" x14ac:dyDescent="0.3"/>
    <row r="451" s="37" customFormat="1" ht="15" customHeight="1" x14ac:dyDescent="0.3"/>
    <row r="452" s="37" customFormat="1" ht="15" customHeight="1" x14ac:dyDescent="0.3"/>
    <row r="453" s="37" customFormat="1" ht="15" customHeight="1" x14ac:dyDescent="0.3"/>
    <row r="454" s="37" customFormat="1" ht="15" customHeight="1" x14ac:dyDescent="0.3"/>
    <row r="455" s="37" customFormat="1" ht="15" customHeight="1" x14ac:dyDescent="0.3"/>
    <row r="456" s="37" customFormat="1" ht="15" customHeight="1" x14ac:dyDescent="0.3"/>
    <row r="457" s="37" customFormat="1" ht="15" customHeight="1" x14ac:dyDescent="0.3"/>
    <row r="458" s="37" customFormat="1" ht="15" customHeight="1" x14ac:dyDescent="0.3"/>
    <row r="459" s="37" customFormat="1" ht="15" customHeight="1" x14ac:dyDescent="0.3"/>
    <row r="460" s="37" customFormat="1" ht="15" customHeight="1" x14ac:dyDescent="0.3"/>
    <row r="461" s="37" customFormat="1" ht="15" customHeight="1" x14ac:dyDescent="0.3"/>
    <row r="462" s="37" customFormat="1" ht="15" customHeight="1" x14ac:dyDescent="0.3"/>
    <row r="463" s="37" customFormat="1" ht="15" customHeight="1" x14ac:dyDescent="0.3"/>
    <row r="464" s="37" customFormat="1" ht="15" customHeight="1" x14ac:dyDescent="0.3"/>
    <row r="465" s="37" customFormat="1" ht="15" customHeight="1" x14ac:dyDescent="0.3"/>
    <row r="466" s="37" customFormat="1" ht="15" customHeight="1" x14ac:dyDescent="0.3"/>
    <row r="467" s="37" customFormat="1" ht="15" customHeight="1" x14ac:dyDescent="0.3"/>
    <row r="468" s="37" customFormat="1" ht="15" customHeight="1" x14ac:dyDescent="0.3"/>
    <row r="469" s="37" customFormat="1" ht="15" customHeight="1" x14ac:dyDescent="0.3"/>
    <row r="470" s="37" customFormat="1" ht="15" customHeight="1" x14ac:dyDescent="0.3"/>
    <row r="471" s="37" customFormat="1" ht="15" customHeight="1" x14ac:dyDescent="0.3"/>
    <row r="472" s="37" customFormat="1" ht="15" customHeight="1" x14ac:dyDescent="0.3"/>
    <row r="473" s="37" customFormat="1" ht="15" customHeight="1" x14ac:dyDescent="0.3"/>
    <row r="474" s="37" customFormat="1" ht="15" customHeight="1" x14ac:dyDescent="0.3"/>
    <row r="475" s="37" customFormat="1" ht="15" customHeight="1" x14ac:dyDescent="0.3"/>
    <row r="476" s="37" customFormat="1" ht="15" customHeight="1" x14ac:dyDescent="0.3"/>
    <row r="477" s="37" customFormat="1" ht="15" customHeight="1" x14ac:dyDescent="0.3"/>
    <row r="478" s="37" customFormat="1" ht="15" customHeight="1" x14ac:dyDescent="0.3"/>
    <row r="479" s="37" customFormat="1" ht="15" customHeight="1" x14ac:dyDescent="0.3"/>
    <row r="480" s="37" customFormat="1" ht="15" customHeight="1" x14ac:dyDescent="0.3"/>
    <row r="481" s="37" customFormat="1" ht="15" customHeight="1" x14ac:dyDescent="0.3"/>
    <row r="482" s="37" customFormat="1" ht="15" customHeight="1" x14ac:dyDescent="0.3"/>
    <row r="483" s="37" customFormat="1" ht="15" customHeight="1" x14ac:dyDescent="0.3"/>
    <row r="484" s="37" customFormat="1" ht="15" customHeight="1" x14ac:dyDescent="0.3"/>
    <row r="485" s="37" customFormat="1" ht="15" customHeight="1" x14ac:dyDescent="0.3"/>
    <row r="486" s="37" customFormat="1" ht="15" customHeight="1" x14ac:dyDescent="0.3"/>
    <row r="487" s="37" customFormat="1" ht="15" customHeight="1" x14ac:dyDescent="0.3"/>
    <row r="488" s="37" customFormat="1" ht="15" customHeight="1" x14ac:dyDescent="0.3"/>
    <row r="489" s="37" customFormat="1" ht="15" customHeight="1" x14ac:dyDescent="0.3"/>
    <row r="490" s="37" customFormat="1" ht="15" customHeight="1" x14ac:dyDescent="0.3"/>
    <row r="491" s="37" customFormat="1" ht="15" customHeight="1" x14ac:dyDescent="0.3"/>
    <row r="492" s="37" customFormat="1" ht="15" customHeight="1" x14ac:dyDescent="0.3"/>
    <row r="493" s="37" customFormat="1" ht="15" customHeight="1" x14ac:dyDescent="0.3"/>
    <row r="494" s="37" customFormat="1" ht="15" customHeight="1" x14ac:dyDescent="0.3"/>
    <row r="495" s="37" customFormat="1" ht="15" customHeight="1" x14ac:dyDescent="0.3"/>
    <row r="496" s="37" customFormat="1" ht="15" customHeight="1" x14ac:dyDescent="0.3"/>
    <row r="497" spans="2:33" ht="15" customHeight="1" x14ac:dyDescent="0.3"/>
    <row r="498" spans="2:33" ht="15" customHeight="1" x14ac:dyDescent="0.3"/>
    <row r="499" spans="2:33" ht="15" customHeight="1" x14ac:dyDescent="0.3"/>
    <row r="500" spans="2:33" ht="15" customHeight="1" x14ac:dyDescent="0.3"/>
    <row r="501" spans="2:33" ht="15" customHeight="1" x14ac:dyDescent="0.3"/>
    <row r="502" spans="2:33" ht="15" customHeight="1" x14ac:dyDescent="0.3"/>
    <row r="503" spans="2:33" ht="15" customHeight="1" x14ac:dyDescent="0.3"/>
    <row r="504" spans="2:33" ht="15" customHeight="1" x14ac:dyDescent="0.3"/>
    <row r="505" spans="2:33" ht="15" customHeight="1" x14ac:dyDescent="0.3"/>
    <row r="506" spans="2:33" ht="15" customHeight="1" x14ac:dyDescent="0.3"/>
    <row r="507" spans="2:33" ht="15" customHeight="1" x14ac:dyDescent="0.3"/>
    <row r="508" spans="2:33" ht="15" customHeight="1" x14ac:dyDescent="0.3"/>
    <row r="509" spans="2:33" ht="15" customHeight="1" x14ac:dyDescent="0.3"/>
    <row r="510" spans="2:33" ht="15" customHeight="1" x14ac:dyDescent="0.3"/>
    <row r="511" spans="2:33" ht="15" customHeight="1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</row>
    <row r="512" spans="2:33" ht="15" customHeight="1" x14ac:dyDescent="0.3"/>
    <row r="513" s="37" customFormat="1" ht="15" customHeight="1" x14ac:dyDescent="0.3"/>
    <row r="514" s="37" customFormat="1" ht="15" customHeight="1" x14ac:dyDescent="0.3"/>
    <row r="515" s="37" customFormat="1" ht="15" customHeight="1" x14ac:dyDescent="0.3"/>
    <row r="516" s="37" customFormat="1" ht="15" customHeight="1" x14ac:dyDescent="0.3"/>
    <row r="517" s="37" customFormat="1" ht="15" customHeight="1" x14ac:dyDescent="0.3"/>
    <row r="518" s="37" customFormat="1" ht="15" customHeight="1" x14ac:dyDescent="0.3"/>
    <row r="519" s="37" customFormat="1" ht="15" customHeight="1" x14ac:dyDescent="0.3"/>
    <row r="520" s="37" customFormat="1" ht="15" customHeight="1" x14ac:dyDescent="0.3"/>
    <row r="521" s="37" customFormat="1" ht="15" customHeight="1" x14ac:dyDescent="0.3"/>
    <row r="522" s="37" customFormat="1" ht="15" customHeight="1" x14ac:dyDescent="0.3"/>
    <row r="523" s="37" customFormat="1" ht="15" customHeight="1" x14ac:dyDescent="0.3"/>
    <row r="524" s="37" customFormat="1" ht="15" customHeight="1" x14ac:dyDescent="0.3"/>
    <row r="525" s="37" customFormat="1" ht="15" customHeight="1" x14ac:dyDescent="0.3"/>
    <row r="526" s="37" customFormat="1" ht="15" customHeight="1" x14ac:dyDescent="0.3"/>
    <row r="527" s="37" customFormat="1" ht="15" customHeight="1" x14ac:dyDescent="0.3"/>
    <row r="528" s="37" customFormat="1" ht="15" customHeight="1" x14ac:dyDescent="0.3"/>
    <row r="529" s="37" customFormat="1" ht="15" customHeight="1" x14ac:dyDescent="0.3"/>
    <row r="530" s="37" customFormat="1" ht="15" customHeight="1" x14ac:dyDescent="0.3"/>
    <row r="531" s="37" customFormat="1" ht="15" customHeight="1" x14ac:dyDescent="0.3"/>
    <row r="532" s="37" customFormat="1" ht="15" customHeight="1" x14ac:dyDescent="0.3"/>
    <row r="533" s="37" customFormat="1" ht="15" customHeight="1" x14ac:dyDescent="0.3"/>
    <row r="534" s="37" customFormat="1" ht="15" customHeight="1" x14ac:dyDescent="0.3"/>
    <row r="535" s="37" customFormat="1" ht="15" customHeight="1" x14ac:dyDescent="0.3"/>
    <row r="536" s="37" customFormat="1" ht="15" customHeight="1" x14ac:dyDescent="0.3"/>
    <row r="537" s="37" customFormat="1" ht="15" customHeight="1" x14ac:dyDescent="0.3"/>
    <row r="538" s="37" customFormat="1" ht="15" customHeight="1" x14ac:dyDescent="0.3"/>
    <row r="539" s="37" customFormat="1" ht="15" customHeight="1" x14ac:dyDescent="0.3"/>
    <row r="540" s="37" customFormat="1" ht="15" customHeight="1" x14ac:dyDescent="0.3"/>
    <row r="541" s="37" customFormat="1" ht="15" customHeight="1" x14ac:dyDescent="0.3"/>
    <row r="542" s="37" customFormat="1" ht="15" customHeight="1" x14ac:dyDescent="0.3"/>
    <row r="543" s="37" customFormat="1" ht="15" customHeight="1" x14ac:dyDescent="0.3"/>
    <row r="544" s="37" customFormat="1" ht="15" customHeight="1" x14ac:dyDescent="0.3"/>
    <row r="545" s="37" customFormat="1" ht="15" customHeight="1" x14ac:dyDescent="0.3"/>
    <row r="546" s="37" customFormat="1" ht="15" customHeight="1" x14ac:dyDescent="0.3"/>
    <row r="547" s="37" customFormat="1" ht="15" customHeight="1" x14ac:dyDescent="0.3"/>
    <row r="548" s="37" customFormat="1" ht="15" customHeight="1" x14ac:dyDescent="0.3"/>
    <row r="549" s="37" customFormat="1" ht="15" customHeight="1" x14ac:dyDescent="0.3"/>
    <row r="550" s="37" customFormat="1" ht="15" customHeight="1" x14ac:dyDescent="0.3"/>
    <row r="551" s="37" customFormat="1" ht="15" customHeight="1" x14ac:dyDescent="0.3"/>
    <row r="552" s="37" customFormat="1" ht="15" customHeight="1" x14ac:dyDescent="0.3"/>
    <row r="553" s="37" customFormat="1" ht="15" customHeight="1" x14ac:dyDescent="0.3"/>
    <row r="554" s="37" customFormat="1" ht="15" customHeight="1" x14ac:dyDescent="0.3"/>
    <row r="555" s="37" customFormat="1" ht="15" customHeight="1" x14ac:dyDescent="0.3"/>
    <row r="556" s="37" customFormat="1" ht="15" customHeight="1" x14ac:dyDescent="0.3"/>
    <row r="557" s="37" customFormat="1" ht="15" customHeight="1" x14ac:dyDescent="0.3"/>
    <row r="558" s="37" customFormat="1" ht="15" customHeight="1" x14ac:dyDescent="0.3"/>
    <row r="559" s="37" customFormat="1" ht="15" customHeight="1" x14ac:dyDescent="0.3"/>
    <row r="560" s="37" customFormat="1" ht="15" customHeight="1" x14ac:dyDescent="0.3"/>
    <row r="561" s="37" customFormat="1" ht="15" customHeight="1" x14ac:dyDescent="0.3"/>
    <row r="562" s="37" customFormat="1" ht="15" customHeight="1" x14ac:dyDescent="0.3"/>
    <row r="563" s="37" customFormat="1" ht="15" customHeight="1" x14ac:dyDescent="0.3"/>
    <row r="564" s="37" customFormat="1" ht="15" customHeight="1" x14ac:dyDescent="0.3"/>
    <row r="565" s="37" customFormat="1" ht="15" customHeight="1" x14ac:dyDescent="0.3"/>
    <row r="566" s="37" customFormat="1" ht="15" customHeight="1" x14ac:dyDescent="0.3"/>
    <row r="567" s="37" customFormat="1" ht="15" customHeight="1" x14ac:dyDescent="0.3"/>
    <row r="568" s="37" customFormat="1" ht="15" customHeight="1" x14ac:dyDescent="0.3"/>
    <row r="569" s="37" customFormat="1" ht="15" customHeight="1" x14ac:dyDescent="0.3"/>
    <row r="570" s="37" customFormat="1" ht="15" customHeight="1" x14ac:dyDescent="0.3"/>
    <row r="571" s="37" customFormat="1" ht="15" customHeight="1" x14ac:dyDescent="0.3"/>
    <row r="572" s="37" customFormat="1" ht="15" customHeight="1" x14ac:dyDescent="0.3"/>
    <row r="573" s="37" customFormat="1" ht="15" customHeight="1" x14ac:dyDescent="0.3"/>
    <row r="574" s="37" customFormat="1" ht="15" customHeight="1" x14ac:dyDescent="0.3"/>
    <row r="575" s="37" customFormat="1" ht="15" customHeight="1" x14ac:dyDescent="0.3"/>
    <row r="576" s="37" customFormat="1" ht="15" customHeight="1" x14ac:dyDescent="0.3"/>
    <row r="577" s="37" customFormat="1" ht="15" customHeight="1" x14ac:dyDescent="0.3"/>
    <row r="578" s="37" customFormat="1" ht="15" customHeight="1" x14ac:dyDescent="0.3"/>
    <row r="579" s="37" customFormat="1" ht="15" customHeight="1" x14ac:dyDescent="0.3"/>
    <row r="580" s="37" customFormat="1" ht="15" customHeight="1" x14ac:dyDescent="0.3"/>
    <row r="581" s="37" customFormat="1" ht="15" customHeight="1" x14ac:dyDescent="0.3"/>
    <row r="582" s="37" customFormat="1" ht="15" customHeight="1" x14ac:dyDescent="0.3"/>
    <row r="583" s="37" customFormat="1" ht="15" customHeight="1" x14ac:dyDescent="0.3"/>
    <row r="584" s="37" customFormat="1" ht="15" customHeight="1" x14ac:dyDescent="0.3"/>
    <row r="585" s="37" customFormat="1" ht="15" customHeight="1" x14ac:dyDescent="0.3"/>
    <row r="586" s="37" customFormat="1" ht="15" customHeight="1" x14ac:dyDescent="0.3"/>
    <row r="587" s="37" customFormat="1" ht="15" customHeight="1" x14ac:dyDescent="0.3"/>
    <row r="588" s="37" customFormat="1" ht="15" customHeight="1" x14ac:dyDescent="0.3"/>
    <row r="589" s="37" customFormat="1" ht="15" customHeight="1" x14ac:dyDescent="0.3"/>
    <row r="590" s="37" customFormat="1" ht="15" customHeight="1" x14ac:dyDescent="0.3"/>
    <row r="591" s="37" customFormat="1" ht="15" customHeight="1" x14ac:dyDescent="0.3"/>
    <row r="592" s="37" customFormat="1" ht="15" customHeight="1" x14ac:dyDescent="0.3"/>
    <row r="593" s="37" customFormat="1" ht="15" customHeight="1" x14ac:dyDescent="0.3"/>
    <row r="594" s="37" customFormat="1" ht="15" customHeight="1" x14ac:dyDescent="0.3"/>
    <row r="595" s="37" customFormat="1" ht="15" customHeight="1" x14ac:dyDescent="0.3"/>
    <row r="596" s="37" customFormat="1" ht="15" customHeight="1" x14ac:dyDescent="0.3"/>
    <row r="597" s="37" customFormat="1" ht="15" customHeight="1" x14ac:dyDescent="0.3"/>
    <row r="598" s="37" customFormat="1" ht="15" customHeight="1" x14ac:dyDescent="0.3"/>
    <row r="599" s="37" customFormat="1" ht="15" customHeight="1" x14ac:dyDescent="0.3"/>
    <row r="600" s="37" customFormat="1" ht="15" customHeight="1" x14ac:dyDescent="0.3"/>
    <row r="601" s="37" customFormat="1" ht="15" customHeight="1" x14ac:dyDescent="0.3"/>
    <row r="602" s="37" customFormat="1" ht="15" customHeight="1" x14ac:dyDescent="0.3"/>
    <row r="603" s="37" customFormat="1" ht="15" customHeight="1" x14ac:dyDescent="0.3"/>
    <row r="604" s="37" customFormat="1" ht="15" customHeight="1" x14ac:dyDescent="0.3"/>
    <row r="605" s="37" customFormat="1" ht="15" customHeight="1" x14ac:dyDescent="0.3"/>
    <row r="606" s="37" customFormat="1" ht="15" customHeight="1" x14ac:dyDescent="0.3"/>
    <row r="607" s="37" customFormat="1" ht="15" customHeight="1" x14ac:dyDescent="0.3"/>
    <row r="608" s="37" customFormat="1" ht="15" customHeight="1" x14ac:dyDescent="0.3"/>
    <row r="609" s="37" customFormat="1" ht="15" customHeight="1" x14ac:dyDescent="0.3"/>
    <row r="610" s="37" customFormat="1" ht="15" customHeight="1" x14ac:dyDescent="0.3"/>
    <row r="611" s="37" customFormat="1" ht="15" customHeight="1" x14ac:dyDescent="0.3"/>
    <row r="612" s="37" customFormat="1" ht="15" customHeight="1" x14ac:dyDescent="0.3"/>
    <row r="613" s="37" customFormat="1" ht="15" customHeight="1" x14ac:dyDescent="0.3"/>
    <row r="614" s="37" customFormat="1" ht="15" customHeight="1" x14ac:dyDescent="0.3"/>
    <row r="615" s="37" customFormat="1" ht="15" customHeight="1" x14ac:dyDescent="0.3"/>
    <row r="616" s="37" customFormat="1" ht="15" customHeight="1" x14ac:dyDescent="0.3"/>
    <row r="617" s="37" customFormat="1" ht="15" customHeight="1" x14ac:dyDescent="0.3"/>
    <row r="618" s="37" customFormat="1" ht="15" customHeight="1" x14ac:dyDescent="0.3"/>
    <row r="619" s="37" customFormat="1" ht="15" customHeight="1" x14ac:dyDescent="0.3"/>
    <row r="620" s="37" customFormat="1" ht="15" customHeight="1" x14ac:dyDescent="0.3"/>
    <row r="621" s="37" customFormat="1" ht="15" customHeight="1" x14ac:dyDescent="0.3"/>
    <row r="622" s="37" customFormat="1" ht="15" customHeight="1" x14ac:dyDescent="0.3"/>
    <row r="623" s="37" customFormat="1" ht="15" customHeight="1" x14ac:dyDescent="0.3"/>
    <row r="624" s="37" customFormat="1" ht="15" customHeight="1" x14ac:dyDescent="0.3"/>
    <row r="625" s="37" customFormat="1" ht="15" customHeight="1" x14ac:dyDescent="0.3"/>
    <row r="626" s="37" customFormat="1" ht="15" customHeight="1" x14ac:dyDescent="0.3"/>
    <row r="627" s="37" customFormat="1" ht="15" customHeight="1" x14ac:dyDescent="0.3"/>
    <row r="628" s="37" customFormat="1" ht="15" customHeight="1" x14ac:dyDescent="0.3"/>
    <row r="629" s="37" customFormat="1" ht="15" customHeight="1" x14ac:dyDescent="0.3"/>
    <row r="630" s="37" customFormat="1" ht="15" customHeight="1" x14ac:dyDescent="0.3"/>
    <row r="631" s="37" customFormat="1" ht="15" customHeight="1" x14ac:dyDescent="0.3"/>
    <row r="632" s="37" customFormat="1" ht="15" customHeight="1" x14ac:dyDescent="0.3"/>
    <row r="633" s="37" customFormat="1" ht="15" customHeight="1" x14ac:dyDescent="0.3"/>
    <row r="634" s="37" customFormat="1" ht="15" customHeight="1" x14ac:dyDescent="0.3"/>
    <row r="635" s="37" customFormat="1" ht="15" customHeight="1" x14ac:dyDescent="0.3"/>
    <row r="636" s="37" customFormat="1" ht="15" customHeight="1" x14ac:dyDescent="0.3"/>
    <row r="637" s="37" customFormat="1" ht="15" customHeight="1" x14ac:dyDescent="0.3"/>
    <row r="638" s="37" customFormat="1" ht="15" customHeight="1" x14ac:dyDescent="0.3"/>
    <row r="639" s="37" customFormat="1" ht="15" customHeight="1" x14ac:dyDescent="0.3"/>
    <row r="640" s="37" customFormat="1" ht="15" customHeight="1" x14ac:dyDescent="0.3"/>
    <row r="641" s="37" customFormat="1" ht="15" customHeight="1" x14ac:dyDescent="0.3"/>
    <row r="642" s="37" customFormat="1" ht="15" customHeight="1" x14ac:dyDescent="0.3"/>
    <row r="643" s="37" customFormat="1" ht="15" customHeight="1" x14ac:dyDescent="0.3"/>
    <row r="644" s="37" customFormat="1" ht="15" customHeight="1" x14ac:dyDescent="0.3"/>
    <row r="645" s="37" customFormat="1" ht="15" customHeight="1" x14ac:dyDescent="0.3"/>
    <row r="646" s="37" customFormat="1" ht="15" customHeight="1" x14ac:dyDescent="0.3"/>
    <row r="647" s="37" customFormat="1" ht="15" customHeight="1" x14ac:dyDescent="0.3"/>
    <row r="648" s="37" customFormat="1" ht="15" customHeight="1" x14ac:dyDescent="0.3"/>
    <row r="649" s="37" customFormat="1" ht="15" customHeight="1" x14ac:dyDescent="0.3"/>
    <row r="650" s="37" customFormat="1" ht="15" customHeight="1" x14ac:dyDescent="0.3"/>
    <row r="651" s="37" customFormat="1" ht="15" customHeight="1" x14ac:dyDescent="0.3"/>
    <row r="652" s="37" customFormat="1" ht="15" customHeight="1" x14ac:dyDescent="0.3"/>
    <row r="653" s="37" customFormat="1" ht="15" customHeight="1" x14ac:dyDescent="0.3"/>
    <row r="654" s="37" customFormat="1" ht="15" customHeight="1" x14ac:dyDescent="0.3"/>
    <row r="655" s="37" customFormat="1" ht="15" customHeight="1" x14ac:dyDescent="0.3"/>
    <row r="656" s="37" customFormat="1" ht="15" customHeight="1" x14ac:dyDescent="0.3"/>
    <row r="657" s="37" customFormat="1" ht="15" customHeight="1" x14ac:dyDescent="0.3"/>
    <row r="658" s="37" customFormat="1" ht="15" customHeight="1" x14ac:dyDescent="0.3"/>
    <row r="659" s="37" customFormat="1" ht="15" customHeight="1" x14ac:dyDescent="0.3"/>
    <row r="660" s="37" customFormat="1" ht="15" customHeight="1" x14ac:dyDescent="0.3"/>
    <row r="661" s="37" customFormat="1" ht="15" customHeight="1" x14ac:dyDescent="0.3"/>
    <row r="662" s="37" customFormat="1" ht="15" customHeight="1" x14ac:dyDescent="0.3"/>
    <row r="663" s="37" customFormat="1" ht="15" customHeight="1" x14ac:dyDescent="0.3"/>
    <row r="664" s="37" customFormat="1" ht="15" customHeight="1" x14ac:dyDescent="0.3"/>
    <row r="665" s="37" customFormat="1" ht="15" customHeight="1" x14ac:dyDescent="0.3"/>
    <row r="666" s="37" customFormat="1" ht="15" customHeight="1" x14ac:dyDescent="0.3"/>
    <row r="667" s="37" customFormat="1" ht="15" customHeight="1" x14ac:dyDescent="0.3"/>
    <row r="668" s="37" customFormat="1" ht="15" customHeight="1" x14ac:dyDescent="0.3"/>
    <row r="669" s="37" customFormat="1" ht="15" customHeight="1" x14ac:dyDescent="0.3"/>
    <row r="670" s="37" customFormat="1" ht="15" customHeight="1" x14ac:dyDescent="0.3"/>
    <row r="671" s="37" customFormat="1" ht="15" customHeight="1" x14ac:dyDescent="0.3"/>
    <row r="672" s="37" customFormat="1" ht="15" customHeight="1" x14ac:dyDescent="0.3"/>
    <row r="673" s="37" customFormat="1" ht="15" customHeight="1" x14ac:dyDescent="0.3"/>
    <row r="674" s="37" customFormat="1" ht="15" customHeight="1" x14ac:dyDescent="0.3"/>
    <row r="675" s="37" customFormat="1" ht="15" customHeight="1" x14ac:dyDescent="0.3"/>
    <row r="676" s="37" customFormat="1" ht="15" customHeight="1" x14ac:dyDescent="0.3"/>
    <row r="677" s="37" customFormat="1" ht="15" customHeight="1" x14ac:dyDescent="0.3"/>
    <row r="678" s="37" customFormat="1" ht="15" customHeight="1" x14ac:dyDescent="0.3"/>
    <row r="679" s="37" customFormat="1" ht="15" customHeight="1" x14ac:dyDescent="0.3"/>
    <row r="680" s="37" customFormat="1" ht="15" customHeight="1" x14ac:dyDescent="0.3"/>
    <row r="681" s="37" customFormat="1" ht="15" customHeight="1" x14ac:dyDescent="0.3"/>
    <row r="682" s="37" customFormat="1" ht="15" customHeight="1" x14ac:dyDescent="0.3"/>
    <row r="683" s="37" customFormat="1" ht="15" customHeight="1" x14ac:dyDescent="0.3"/>
    <row r="684" s="37" customFormat="1" ht="15" customHeight="1" x14ac:dyDescent="0.3"/>
    <row r="685" s="37" customFormat="1" ht="15" customHeight="1" x14ac:dyDescent="0.3"/>
    <row r="686" s="37" customFormat="1" ht="15" customHeight="1" x14ac:dyDescent="0.3"/>
    <row r="687" s="37" customFormat="1" ht="15" customHeight="1" x14ac:dyDescent="0.3"/>
    <row r="688" s="37" customFormat="1" ht="15" customHeight="1" x14ac:dyDescent="0.3"/>
    <row r="689" s="37" customFormat="1" ht="15" customHeight="1" x14ac:dyDescent="0.3"/>
    <row r="690" s="37" customFormat="1" ht="15" customHeight="1" x14ac:dyDescent="0.3"/>
    <row r="691" s="37" customFormat="1" ht="15" customHeight="1" x14ac:dyDescent="0.3"/>
    <row r="692" s="37" customFormat="1" ht="15" customHeight="1" x14ac:dyDescent="0.3"/>
    <row r="693" s="37" customFormat="1" ht="15" customHeight="1" x14ac:dyDescent="0.3"/>
    <row r="694" s="37" customFormat="1" ht="15" customHeight="1" x14ac:dyDescent="0.3"/>
    <row r="695" s="37" customFormat="1" ht="15" customHeight="1" x14ac:dyDescent="0.3"/>
    <row r="696" s="37" customFormat="1" ht="15" customHeight="1" x14ac:dyDescent="0.3"/>
    <row r="697" s="37" customFormat="1" ht="15" customHeight="1" x14ac:dyDescent="0.3"/>
    <row r="698" s="37" customFormat="1" ht="15" customHeight="1" x14ac:dyDescent="0.3"/>
    <row r="699" s="37" customFormat="1" ht="15" customHeight="1" x14ac:dyDescent="0.3"/>
    <row r="700" s="37" customFormat="1" ht="15" customHeight="1" x14ac:dyDescent="0.3"/>
    <row r="701" s="37" customFormat="1" ht="15" customHeight="1" x14ac:dyDescent="0.3"/>
    <row r="702" s="37" customFormat="1" ht="15" customHeight="1" x14ac:dyDescent="0.3"/>
    <row r="703" s="37" customFormat="1" ht="15" customHeight="1" x14ac:dyDescent="0.3"/>
    <row r="704" s="37" customFormat="1" ht="15" customHeight="1" x14ac:dyDescent="0.3"/>
    <row r="705" spans="2:33" ht="15" customHeight="1" x14ac:dyDescent="0.3"/>
    <row r="706" spans="2:33" ht="15" customHeight="1" x14ac:dyDescent="0.3"/>
    <row r="707" spans="2:33" ht="15" customHeight="1" x14ac:dyDescent="0.3"/>
    <row r="708" spans="2:33" ht="15" customHeight="1" x14ac:dyDescent="0.3"/>
    <row r="709" spans="2:33" ht="15" customHeight="1" x14ac:dyDescent="0.3"/>
    <row r="710" spans="2:33" ht="15" customHeight="1" x14ac:dyDescent="0.3"/>
    <row r="711" spans="2:33" ht="15" customHeight="1" x14ac:dyDescent="0.3"/>
    <row r="712" spans="2:33" ht="15" customHeight="1" x14ac:dyDescent="0.3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</row>
    <row r="713" spans="2:33" ht="15" customHeight="1" x14ac:dyDescent="0.3"/>
    <row r="714" spans="2:33" ht="15" customHeight="1" x14ac:dyDescent="0.3"/>
    <row r="715" spans="2:33" ht="15" customHeight="1" x14ac:dyDescent="0.3"/>
    <row r="716" spans="2:33" ht="15" customHeight="1" x14ac:dyDescent="0.3"/>
    <row r="717" spans="2:33" ht="15" customHeight="1" x14ac:dyDescent="0.3"/>
    <row r="718" spans="2:33" ht="15" customHeight="1" x14ac:dyDescent="0.3"/>
    <row r="719" spans="2:33" ht="15" customHeight="1" x14ac:dyDescent="0.3"/>
    <row r="720" spans="2:33" ht="15" customHeight="1" x14ac:dyDescent="0.3"/>
    <row r="721" s="37" customFormat="1" ht="15" customHeight="1" x14ac:dyDescent="0.3"/>
    <row r="722" s="37" customFormat="1" ht="15" customHeight="1" x14ac:dyDescent="0.3"/>
    <row r="723" s="37" customFormat="1" ht="15" customHeight="1" x14ac:dyDescent="0.3"/>
    <row r="724" s="37" customFormat="1" ht="15" customHeight="1" x14ac:dyDescent="0.3"/>
    <row r="725" s="37" customFormat="1" ht="15" customHeight="1" x14ac:dyDescent="0.3"/>
    <row r="726" s="37" customFormat="1" ht="15" customHeight="1" x14ac:dyDescent="0.3"/>
    <row r="727" s="37" customFormat="1" ht="15" customHeight="1" x14ac:dyDescent="0.3"/>
    <row r="728" s="37" customFormat="1" ht="15" customHeight="1" x14ac:dyDescent="0.3"/>
    <row r="729" s="37" customFormat="1" ht="15" customHeight="1" x14ac:dyDescent="0.3"/>
    <row r="730" s="37" customFormat="1" ht="15" customHeight="1" x14ac:dyDescent="0.3"/>
    <row r="731" s="37" customFormat="1" ht="15" customHeight="1" x14ac:dyDescent="0.3"/>
    <row r="732" s="37" customFormat="1" ht="15" customHeight="1" x14ac:dyDescent="0.3"/>
    <row r="733" s="37" customFormat="1" ht="15" customHeight="1" x14ac:dyDescent="0.3"/>
    <row r="734" s="37" customFormat="1" ht="15" customHeight="1" x14ac:dyDescent="0.3"/>
    <row r="735" s="37" customFormat="1" ht="15" customHeight="1" x14ac:dyDescent="0.3"/>
    <row r="736" s="37" customFormat="1" ht="15" customHeight="1" x14ac:dyDescent="0.3"/>
    <row r="737" s="37" customFormat="1" ht="15" customHeight="1" x14ac:dyDescent="0.3"/>
    <row r="738" s="37" customFormat="1" ht="15" customHeight="1" x14ac:dyDescent="0.3"/>
    <row r="739" s="37" customFormat="1" ht="15" customHeight="1" x14ac:dyDescent="0.3"/>
    <row r="740" s="37" customFormat="1" ht="15" customHeight="1" x14ac:dyDescent="0.3"/>
    <row r="741" s="37" customFormat="1" ht="15" customHeight="1" x14ac:dyDescent="0.3"/>
    <row r="742" s="37" customFormat="1" ht="15" customHeight="1" x14ac:dyDescent="0.3"/>
    <row r="743" s="37" customFormat="1" ht="15" customHeight="1" x14ac:dyDescent="0.3"/>
    <row r="744" s="37" customFormat="1" ht="15" customHeight="1" x14ac:dyDescent="0.3"/>
    <row r="745" s="37" customFormat="1" ht="15" customHeight="1" x14ac:dyDescent="0.3"/>
    <row r="746" s="37" customFormat="1" ht="15" customHeight="1" x14ac:dyDescent="0.3"/>
    <row r="747" s="37" customFormat="1" ht="15" customHeight="1" x14ac:dyDescent="0.3"/>
    <row r="748" s="37" customFormat="1" ht="15" customHeight="1" x14ac:dyDescent="0.3"/>
    <row r="749" s="37" customFormat="1" ht="15" customHeight="1" x14ac:dyDescent="0.3"/>
    <row r="750" s="37" customFormat="1" ht="15" customHeight="1" x14ac:dyDescent="0.3"/>
    <row r="751" s="37" customFormat="1" ht="15" customHeight="1" x14ac:dyDescent="0.3"/>
    <row r="752" s="37" customFormat="1" ht="15" customHeight="1" x14ac:dyDescent="0.3"/>
    <row r="753" s="37" customFormat="1" ht="15" customHeight="1" x14ac:dyDescent="0.3"/>
    <row r="754" s="37" customFormat="1" ht="15" customHeight="1" x14ac:dyDescent="0.3"/>
    <row r="755" s="37" customFormat="1" ht="15" customHeight="1" x14ac:dyDescent="0.3"/>
    <row r="756" s="37" customFormat="1" ht="15" customHeight="1" x14ac:dyDescent="0.3"/>
    <row r="757" s="37" customFormat="1" ht="15" customHeight="1" x14ac:dyDescent="0.3"/>
    <row r="758" s="37" customFormat="1" ht="15" customHeight="1" x14ac:dyDescent="0.3"/>
    <row r="759" s="37" customFormat="1" ht="15" customHeight="1" x14ac:dyDescent="0.3"/>
    <row r="760" s="37" customFormat="1" ht="15" customHeight="1" x14ac:dyDescent="0.3"/>
    <row r="761" s="37" customFormat="1" ht="15" customHeight="1" x14ac:dyDescent="0.3"/>
    <row r="762" s="37" customFormat="1" ht="15" customHeight="1" x14ac:dyDescent="0.3"/>
    <row r="763" s="37" customFormat="1" ht="15" customHeight="1" x14ac:dyDescent="0.3"/>
    <row r="764" s="37" customFormat="1" ht="15" customHeight="1" x14ac:dyDescent="0.3"/>
    <row r="765" s="37" customFormat="1" ht="15" customHeight="1" x14ac:dyDescent="0.3"/>
    <row r="766" s="37" customFormat="1" ht="15" customHeight="1" x14ac:dyDescent="0.3"/>
    <row r="767" s="37" customFormat="1" ht="15" customHeight="1" x14ac:dyDescent="0.3"/>
    <row r="768" s="37" customFormat="1" ht="15" customHeight="1" x14ac:dyDescent="0.3"/>
    <row r="769" s="37" customFormat="1" ht="15" customHeight="1" x14ac:dyDescent="0.3"/>
    <row r="770" s="37" customFormat="1" ht="15" customHeight="1" x14ac:dyDescent="0.3"/>
    <row r="771" s="37" customFormat="1" ht="15" customHeight="1" x14ac:dyDescent="0.3"/>
    <row r="772" s="37" customFormat="1" ht="15" customHeight="1" x14ac:dyDescent="0.3"/>
    <row r="773" s="37" customFormat="1" ht="15" customHeight="1" x14ac:dyDescent="0.3"/>
    <row r="774" s="37" customFormat="1" ht="15" customHeight="1" x14ac:dyDescent="0.3"/>
    <row r="775" s="37" customFormat="1" ht="15" customHeight="1" x14ac:dyDescent="0.3"/>
    <row r="776" s="37" customFormat="1" ht="15" customHeight="1" x14ac:dyDescent="0.3"/>
    <row r="777" s="37" customFormat="1" ht="15" customHeight="1" x14ac:dyDescent="0.3"/>
    <row r="778" s="37" customFormat="1" ht="15" customHeight="1" x14ac:dyDescent="0.3"/>
    <row r="779" s="37" customFormat="1" ht="15" customHeight="1" x14ac:dyDescent="0.3"/>
    <row r="780" s="37" customFormat="1" ht="15" customHeight="1" x14ac:dyDescent="0.3"/>
    <row r="781" s="37" customFormat="1" ht="15" customHeight="1" x14ac:dyDescent="0.3"/>
    <row r="782" s="37" customFormat="1" ht="15" customHeight="1" x14ac:dyDescent="0.3"/>
    <row r="783" s="37" customFormat="1" ht="15" customHeight="1" x14ac:dyDescent="0.3"/>
    <row r="784" s="37" customFormat="1" ht="15" customHeight="1" x14ac:dyDescent="0.3"/>
    <row r="785" s="37" customFormat="1" ht="15" customHeight="1" x14ac:dyDescent="0.3"/>
    <row r="786" s="37" customFormat="1" ht="15" customHeight="1" x14ac:dyDescent="0.3"/>
    <row r="787" s="37" customFormat="1" ht="15" customHeight="1" x14ac:dyDescent="0.3"/>
    <row r="788" s="37" customFormat="1" ht="15" customHeight="1" x14ac:dyDescent="0.3"/>
    <row r="789" s="37" customFormat="1" ht="15" customHeight="1" x14ac:dyDescent="0.3"/>
    <row r="790" s="37" customFormat="1" ht="15" customHeight="1" x14ac:dyDescent="0.3"/>
    <row r="791" s="37" customFormat="1" ht="15" customHeight="1" x14ac:dyDescent="0.3"/>
    <row r="792" s="37" customFormat="1" ht="15" customHeight="1" x14ac:dyDescent="0.3"/>
    <row r="793" s="37" customFormat="1" ht="15" customHeight="1" x14ac:dyDescent="0.3"/>
    <row r="794" s="37" customFormat="1" ht="15" customHeight="1" x14ac:dyDescent="0.3"/>
    <row r="795" s="37" customFormat="1" ht="15" customHeight="1" x14ac:dyDescent="0.3"/>
    <row r="796" s="37" customFormat="1" ht="15" customHeight="1" x14ac:dyDescent="0.3"/>
    <row r="797" s="37" customFormat="1" ht="15" customHeight="1" x14ac:dyDescent="0.3"/>
    <row r="798" s="37" customFormat="1" ht="15" customHeight="1" x14ac:dyDescent="0.3"/>
    <row r="799" s="37" customFormat="1" ht="15" customHeight="1" x14ac:dyDescent="0.3"/>
    <row r="800" s="37" customFormat="1" ht="15" customHeight="1" x14ac:dyDescent="0.3"/>
    <row r="801" s="37" customFormat="1" ht="15" customHeight="1" x14ac:dyDescent="0.3"/>
    <row r="802" s="37" customFormat="1" ht="15" customHeight="1" x14ac:dyDescent="0.3"/>
    <row r="803" s="37" customFormat="1" ht="15" customHeight="1" x14ac:dyDescent="0.3"/>
    <row r="804" s="37" customFormat="1" ht="15" customHeight="1" x14ac:dyDescent="0.3"/>
    <row r="805" s="37" customFormat="1" ht="15" customHeight="1" x14ac:dyDescent="0.3"/>
    <row r="806" s="37" customFormat="1" ht="15" customHeight="1" x14ac:dyDescent="0.3"/>
    <row r="807" s="37" customFormat="1" ht="15" customHeight="1" x14ac:dyDescent="0.3"/>
    <row r="808" s="37" customFormat="1" ht="15" customHeight="1" x14ac:dyDescent="0.3"/>
    <row r="809" s="37" customFormat="1" ht="15" customHeight="1" x14ac:dyDescent="0.3"/>
    <row r="810" s="37" customFormat="1" ht="15" customHeight="1" x14ac:dyDescent="0.3"/>
    <row r="811" s="37" customFormat="1" ht="15" customHeight="1" x14ac:dyDescent="0.3"/>
    <row r="812" s="37" customFormat="1" ht="15" customHeight="1" x14ac:dyDescent="0.3"/>
    <row r="813" s="37" customFormat="1" ht="15" customHeight="1" x14ac:dyDescent="0.3"/>
    <row r="814" s="37" customFormat="1" ht="15" customHeight="1" x14ac:dyDescent="0.3"/>
    <row r="815" s="37" customFormat="1" ht="15" customHeight="1" x14ac:dyDescent="0.3"/>
    <row r="816" s="37" customFormat="1" ht="15" customHeight="1" x14ac:dyDescent="0.3"/>
    <row r="817" s="37" customFormat="1" ht="15" customHeight="1" x14ac:dyDescent="0.3"/>
    <row r="818" s="37" customFormat="1" ht="15" customHeight="1" x14ac:dyDescent="0.3"/>
    <row r="819" s="37" customFormat="1" ht="15" customHeight="1" x14ac:dyDescent="0.3"/>
    <row r="820" s="37" customFormat="1" ht="15" customHeight="1" x14ac:dyDescent="0.3"/>
    <row r="821" s="37" customFormat="1" ht="15" customHeight="1" x14ac:dyDescent="0.3"/>
    <row r="822" s="37" customFormat="1" ht="15" customHeight="1" x14ac:dyDescent="0.3"/>
    <row r="823" s="37" customFormat="1" ht="15" customHeight="1" x14ac:dyDescent="0.3"/>
    <row r="824" s="37" customFormat="1" ht="15" customHeight="1" x14ac:dyDescent="0.3"/>
    <row r="825" s="37" customFormat="1" ht="15" customHeight="1" x14ac:dyDescent="0.3"/>
    <row r="826" s="37" customFormat="1" ht="15" customHeight="1" x14ac:dyDescent="0.3"/>
    <row r="827" s="37" customFormat="1" ht="15" customHeight="1" x14ac:dyDescent="0.3"/>
    <row r="828" s="37" customFormat="1" ht="15" customHeight="1" x14ac:dyDescent="0.3"/>
    <row r="829" s="37" customFormat="1" ht="15" customHeight="1" x14ac:dyDescent="0.3"/>
    <row r="830" s="37" customFormat="1" ht="15" customHeight="1" x14ac:dyDescent="0.3"/>
    <row r="831" s="37" customFormat="1" ht="15" customHeight="1" x14ac:dyDescent="0.3"/>
    <row r="832" s="37" customFormat="1" ht="15" customHeight="1" x14ac:dyDescent="0.3"/>
    <row r="833" s="37" customFormat="1" ht="15" customHeight="1" x14ac:dyDescent="0.3"/>
    <row r="834" s="37" customFormat="1" ht="15" customHeight="1" x14ac:dyDescent="0.3"/>
    <row r="835" s="37" customFormat="1" ht="15" customHeight="1" x14ac:dyDescent="0.3"/>
    <row r="836" s="37" customFormat="1" ht="15" customHeight="1" x14ac:dyDescent="0.3"/>
    <row r="837" s="37" customFormat="1" ht="15" customHeight="1" x14ac:dyDescent="0.3"/>
    <row r="838" s="37" customFormat="1" ht="15" customHeight="1" x14ac:dyDescent="0.3"/>
    <row r="839" s="37" customFormat="1" ht="15" customHeight="1" x14ac:dyDescent="0.3"/>
    <row r="840" s="37" customFormat="1" ht="15" customHeight="1" x14ac:dyDescent="0.3"/>
    <row r="841" s="37" customFormat="1" ht="15" customHeight="1" x14ac:dyDescent="0.3"/>
    <row r="842" s="37" customFormat="1" ht="15" customHeight="1" x14ac:dyDescent="0.3"/>
    <row r="843" s="37" customFormat="1" ht="15" customHeight="1" x14ac:dyDescent="0.3"/>
    <row r="844" s="37" customFormat="1" ht="15" customHeight="1" x14ac:dyDescent="0.3"/>
    <row r="845" s="37" customFormat="1" ht="15" customHeight="1" x14ac:dyDescent="0.3"/>
    <row r="846" s="37" customFormat="1" ht="15" customHeight="1" x14ac:dyDescent="0.3"/>
    <row r="847" s="37" customFormat="1" ht="15" customHeight="1" x14ac:dyDescent="0.3"/>
    <row r="848" s="37" customFormat="1" ht="15" customHeight="1" x14ac:dyDescent="0.3"/>
    <row r="849" s="37" customFormat="1" ht="15" customHeight="1" x14ac:dyDescent="0.3"/>
    <row r="850" s="37" customFormat="1" ht="15" customHeight="1" x14ac:dyDescent="0.3"/>
    <row r="851" s="37" customFormat="1" ht="15" customHeight="1" x14ac:dyDescent="0.3"/>
    <row r="852" s="37" customFormat="1" ht="15" customHeight="1" x14ac:dyDescent="0.3"/>
    <row r="853" s="37" customFormat="1" ht="15" customHeight="1" x14ac:dyDescent="0.3"/>
    <row r="854" s="37" customFormat="1" ht="15" customHeight="1" x14ac:dyDescent="0.3"/>
    <row r="855" s="37" customFormat="1" ht="15" customHeight="1" x14ac:dyDescent="0.3"/>
    <row r="856" s="37" customFormat="1" ht="15" customHeight="1" x14ac:dyDescent="0.3"/>
    <row r="857" s="37" customFormat="1" ht="15" customHeight="1" x14ac:dyDescent="0.3"/>
    <row r="858" s="37" customFormat="1" ht="15" customHeight="1" x14ac:dyDescent="0.3"/>
    <row r="859" s="37" customFormat="1" ht="15" customHeight="1" x14ac:dyDescent="0.3"/>
    <row r="860" s="37" customFormat="1" ht="15" customHeight="1" x14ac:dyDescent="0.3"/>
    <row r="861" s="37" customFormat="1" ht="15" customHeight="1" x14ac:dyDescent="0.3"/>
    <row r="862" s="37" customFormat="1" ht="15" customHeight="1" x14ac:dyDescent="0.3"/>
    <row r="863" s="37" customFormat="1" ht="15" customHeight="1" x14ac:dyDescent="0.3"/>
    <row r="864" s="37" customFormat="1" ht="15" customHeight="1" x14ac:dyDescent="0.3"/>
    <row r="865" s="37" customFormat="1" ht="15" customHeight="1" x14ac:dyDescent="0.3"/>
    <row r="866" s="37" customFormat="1" ht="15" customHeight="1" x14ac:dyDescent="0.3"/>
    <row r="867" s="37" customFormat="1" ht="15" customHeight="1" x14ac:dyDescent="0.3"/>
    <row r="868" s="37" customFormat="1" ht="15" customHeight="1" x14ac:dyDescent="0.3"/>
    <row r="869" s="37" customFormat="1" ht="15" customHeight="1" x14ac:dyDescent="0.3"/>
    <row r="870" s="37" customFormat="1" ht="15" customHeight="1" x14ac:dyDescent="0.3"/>
    <row r="871" s="37" customFormat="1" ht="15" customHeight="1" x14ac:dyDescent="0.3"/>
    <row r="872" s="37" customFormat="1" ht="15" customHeight="1" x14ac:dyDescent="0.3"/>
    <row r="873" s="37" customFormat="1" ht="15" customHeight="1" x14ac:dyDescent="0.3"/>
    <row r="874" s="37" customFormat="1" ht="15" customHeight="1" x14ac:dyDescent="0.3"/>
    <row r="875" s="37" customFormat="1" ht="15" customHeight="1" x14ac:dyDescent="0.3"/>
    <row r="876" s="37" customFormat="1" ht="15" customHeight="1" x14ac:dyDescent="0.3"/>
    <row r="877" s="37" customFormat="1" ht="15" customHeight="1" x14ac:dyDescent="0.3"/>
    <row r="878" s="37" customFormat="1" ht="15" customHeight="1" x14ac:dyDescent="0.3"/>
    <row r="879" s="37" customFormat="1" ht="15" customHeight="1" x14ac:dyDescent="0.3"/>
    <row r="880" s="37" customFormat="1" ht="15" customHeight="1" x14ac:dyDescent="0.3"/>
    <row r="881" spans="2:33" ht="15" customHeight="1" x14ac:dyDescent="0.3"/>
    <row r="882" spans="2:33" ht="15" customHeight="1" x14ac:dyDescent="0.3"/>
    <row r="883" spans="2:33" ht="15" customHeight="1" x14ac:dyDescent="0.3"/>
    <row r="884" spans="2:33" ht="15" customHeight="1" x14ac:dyDescent="0.3"/>
    <row r="885" spans="2:33" ht="15" customHeight="1" x14ac:dyDescent="0.3"/>
    <row r="886" spans="2:33" ht="15" customHeight="1" x14ac:dyDescent="0.3"/>
    <row r="887" spans="2:33" ht="15" customHeight="1" x14ac:dyDescent="0.3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</row>
    <row r="888" spans="2:33" ht="15" customHeight="1" x14ac:dyDescent="0.3"/>
    <row r="889" spans="2:33" ht="15" customHeight="1" x14ac:dyDescent="0.3"/>
    <row r="890" spans="2:33" ht="15" customHeight="1" x14ac:dyDescent="0.3"/>
    <row r="891" spans="2:33" ht="15" customHeight="1" x14ac:dyDescent="0.3"/>
    <row r="892" spans="2:33" ht="15" customHeight="1" x14ac:dyDescent="0.3"/>
    <row r="893" spans="2:33" ht="15" customHeight="1" x14ac:dyDescent="0.3"/>
    <row r="894" spans="2:33" ht="15" customHeight="1" x14ac:dyDescent="0.3"/>
    <row r="895" spans="2:33" ht="15" customHeight="1" x14ac:dyDescent="0.3"/>
    <row r="896" spans="2:33" ht="15" customHeight="1" x14ac:dyDescent="0.3"/>
    <row r="897" s="37" customFormat="1" ht="15" customHeight="1" x14ac:dyDescent="0.3"/>
    <row r="898" s="37" customFormat="1" ht="15" customHeight="1" x14ac:dyDescent="0.3"/>
    <row r="899" s="37" customFormat="1" ht="15" customHeight="1" x14ac:dyDescent="0.3"/>
    <row r="900" s="37" customFormat="1" ht="15" customHeight="1" x14ac:dyDescent="0.3"/>
    <row r="901" s="37" customFormat="1" ht="15" customHeight="1" x14ac:dyDescent="0.3"/>
    <row r="902" s="37" customFormat="1" ht="15" customHeight="1" x14ac:dyDescent="0.3"/>
    <row r="903" s="37" customFormat="1" ht="15" customHeight="1" x14ac:dyDescent="0.3"/>
    <row r="904" s="37" customFormat="1" ht="15" customHeight="1" x14ac:dyDescent="0.3"/>
    <row r="905" s="37" customFormat="1" ht="15" customHeight="1" x14ac:dyDescent="0.3"/>
    <row r="906" s="37" customFormat="1" ht="15" customHeight="1" x14ac:dyDescent="0.3"/>
    <row r="907" s="37" customFormat="1" ht="15" customHeight="1" x14ac:dyDescent="0.3"/>
    <row r="908" s="37" customFormat="1" ht="15" customHeight="1" x14ac:dyDescent="0.3"/>
    <row r="909" s="37" customFormat="1" ht="15" customHeight="1" x14ac:dyDescent="0.3"/>
    <row r="910" s="37" customFormat="1" ht="15" customHeight="1" x14ac:dyDescent="0.3"/>
    <row r="911" s="37" customFormat="1" ht="15" customHeight="1" x14ac:dyDescent="0.3"/>
    <row r="912" s="37" customFormat="1" ht="15" customHeight="1" x14ac:dyDescent="0.3"/>
    <row r="913" s="37" customFormat="1" ht="15" customHeight="1" x14ac:dyDescent="0.3"/>
    <row r="914" s="37" customFormat="1" ht="15" customHeight="1" x14ac:dyDescent="0.3"/>
    <row r="915" s="37" customFormat="1" ht="15" customHeight="1" x14ac:dyDescent="0.3"/>
    <row r="916" s="37" customFormat="1" ht="15" customHeight="1" x14ac:dyDescent="0.3"/>
    <row r="917" s="37" customFormat="1" ht="15" customHeight="1" x14ac:dyDescent="0.3"/>
    <row r="918" s="37" customFormat="1" ht="15" customHeight="1" x14ac:dyDescent="0.3"/>
    <row r="919" s="37" customFormat="1" ht="15" customHeight="1" x14ac:dyDescent="0.3"/>
    <row r="920" s="37" customFormat="1" ht="15" customHeight="1" x14ac:dyDescent="0.3"/>
    <row r="921" s="37" customFormat="1" ht="15" customHeight="1" x14ac:dyDescent="0.3"/>
    <row r="922" s="37" customFormat="1" ht="15" customHeight="1" x14ac:dyDescent="0.3"/>
    <row r="923" s="37" customFormat="1" ht="15" customHeight="1" x14ac:dyDescent="0.3"/>
    <row r="924" s="37" customFormat="1" ht="15" customHeight="1" x14ac:dyDescent="0.3"/>
    <row r="925" s="37" customFormat="1" ht="15" customHeight="1" x14ac:dyDescent="0.3"/>
    <row r="926" s="37" customFormat="1" ht="15" customHeight="1" x14ac:dyDescent="0.3"/>
    <row r="927" s="37" customFormat="1" ht="15" customHeight="1" x14ac:dyDescent="0.3"/>
    <row r="928" s="37" customFormat="1" ht="15" customHeight="1" x14ac:dyDescent="0.3"/>
    <row r="929" s="37" customFormat="1" ht="15" customHeight="1" x14ac:dyDescent="0.3"/>
    <row r="930" s="37" customFormat="1" ht="15" customHeight="1" x14ac:dyDescent="0.3"/>
    <row r="931" s="37" customFormat="1" ht="15" customHeight="1" x14ac:dyDescent="0.3"/>
    <row r="932" s="37" customFormat="1" ht="15" customHeight="1" x14ac:dyDescent="0.3"/>
    <row r="933" s="37" customFormat="1" ht="15" customHeight="1" x14ac:dyDescent="0.3"/>
    <row r="934" s="37" customFormat="1" ht="15" customHeight="1" x14ac:dyDescent="0.3"/>
    <row r="935" s="37" customFormat="1" ht="15" customHeight="1" x14ac:dyDescent="0.3"/>
    <row r="936" s="37" customFormat="1" ht="15" customHeight="1" x14ac:dyDescent="0.3"/>
    <row r="937" s="37" customFormat="1" ht="15" customHeight="1" x14ac:dyDescent="0.3"/>
    <row r="938" s="37" customFormat="1" ht="15" customHeight="1" x14ac:dyDescent="0.3"/>
    <row r="939" s="37" customFormat="1" ht="15" customHeight="1" x14ac:dyDescent="0.3"/>
    <row r="940" s="37" customFormat="1" ht="15" customHeight="1" x14ac:dyDescent="0.3"/>
    <row r="941" s="37" customFormat="1" ht="15" customHeight="1" x14ac:dyDescent="0.3"/>
    <row r="942" s="37" customFormat="1" ht="15" customHeight="1" x14ac:dyDescent="0.3"/>
    <row r="943" s="37" customFormat="1" ht="15" customHeight="1" x14ac:dyDescent="0.3"/>
    <row r="944" s="37" customFormat="1" ht="15" customHeight="1" x14ac:dyDescent="0.3"/>
    <row r="945" s="37" customFormat="1" ht="15" customHeight="1" x14ac:dyDescent="0.3"/>
    <row r="946" s="37" customFormat="1" ht="15" customHeight="1" x14ac:dyDescent="0.3"/>
    <row r="947" s="37" customFormat="1" ht="15" customHeight="1" x14ac:dyDescent="0.3"/>
    <row r="948" s="37" customFormat="1" ht="15" customHeight="1" x14ac:dyDescent="0.3"/>
    <row r="949" s="37" customFormat="1" ht="15" customHeight="1" x14ac:dyDescent="0.3"/>
    <row r="950" s="37" customFormat="1" ht="15" customHeight="1" x14ac:dyDescent="0.3"/>
    <row r="951" s="37" customFormat="1" ht="15" customHeight="1" x14ac:dyDescent="0.3"/>
    <row r="952" s="37" customFormat="1" ht="15" customHeight="1" x14ac:dyDescent="0.3"/>
    <row r="953" s="37" customFormat="1" ht="15" customHeight="1" x14ac:dyDescent="0.3"/>
    <row r="954" s="37" customFormat="1" ht="15" customHeight="1" x14ac:dyDescent="0.3"/>
    <row r="955" s="37" customFormat="1" ht="15" customHeight="1" x14ac:dyDescent="0.3"/>
    <row r="956" s="37" customFormat="1" ht="15" customHeight="1" x14ac:dyDescent="0.3"/>
    <row r="957" s="37" customFormat="1" ht="15" customHeight="1" x14ac:dyDescent="0.3"/>
    <row r="958" s="37" customFormat="1" ht="15" customHeight="1" x14ac:dyDescent="0.3"/>
    <row r="959" s="37" customFormat="1" ht="15" customHeight="1" x14ac:dyDescent="0.3"/>
    <row r="960" s="37" customFormat="1" ht="15" customHeight="1" x14ac:dyDescent="0.3"/>
    <row r="961" s="37" customFormat="1" ht="15" customHeight="1" x14ac:dyDescent="0.3"/>
    <row r="962" s="37" customFormat="1" ht="15" customHeight="1" x14ac:dyDescent="0.3"/>
    <row r="963" s="37" customFormat="1" ht="15" customHeight="1" x14ac:dyDescent="0.3"/>
    <row r="964" s="37" customFormat="1" ht="15" customHeight="1" x14ac:dyDescent="0.3"/>
    <row r="965" s="37" customFormat="1" ht="15" customHeight="1" x14ac:dyDescent="0.3"/>
    <row r="966" s="37" customFormat="1" ht="15" customHeight="1" x14ac:dyDescent="0.3"/>
    <row r="967" s="37" customFormat="1" ht="15" customHeight="1" x14ac:dyDescent="0.3"/>
    <row r="968" s="37" customFormat="1" ht="15" customHeight="1" x14ac:dyDescent="0.3"/>
    <row r="969" s="37" customFormat="1" ht="15" customHeight="1" x14ac:dyDescent="0.3"/>
    <row r="970" s="37" customFormat="1" ht="15" customHeight="1" x14ac:dyDescent="0.3"/>
    <row r="971" s="37" customFormat="1" ht="15" customHeight="1" x14ac:dyDescent="0.3"/>
    <row r="972" s="37" customFormat="1" ht="15" customHeight="1" x14ac:dyDescent="0.3"/>
    <row r="973" s="37" customFormat="1" ht="15" customHeight="1" x14ac:dyDescent="0.3"/>
    <row r="974" s="37" customFormat="1" ht="15" customHeight="1" x14ac:dyDescent="0.3"/>
    <row r="975" s="37" customFormat="1" ht="15" customHeight="1" x14ac:dyDescent="0.3"/>
    <row r="976" s="37" customFormat="1" ht="15" customHeight="1" x14ac:dyDescent="0.3"/>
    <row r="977" s="37" customFormat="1" ht="15" customHeight="1" x14ac:dyDescent="0.3"/>
    <row r="978" s="37" customFormat="1" ht="15" customHeight="1" x14ac:dyDescent="0.3"/>
    <row r="979" s="37" customFormat="1" ht="15" customHeight="1" x14ac:dyDescent="0.3"/>
    <row r="980" s="37" customFormat="1" ht="15" customHeight="1" x14ac:dyDescent="0.3"/>
    <row r="981" s="37" customFormat="1" ht="15" customHeight="1" x14ac:dyDescent="0.3"/>
    <row r="982" s="37" customFormat="1" ht="15" customHeight="1" x14ac:dyDescent="0.3"/>
    <row r="983" s="37" customFormat="1" ht="15" customHeight="1" x14ac:dyDescent="0.3"/>
    <row r="984" s="37" customFormat="1" ht="15" customHeight="1" x14ac:dyDescent="0.3"/>
    <row r="985" s="37" customFormat="1" ht="15" customHeight="1" x14ac:dyDescent="0.3"/>
    <row r="986" s="37" customFormat="1" ht="15" customHeight="1" x14ac:dyDescent="0.3"/>
    <row r="987" s="37" customFormat="1" ht="15" customHeight="1" x14ac:dyDescent="0.3"/>
    <row r="988" s="37" customFormat="1" ht="15" customHeight="1" x14ac:dyDescent="0.3"/>
    <row r="989" s="37" customFormat="1" ht="15" customHeight="1" x14ac:dyDescent="0.3"/>
    <row r="990" s="37" customFormat="1" ht="15" customHeight="1" x14ac:dyDescent="0.3"/>
    <row r="991" s="37" customFormat="1" ht="15" customHeight="1" x14ac:dyDescent="0.3"/>
    <row r="992" s="37" customFormat="1" ht="15" customHeight="1" x14ac:dyDescent="0.3"/>
    <row r="993" s="37" customFormat="1" ht="15" customHeight="1" x14ac:dyDescent="0.3"/>
    <row r="994" s="37" customFormat="1" ht="15" customHeight="1" x14ac:dyDescent="0.3"/>
    <row r="995" s="37" customFormat="1" ht="15" customHeight="1" x14ac:dyDescent="0.3"/>
    <row r="996" s="37" customFormat="1" ht="15" customHeight="1" x14ac:dyDescent="0.3"/>
    <row r="997" s="37" customFormat="1" ht="15" customHeight="1" x14ac:dyDescent="0.3"/>
    <row r="998" s="37" customFormat="1" ht="15" customHeight="1" x14ac:dyDescent="0.3"/>
    <row r="999" s="37" customFormat="1" ht="15" customHeight="1" x14ac:dyDescent="0.3"/>
    <row r="1000" s="37" customFormat="1" ht="15" customHeight="1" x14ac:dyDescent="0.3"/>
    <row r="1001" s="37" customFormat="1" ht="15" customHeight="1" x14ac:dyDescent="0.3"/>
    <row r="1002" s="37" customFormat="1" ht="15" customHeight="1" x14ac:dyDescent="0.3"/>
    <row r="1003" s="37" customFormat="1" ht="15" customHeight="1" x14ac:dyDescent="0.3"/>
    <row r="1004" s="37" customFormat="1" ht="15" customHeight="1" x14ac:dyDescent="0.3"/>
    <row r="1005" s="37" customFormat="1" ht="15" customHeight="1" x14ac:dyDescent="0.3"/>
    <row r="1006" s="37" customFormat="1" ht="15" customHeight="1" x14ac:dyDescent="0.3"/>
    <row r="1007" s="37" customFormat="1" ht="15" customHeight="1" x14ac:dyDescent="0.3"/>
    <row r="1008" s="37" customFormat="1" ht="15" customHeight="1" x14ac:dyDescent="0.3"/>
    <row r="1009" s="37" customFormat="1" ht="15" customHeight="1" x14ac:dyDescent="0.3"/>
    <row r="1010" s="37" customFormat="1" ht="15" customHeight="1" x14ac:dyDescent="0.3"/>
    <row r="1011" s="37" customFormat="1" ht="15" customHeight="1" x14ac:dyDescent="0.3"/>
    <row r="1012" s="37" customFormat="1" ht="15" customHeight="1" x14ac:dyDescent="0.3"/>
    <row r="1013" s="37" customFormat="1" ht="15" customHeight="1" x14ac:dyDescent="0.3"/>
    <row r="1014" s="37" customFormat="1" ht="15" customHeight="1" x14ac:dyDescent="0.3"/>
    <row r="1015" s="37" customFormat="1" ht="15" customHeight="1" x14ac:dyDescent="0.3"/>
    <row r="1016" s="37" customFormat="1" ht="15" customHeight="1" x14ac:dyDescent="0.3"/>
    <row r="1017" s="37" customFormat="1" ht="15" customHeight="1" x14ac:dyDescent="0.3"/>
    <row r="1018" s="37" customFormat="1" ht="15" customHeight="1" x14ac:dyDescent="0.3"/>
    <row r="1019" s="37" customFormat="1" ht="15" customHeight="1" x14ac:dyDescent="0.3"/>
    <row r="1020" s="37" customFormat="1" ht="15" customHeight="1" x14ac:dyDescent="0.3"/>
    <row r="1021" s="37" customFormat="1" ht="15" customHeight="1" x14ac:dyDescent="0.3"/>
    <row r="1022" s="37" customFormat="1" ht="15" customHeight="1" x14ac:dyDescent="0.3"/>
    <row r="1023" s="37" customFormat="1" ht="15" customHeight="1" x14ac:dyDescent="0.3"/>
    <row r="1024" s="37" customFormat="1" ht="15" customHeight="1" x14ac:dyDescent="0.3"/>
    <row r="1025" s="37" customFormat="1" ht="15" customHeight="1" x14ac:dyDescent="0.3"/>
    <row r="1026" s="37" customFormat="1" ht="15" customHeight="1" x14ac:dyDescent="0.3"/>
    <row r="1027" s="37" customFormat="1" ht="15" customHeight="1" x14ac:dyDescent="0.3"/>
    <row r="1028" s="37" customFormat="1" ht="15" customHeight="1" x14ac:dyDescent="0.3"/>
    <row r="1029" s="37" customFormat="1" ht="15" customHeight="1" x14ac:dyDescent="0.3"/>
    <row r="1030" s="37" customFormat="1" ht="15" customHeight="1" x14ac:dyDescent="0.3"/>
    <row r="1031" s="37" customFormat="1" ht="15" customHeight="1" x14ac:dyDescent="0.3"/>
    <row r="1032" s="37" customFormat="1" ht="15" customHeight="1" x14ac:dyDescent="0.3"/>
    <row r="1033" s="37" customFormat="1" ht="15" customHeight="1" x14ac:dyDescent="0.3"/>
    <row r="1034" s="37" customFormat="1" ht="15" customHeight="1" x14ac:dyDescent="0.3"/>
    <row r="1035" s="37" customFormat="1" ht="15" customHeight="1" x14ac:dyDescent="0.3"/>
    <row r="1036" s="37" customFormat="1" ht="15" customHeight="1" x14ac:dyDescent="0.3"/>
    <row r="1037" s="37" customFormat="1" ht="15" customHeight="1" x14ac:dyDescent="0.3"/>
    <row r="1038" s="37" customFormat="1" ht="15" customHeight="1" x14ac:dyDescent="0.3"/>
    <row r="1039" s="37" customFormat="1" ht="15" customHeight="1" x14ac:dyDescent="0.3"/>
    <row r="1040" s="37" customFormat="1" ht="15" customHeight="1" x14ac:dyDescent="0.3"/>
    <row r="1041" s="37" customFormat="1" ht="15" customHeight="1" x14ac:dyDescent="0.3"/>
    <row r="1042" s="37" customFormat="1" ht="15" customHeight="1" x14ac:dyDescent="0.3"/>
    <row r="1043" s="37" customFormat="1" ht="15" customHeight="1" x14ac:dyDescent="0.3"/>
    <row r="1044" s="37" customFormat="1" ht="15" customHeight="1" x14ac:dyDescent="0.3"/>
    <row r="1045" s="37" customFormat="1" ht="15" customHeight="1" x14ac:dyDescent="0.3"/>
    <row r="1046" s="37" customFormat="1" ht="15" customHeight="1" x14ac:dyDescent="0.3"/>
    <row r="1047" s="37" customFormat="1" ht="15" customHeight="1" x14ac:dyDescent="0.3"/>
    <row r="1048" s="37" customFormat="1" ht="15" customHeight="1" x14ac:dyDescent="0.3"/>
    <row r="1049" s="37" customFormat="1" ht="15" customHeight="1" x14ac:dyDescent="0.3"/>
    <row r="1050" s="37" customFormat="1" ht="15" customHeight="1" x14ac:dyDescent="0.3"/>
    <row r="1051" s="37" customFormat="1" ht="15" customHeight="1" x14ac:dyDescent="0.3"/>
    <row r="1052" s="37" customFormat="1" ht="15" customHeight="1" x14ac:dyDescent="0.3"/>
    <row r="1053" s="37" customFormat="1" ht="15" customHeight="1" x14ac:dyDescent="0.3"/>
    <row r="1054" s="37" customFormat="1" ht="15" customHeight="1" x14ac:dyDescent="0.3"/>
    <row r="1055" s="37" customFormat="1" ht="15" customHeight="1" x14ac:dyDescent="0.3"/>
    <row r="1056" s="37" customFormat="1" ht="15" customHeight="1" x14ac:dyDescent="0.3"/>
    <row r="1057" s="37" customFormat="1" ht="15" customHeight="1" x14ac:dyDescent="0.3"/>
    <row r="1058" s="37" customFormat="1" ht="15" customHeight="1" x14ac:dyDescent="0.3"/>
    <row r="1059" s="37" customFormat="1" ht="15" customHeight="1" x14ac:dyDescent="0.3"/>
    <row r="1060" s="37" customFormat="1" ht="15" customHeight="1" x14ac:dyDescent="0.3"/>
    <row r="1061" s="37" customFormat="1" ht="15" customHeight="1" x14ac:dyDescent="0.3"/>
    <row r="1062" s="37" customFormat="1" ht="15" customHeight="1" x14ac:dyDescent="0.3"/>
    <row r="1063" s="37" customFormat="1" ht="15" customHeight="1" x14ac:dyDescent="0.3"/>
    <row r="1064" s="37" customFormat="1" ht="15" customHeight="1" x14ac:dyDescent="0.3"/>
    <row r="1065" s="37" customFormat="1" ht="15" customHeight="1" x14ac:dyDescent="0.3"/>
    <row r="1066" s="37" customFormat="1" ht="15" customHeight="1" x14ac:dyDescent="0.3"/>
    <row r="1067" s="37" customFormat="1" ht="15" customHeight="1" x14ac:dyDescent="0.3"/>
    <row r="1068" s="37" customFormat="1" ht="15" customHeight="1" x14ac:dyDescent="0.3"/>
    <row r="1069" s="37" customFormat="1" ht="15" customHeight="1" x14ac:dyDescent="0.3"/>
    <row r="1070" s="37" customFormat="1" ht="15" customHeight="1" x14ac:dyDescent="0.3"/>
    <row r="1071" s="37" customFormat="1" ht="15" customHeight="1" x14ac:dyDescent="0.3"/>
    <row r="1072" s="37" customFormat="1" ht="15" customHeight="1" x14ac:dyDescent="0.3"/>
    <row r="1073" s="37" customFormat="1" ht="15" customHeight="1" x14ac:dyDescent="0.3"/>
    <row r="1074" s="37" customFormat="1" ht="15" customHeight="1" x14ac:dyDescent="0.3"/>
    <row r="1075" s="37" customFormat="1" ht="15" customHeight="1" x14ac:dyDescent="0.3"/>
    <row r="1076" s="37" customFormat="1" ht="15" customHeight="1" x14ac:dyDescent="0.3"/>
    <row r="1077" s="37" customFormat="1" ht="15" customHeight="1" x14ac:dyDescent="0.3"/>
    <row r="1078" s="37" customFormat="1" ht="15" customHeight="1" x14ac:dyDescent="0.3"/>
    <row r="1079" s="37" customFormat="1" ht="15" customHeight="1" x14ac:dyDescent="0.3"/>
    <row r="1080" s="37" customFormat="1" ht="15" customHeight="1" x14ac:dyDescent="0.3"/>
    <row r="1081" s="37" customFormat="1" ht="15" customHeight="1" x14ac:dyDescent="0.3"/>
    <row r="1082" s="37" customFormat="1" ht="15" customHeight="1" x14ac:dyDescent="0.3"/>
    <row r="1083" s="37" customFormat="1" ht="15" customHeight="1" x14ac:dyDescent="0.3"/>
    <row r="1084" s="37" customFormat="1" ht="15" customHeight="1" x14ac:dyDescent="0.3"/>
    <row r="1085" s="37" customFormat="1" ht="15" customHeight="1" x14ac:dyDescent="0.3"/>
    <row r="1086" s="37" customFormat="1" ht="15" customHeight="1" x14ac:dyDescent="0.3"/>
    <row r="1087" s="37" customFormat="1" ht="15" customHeight="1" x14ac:dyDescent="0.3"/>
    <row r="1088" s="37" customFormat="1" ht="15" customHeight="1" x14ac:dyDescent="0.3"/>
    <row r="1089" spans="2:33" ht="15" customHeight="1" x14ac:dyDescent="0.3"/>
    <row r="1090" spans="2:33" ht="15" customHeight="1" x14ac:dyDescent="0.3"/>
    <row r="1091" spans="2:33" ht="15" customHeight="1" x14ac:dyDescent="0.3"/>
    <row r="1092" spans="2:33" ht="15" customHeight="1" x14ac:dyDescent="0.3"/>
    <row r="1093" spans="2:33" ht="15" customHeight="1" x14ac:dyDescent="0.3"/>
    <row r="1094" spans="2:33" ht="15" customHeight="1" x14ac:dyDescent="0.3"/>
    <row r="1095" spans="2:33" ht="15" customHeight="1" x14ac:dyDescent="0.3"/>
    <row r="1096" spans="2:33" ht="15" customHeight="1" x14ac:dyDescent="0.3"/>
    <row r="1097" spans="2:33" ht="15" customHeight="1" x14ac:dyDescent="0.3"/>
    <row r="1098" spans="2:33" ht="15" customHeight="1" x14ac:dyDescent="0.3"/>
    <row r="1099" spans="2:33" ht="15" customHeight="1" x14ac:dyDescent="0.3"/>
    <row r="1100" spans="2:33" ht="15" customHeight="1" x14ac:dyDescent="0.3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</row>
    <row r="1101" spans="2:33" ht="15" customHeight="1" x14ac:dyDescent="0.3"/>
    <row r="1102" spans="2:33" ht="15" customHeight="1" x14ac:dyDescent="0.3"/>
    <row r="1103" spans="2:33" ht="15" customHeight="1" x14ac:dyDescent="0.3"/>
    <row r="1104" spans="2:33" ht="15" customHeight="1" x14ac:dyDescent="0.3"/>
    <row r="1105" s="37" customFormat="1" ht="15" customHeight="1" x14ac:dyDescent="0.3"/>
    <row r="1106" s="37" customFormat="1" ht="15" customHeight="1" x14ac:dyDescent="0.3"/>
    <row r="1107" s="37" customFormat="1" ht="15" customHeight="1" x14ac:dyDescent="0.3"/>
    <row r="1108" s="37" customFormat="1" ht="15" customHeight="1" x14ac:dyDescent="0.3"/>
    <row r="1109" s="37" customFormat="1" ht="15" customHeight="1" x14ac:dyDescent="0.3"/>
    <row r="1110" s="37" customFormat="1" ht="15" customHeight="1" x14ac:dyDescent="0.3"/>
    <row r="1111" s="37" customFormat="1" ht="15" customHeight="1" x14ac:dyDescent="0.3"/>
    <row r="1112" s="37" customFormat="1" ht="15" customHeight="1" x14ac:dyDescent="0.3"/>
    <row r="1113" s="37" customFormat="1" ht="15" customHeight="1" x14ac:dyDescent="0.3"/>
    <row r="1114" s="37" customFormat="1" ht="15" customHeight="1" x14ac:dyDescent="0.3"/>
    <row r="1115" s="37" customFormat="1" ht="15" customHeight="1" x14ac:dyDescent="0.3"/>
    <row r="1116" s="37" customFormat="1" ht="15" customHeight="1" x14ac:dyDescent="0.3"/>
    <row r="1117" s="37" customFormat="1" ht="15" customHeight="1" x14ac:dyDescent="0.3"/>
    <row r="1118" s="37" customFormat="1" ht="15" customHeight="1" x14ac:dyDescent="0.3"/>
    <row r="1119" s="37" customFormat="1" ht="15" customHeight="1" x14ac:dyDescent="0.3"/>
    <row r="1120" s="37" customFormat="1" ht="15" customHeight="1" x14ac:dyDescent="0.3"/>
    <row r="1121" s="37" customFormat="1" ht="15" customHeight="1" x14ac:dyDescent="0.3"/>
    <row r="1122" s="37" customFormat="1" ht="15" customHeight="1" x14ac:dyDescent="0.3"/>
    <row r="1123" s="37" customFormat="1" ht="15" customHeight="1" x14ac:dyDescent="0.3"/>
    <row r="1124" s="37" customFormat="1" ht="15" customHeight="1" x14ac:dyDescent="0.3"/>
    <row r="1125" s="37" customFormat="1" ht="15" customHeight="1" x14ac:dyDescent="0.3"/>
    <row r="1126" s="37" customFormat="1" ht="15" customHeight="1" x14ac:dyDescent="0.3"/>
    <row r="1127" s="37" customFormat="1" ht="15" customHeight="1" x14ac:dyDescent="0.3"/>
    <row r="1128" s="37" customFormat="1" ht="15" customHeight="1" x14ac:dyDescent="0.3"/>
    <row r="1129" s="37" customFormat="1" ht="15" customHeight="1" x14ac:dyDescent="0.3"/>
    <row r="1130" s="37" customFormat="1" ht="15" customHeight="1" x14ac:dyDescent="0.3"/>
    <row r="1131" s="37" customFormat="1" ht="15" customHeight="1" x14ac:dyDescent="0.3"/>
    <row r="1132" s="37" customFormat="1" ht="15" customHeight="1" x14ac:dyDescent="0.3"/>
    <row r="1133" s="37" customFormat="1" ht="15" customHeight="1" x14ac:dyDescent="0.3"/>
    <row r="1134" s="37" customFormat="1" ht="15" customHeight="1" x14ac:dyDescent="0.3"/>
    <row r="1135" s="37" customFormat="1" ht="15" customHeight="1" x14ac:dyDescent="0.3"/>
    <row r="1136" s="37" customFormat="1" ht="15" customHeight="1" x14ac:dyDescent="0.3"/>
    <row r="1137" s="37" customFormat="1" ht="15" customHeight="1" x14ac:dyDescent="0.3"/>
    <row r="1138" s="37" customFormat="1" ht="15" customHeight="1" x14ac:dyDescent="0.3"/>
    <row r="1139" s="37" customFormat="1" ht="15" customHeight="1" x14ac:dyDescent="0.3"/>
    <row r="1140" s="37" customFormat="1" ht="15" customHeight="1" x14ac:dyDescent="0.3"/>
    <row r="1141" s="37" customFormat="1" ht="15" customHeight="1" x14ac:dyDescent="0.3"/>
    <row r="1142" s="37" customFormat="1" ht="15" customHeight="1" x14ac:dyDescent="0.3"/>
    <row r="1143" s="37" customFormat="1" ht="15" customHeight="1" x14ac:dyDescent="0.3"/>
    <row r="1144" s="37" customFormat="1" ht="15" customHeight="1" x14ac:dyDescent="0.3"/>
    <row r="1145" s="37" customFormat="1" ht="15" customHeight="1" x14ac:dyDescent="0.3"/>
    <row r="1146" s="37" customFormat="1" ht="15" customHeight="1" x14ac:dyDescent="0.3"/>
    <row r="1147" s="37" customFormat="1" ht="15" customHeight="1" x14ac:dyDescent="0.3"/>
    <row r="1148" s="37" customFormat="1" ht="15" customHeight="1" x14ac:dyDescent="0.3"/>
    <row r="1149" s="37" customFormat="1" ht="15" customHeight="1" x14ac:dyDescent="0.3"/>
    <row r="1150" s="37" customFormat="1" ht="15" customHeight="1" x14ac:dyDescent="0.3"/>
    <row r="1151" s="37" customFormat="1" ht="15" customHeight="1" x14ac:dyDescent="0.3"/>
    <row r="1152" s="37" customFormat="1" ht="15" customHeight="1" x14ac:dyDescent="0.3"/>
    <row r="1153" s="37" customFormat="1" ht="15" customHeight="1" x14ac:dyDescent="0.3"/>
    <row r="1154" s="37" customFormat="1" ht="15" customHeight="1" x14ac:dyDescent="0.3"/>
    <row r="1155" s="37" customFormat="1" ht="15" customHeight="1" x14ac:dyDescent="0.3"/>
    <row r="1156" s="37" customFormat="1" ht="15" customHeight="1" x14ac:dyDescent="0.3"/>
    <row r="1157" s="37" customFormat="1" ht="15" customHeight="1" x14ac:dyDescent="0.3"/>
    <row r="1158" s="37" customFormat="1" ht="15" customHeight="1" x14ac:dyDescent="0.3"/>
    <row r="1159" s="37" customFormat="1" ht="15" customHeight="1" x14ac:dyDescent="0.3"/>
    <row r="1160" s="37" customFormat="1" ht="15" customHeight="1" x14ac:dyDescent="0.3"/>
    <row r="1161" s="37" customFormat="1" ht="15" customHeight="1" x14ac:dyDescent="0.3"/>
    <row r="1162" s="37" customFormat="1" ht="15" customHeight="1" x14ac:dyDescent="0.3"/>
    <row r="1163" s="37" customFormat="1" ht="15" customHeight="1" x14ac:dyDescent="0.3"/>
    <row r="1164" s="37" customFormat="1" ht="15" customHeight="1" x14ac:dyDescent="0.3"/>
    <row r="1165" s="37" customFormat="1" ht="15" customHeight="1" x14ac:dyDescent="0.3"/>
    <row r="1166" s="37" customFormat="1" ht="15" customHeight="1" x14ac:dyDescent="0.3"/>
    <row r="1167" s="37" customFormat="1" ht="15" customHeight="1" x14ac:dyDescent="0.3"/>
    <row r="1168" s="37" customFormat="1" ht="15" customHeight="1" x14ac:dyDescent="0.3"/>
    <row r="1169" s="37" customFormat="1" ht="15" customHeight="1" x14ac:dyDescent="0.3"/>
    <row r="1170" s="37" customFormat="1" ht="15" customHeight="1" x14ac:dyDescent="0.3"/>
    <row r="1171" s="37" customFormat="1" ht="15" customHeight="1" x14ac:dyDescent="0.3"/>
    <row r="1172" s="37" customFormat="1" ht="15" customHeight="1" x14ac:dyDescent="0.3"/>
    <row r="1173" s="37" customFormat="1" ht="15" customHeight="1" x14ac:dyDescent="0.3"/>
    <row r="1174" s="37" customFormat="1" ht="15" customHeight="1" x14ac:dyDescent="0.3"/>
    <row r="1175" s="37" customFormat="1" ht="15" customHeight="1" x14ac:dyDescent="0.3"/>
    <row r="1176" s="37" customFormat="1" ht="15" customHeight="1" x14ac:dyDescent="0.3"/>
    <row r="1177" s="37" customFormat="1" ht="15" customHeight="1" x14ac:dyDescent="0.3"/>
    <row r="1178" s="37" customFormat="1" ht="15" customHeight="1" x14ac:dyDescent="0.3"/>
    <row r="1179" s="37" customFormat="1" ht="15" customHeight="1" x14ac:dyDescent="0.3"/>
    <row r="1180" s="37" customFormat="1" ht="15" customHeight="1" x14ac:dyDescent="0.3"/>
    <row r="1181" s="37" customFormat="1" ht="15" customHeight="1" x14ac:dyDescent="0.3"/>
    <row r="1182" s="37" customFormat="1" ht="15" customHeight="1" x14ac:dyDescent="0.3"/>
    <row r="1183" s="37" customFormat="1" ht="15" customHeight="1" x14ac:dyDescent="0.3"/>
    <row r="1184" s="37" customFormat="1" ht="15" customHeight="1" x14ac:dyDescent="0.3"/>
    <row r="1185" s="37" customFormat="1" ht="15" customHeight="1" x14ac:dyDescent="0.3"/>
    <row r="1186" s="37" customFormat="1" ht="15" customHeight="1" x14ac:dyDescent="0.3"/>
    <row r="1187" s="37" customFormat="1" ht="15" customHeight="1" x14ac:dyDescent="0.3"/>
    <row r="1188" s="37" customFormat="1" ht="15" customHeight="1" x14ac:dyDescent="0.3"/>
    <row r="1189" s="37" customFormat="1" ht="15" customHeight="1" x14ac:dyDescent="0.3"/>
    <row r="1190" s="37" customFormat="1" ht="15" customHeight="1" x14ac:dyDescent="0.3"/>
    <row r="1191" s="37" customFormat="1" ht="15" customHeight="1" x14ac:dyDescent="0.3"/>
    <row r="1192" s="37" customFormat="1" ht="15" customHeight="1" x14ac:dyDescent="0.3"/>
    <row r="1193" s="37" customFormat="1" ht="15" customHeight="1" x14ac:dyDescent="0.3"/>
    <row r="1194" s="37" customFormat="1" ht="15" customHeight="1" x14ac:dyDescent="0.3"/>
    <row r="1195" s="37" customFormat="1" ht="15" customHeight="1" x14ac:dyDescent="0.3"/>
    <row r="1196" s="37" customFormat="1" ht="15" customHeight="1" x14ac:dyDescent="0.3"/>
    <row r="1197" s="37" customFormat="1" ht="15" customHeight="1" x14ac:dyDescent="0.3"/>
    <row r="1198" s="37" customFormat="1" ht="15" customHeight="1" x14ac:dyDescent="0.3"/>
    <row r="1199" s="37" customFormat="1" ht="15" customHeight="1" x14ac:dyDescent="0.3"/>
    <row r="1200" s="37" customFormat="1" ht="15" customHeight="1" x14ac:dyDescent="0.3"/>
    <row r="1201" s="37" customFormat="1" ht="15" customHeight="1" x14ac:dyDescent="0.3"/>
    <row r="1202" s="37" customFormat="1" ht="15" customHeight="1" x14ac:dyDescent="0.3"/>
    <row r="1203" s="37" customFormat="1" ht="15" customHeight="1" x14ac:dyDescent="0.3"/>
    <row r="1204" s="37" customFormat="1" ht="15" customHeight="1" x14ac:dyDescent="0.3"/>
    <row r="1205" s="37" customFormat="1" ht="15" customHeight="1" x14ac:dyDescent="0.3"/>
    <row r="1206" s="37" customFormat="1" ht="15" customHeight="1" x14ac:dyDescent="0.3"/>
    <row r="1207" s="37" customFormat="1" ht="15" customHeight="1" x14ac:dyDescent="0.3"/>
    <row r="1208" s="37" customFormat="1" ht="15" customHeight="1" x14ac:dyDescent="0.3"/>
    <row r="1209" s="37" customFormat="1" ht="15" customHeight="1" x14ac:dyDescent="0.3"/>
    <row r="1210" s="37" customFormat="1" ht="15" customHeight="1" x14ac:dyDescent="0.3"/>
    <row r="1211" s="37" customFormat="1" ht="15" customHeight="1" x14ac:dyDescent="0.3"/>
    <row r="1212" s="37" customFormat="1" ht="15" customHeight="1" x14ac:dyDescent="0.3"/>
    <row r="1213" s="37" customFormat="1" ht="15" customHeight="1" x14ac:dyDescent="0.3"/>
    <row r="1214" s="37" customFormat="1" ht="15" customHeight="1" x14ac:dyDescent="0.3"/>
    <row r="1215" s="37" customFormat="1" ht="15" customHeight="1" x14ac:dyDescent="0.3"/>
    <row r="1216" s="37" customFormat="1" ht="15" customHeight="1" x14ac:dyDescent="0.3"/>
    <row r="1217" spans="2:33" ht="15" customHeight="1" x14ac:dyDescent="0.3"/>
    <row r="1218" spans="2:33" ht="15" customHeight="1" x14ac:dyDescent="0.3"/>
    <row r="1219" spans="2:33" ht="15" customHeight="1" x14ac:dyDescent="0.3"/>
    <row r="1220" spans="2:33" ht="15" customHeight="1" x14ac:dyDescent="0.3"/>
    <row r="1221" spans="2:33" ht="15" customHeight="1" x14ac:dyDescent="0.3"/>
    <row r="1222" spans="2:33" ht="15" customHeight="1" x14ac:dyDescent="0.3"/>
    <row r="1223" spans="2:33" ht="15" customHeight="1" x14ac:dyDescent="0.3"/>
    <row r="1224" spans="2:33" ht="15" customHeight="1" x14ac:dyDescent="0.3"/>
    <row r="1225" spans="2:33" ht="15" customHeight="1" x14ac:dyDescent="0.3"/>
    <row r="1226" spans="2:33" ht="15" customHeight="1" x14ac:dyDescent="0.3"/>
    <row r="1227" spans="2:33" ht="15" customHeight="1" x14ac:dyDescent="0.3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</row>
    <row r="1228" spans="2:33" ht="15" customHeight="1" x14ac:dyDescent="0.3"/>
    <row r="1229" spans="2:33" ht="15" customHeight="1" x14ac:dyDescent="0.3"/>
    <row r="1230" spans="2:33" ht="15" customHeight="1" x14ac:dyDescent="0.3"/>
    <row r="1231" spans="2:33" ht="15" customHeight="1" x14ac:dyDescent="0.3"/>
    <row r="1232" spans="2:33" ht="15" customHeight="1" x14ac:dyDescent="0.3"/>
    <row r="1233" s="37" customFormat="1" ht="15" customHeight="1" x14ac:dyDescent="0.3"/>
    <row r="1234" s="37" customFormat="1" ht="15" customHeight="1" x14ac:dyDescent="0.3"/>
    <row r="1235" s="37" customFormat="1" ht="15" customHeight="1" x14ac:dyDescent="0.3"/>
    <row r="1236" s="37" customFormat="1" ht="15" customHeight="1" x14ac:dyDescent="0.3"/>
    <row r="1237" s="37" customFormat="1" ht="15" customHeight="1" x14ac:dyDescent="0.3"/>
    <row r="1238" s="37" customFormat="1" ht="15" customHeight="1" x14ac:dyDescent="0.3"/>
    <row r="1239" s="37" customFormat="1" ht="15" customHeight="1" x14ac:dyDescent="0.3"/>
    <row r="1240" s="37" customFormat="1" ht="15" customHeight="1" x14ac:dyDescent="0.3"/>
    <row r="1241" s="37" customFormat="1" ht="15" customHeight="1" x14ac:dyDescent="0.3"/>
    <row r="1242" s="37" customFormat="1" ht="15" customHeight="1" x14ac:dyDescent="0.3"/>
    <row r="1243" s="37" customFormat="1" ht="15" customHeight="1" x14ac:dyDescent="0.3"/>
    <row r="1244" s="37" customFormat="1" ht="15" customHeight="1" x14ac:dyDescent="0.3"/>
    <row r="1245" s="37" customFormat="1" ht="15" customHeight="1" x14ac:dyDescent="0.3"/>
    <row r="1246" s="37" customFormat="1" ht="15" customHeight="1" x14ac:dyDescent="0.3"/>
    <row r="1247" s="37" customFormat="1" ht="15" customHeight="1" x14ac:dyDescent="0.3"/>
    <row r="1248" s="37" customFormat="1" ht="15" customHeight="1" x14ac:dyDescent="0.3"/>
    <row r="1249" s="37" customFormat="1" ht="15" customHeight="1" x14ac:dyDescent="0.3"/>
    <row r="1250" s="37" customFormat="1" ht="15" customHeight="1" x14ac:dyDescent="0.3"/>
    <row r="1251" s="37" customFormat="1" ht="15" customHeight="1" x14ac:dyDescent="0.3"/>
    <row r="1252" s="37" customFormat="1" ht="15" customHeight="1" x14ac:dyDescent="0.3"/>
    <row r="1253" s="37" customFormat="1" ht="15" customHeight="1" x14ac:dyDescent="0.3"/>
    <row r="1254" s="37" customFormat="1" ht="15" customHeight="1" x14ac:dyDescent="0.3"/>
    <row r="1255" s="37" customFormat="1" ht="15" customHeight="1" x14ac:dyDescent="0.3"/>
    <row r="1256" s="37" customFormat="1" ht="15" customHeight="1" x14ac:dyDescent="0.3"/>
    <row r="1257" s="37" customFormat="1" ht="15" customHeight="1" x14ac:dyDescent="0.3"/>
    <row r="1258" s="37" customFormat="1" ht="15" customHeight="1" x14ac:dyDescent="0.3"/>
    <row r="1259" s="37" customFormat="1" ht="15" customHeight="1" x14ac:dyDescent="0.3"/>
    <row r="1260" s="37" customFormat="1" ht="15" customHeight="1" x14ac:dyDescent="0.3"/>
    <row r="1261" s="37" customFormat="1" ht="15" customHeight="1" x14ac:dyDescent="0.3"/>
    <row r="1262" s="37" customFormat="1" ht="15" customHeight="1" x14ac:dyDescent="0.3"/>
    <row r="1263" s="37" customFormat="1" ht="15" customHeight="1" x14ac:dyDescent="0.3"/>
    <row r="1264" s="37" customFormat="1" ht="15" customHeight="1" x14ac:dyDescent="0.3"/>
    <row r="1265" s="37" customFormat="1" ht="15" customHeight="1" x14ac:dyDescent="0.3"/>
    <row r="1266" s="37" customFormat="1" ht="15" customHeight="1" x14ac:dyDescent="0.3"/>
    <row r="1267" s="37" customFormat="1" ht="15" customHeight="1" x14ac:dyDescent="0.3"/>
    <row r="1268" s="37" customFormat="1" ht="15" customHeight="1" x14ac:dyDescent="0.3"/>
    <row r="1269" s="37" customFormat="1" ht="15" customHeight="1" x14ac:dyDescent="0.3"/>
    <row r="1270" s="37" customFormat="1" ht="15" customHeight="1" x14ac:dyDescent="0.3"/>
    <row r="1271" s="37" customFormat="1" ht="15" customHeight="1" x14ac:dyDescent="0.3"/>
    <row r="1272" s="37" customFormat="1" ht="15" customHeight="1" x14ac:dyDescent="0.3"/>
    <row r="1273" s="37" customFormat="1" ht="15" customHeight="1" x14ac:dyDescent="0.3"/>
    <row r="1274" s="37" customFormat="1" ht="15" customHeight="1" x14ac:dyDescent="0.3"/>
    <row r="1275" s="37" customFormat="1" ht="15" customHeight="1" x14ac:dyDescent="0.3"/>
    <row r="1276" s="37" customFormat="1" ht="15" customHeight="1" x14ac:dyDescent="0.3"/>
    <row r="1277" s="37" customFormat="1" ht="15" customHeight="1" x14ac:dyDescent="0.3"/>
    <row r="1278" s="37" customFormat="1" ht="15" customHeight="1" x14ac:dyDescent="0.3"/>
    <row r="1279" s="37" customFormat="1" ht="15" customHeight="1" x14ac:dyDescent="0.3"/>
    <row r="1280" s="37" customFormat="1" ht="15" customHeight="1" x14ac:dyDescent="0.3"/>
    <row r="1281" s="37" customFormat="1" ht="15" customHeight="1" x14ac:dyDescent="0.3"/>
    <row r="1282" s="37" customFormat="1" ht="15" customHeight="1" x14ac:dyDescent="0.3"/>
    <row r="1283" s="37" customFormat="1" ht="15" customHeight="1" x14ac:dyDescent="0.3"/>
    <row r="1284" s="37" customFormat="1" ht="15" customHeight="1" x14ac:dyDescent="0.3"/>
    <row r="1285" s="37" customFormat="1" ht="15" customHeight="1" x14ac:dyDescent="0.3"/>
    <row r="1286" s="37" customFormat="1" ht="15" customHeight="1" x14ac:dyDescent="0.3"/>
    <row r="1287" s="37" customFormat="1" ht="15" customHeight="1" x14ac:dyDescent="0.3"/>
    <row r="1288" s="37" customFormat="1" ht="15" customHeight="1" x14ac:dyDescent="0.3"/>
    <row r="1289" s="37" customFormat="1" ht="15" customHeight="1" x14ac:dyDescent="0.3"/>
    <row r="1290" s="37" customFormat="1" ht="15" customHeight="1" x14ac:dyDescent="0.3"/>
    <row r="1291" s="37" customFormat="1" ht="15" customHeight="1" x14ac:dyDescent="0.3"/>
    <row r="1292" s="37" customFormat="1" ht="15" customHeight="1" x14ac:dyDescent="0.3"/>
    <row r="1293" s="37" customFormat="1" ht="15" customHeight="1" x14ac:dyDescent="0.3"/>
    <row r="1294" s="37" customFormat="1" ht="15" customHeight="1" x14ac:dyDescent="0.3"/>
    <row r="1295" s="37" customFormat="1" ht="15" customHeight="1" x14ac:dyDescent="0.3"/>
    <row r="1296" s="37" customFormat="1" ht="15" customHeight="1" x14ac:dyDescent="0.3"/>
    <row r="1297" s="37" customFormat="1" ht="15" customHeight="1" x14ac:dyDescent="0.3"/>
    <row r="1298" s="37" customFormat="1" ht="15" customHeight="1" x14ac:dyDescent="0.3"/>
    <row r="1299" s="37" customFormat="1" ht="15" customHeight="1" x14ac:dyDescent="0.3"/>
    <row r="1300" s="37" customFormat="1" ht="15" customHeight="1" x14ac:dyDescent="0.3"/>
    <row r="1301" s="37" customFormat="1" ht="15" customHeight="1" x14ac:dyDescent="0.3"/>
    <row r="1302" s="37" customFormat="1" ht="15" customHeight="1" x14ac:dyDescent="0.3"/>
    <row r="1303" s="37" customFormat="1" ht="15" customHeight="1" x14ac:dyDescent="0.3"/>
    <row r="1304" s="37" customFormat="1" ht="15" customHeight="1" x14ac:dyDescent="0.3"/>
    <row r="1305" s="37" customFormat="1" ht="15" customHeight="1" x14ac:dyDescent="0.3"/>
    <row r="1306" s="37" customFormat="1" ht="15" customHeight="1" x14ac:dyDescent="0.3"/>
    <row r="1307" s="37" customFormat="1" ht="15" customHeight="1" x14ac:dyDescent="0.3"/>
    <row r="1308" s="37" customFormat="1" ht="15" customHeight="1" x14ac:dyDescent="0.3"/>
    <row r="1309" s="37" customFormat="1" ht="15" customHeight="1" x14ac:dyDescent="0.3"/>
    <row r="1310" s="37" customFormat="1" ht="15" customHeight="1" x14ac:dyDescent="0.3"/>
    <row r="1311" s="37" customFormat="1" ht="15" customHeight="1" x14ac:dyDescent="0.3"/>
    <row r="1312" s="37" customFormat="1" ht="15" customHeight="1" x14ac:dyDescent="0.3"/>
    <row r="1313" s="37" customFormat="1" ht="15" customHeight="1" x14ac:dyDescent="0.3"/>
    <row r="1314" s="37" customFormat="1" ht="15" customHeight="1" x14ac:dyDescent="0.3"/>
    <row r="1315" s="37" customFormat="1" ht="15" customHeight="1" x14ac:dyDescent="0.3"/>
    <row r="1316" s="37" customFormat="1" ht="15" customHeight="1" x14ac:dyDescent="0.3"/>
    <row r="1317" s="37" customFormat="1" ht="15" customHeight="1" x14ac:dyDescent="0.3"/>
    <row r="1318" s="37" customFormat="1" ht="15" customHeight="1" x14ac:dyDescent="0.3"/>
    <row r="1319" s="37" customFormat="1" ht="15" customHeight="1" x14ac:dyDescent="0.3"/>
    <row r="1320" s="37" customFormat="1" ht="15" customHeight="1" x14ac:dyDescent="0.3"/>
    <row r="1321" s="37" customFormat="1" ht="15" customHeight="1" x14ac:dyDescent="0.3"/>
    <row r="1322" s="37" customFormat="1" ht="15" customHeight="1" x14ac:dyDescent="0.3"/>
    <row r="1323" s="37" customFormat="1" ht="15" customHeight="1" x14ac:dyDescent="0.3"/>
    <row r="1324" s="37" customFormat="1" ht="15" customHeight="1" x14ac:dyDescent="0.3"/>
    <row r="1325" s="37" customFormat="1" ht="15" customHeight="1" x14ac:dyDescent="0.3"/>
    <row r="1326" s="37" customFormat="1" ht="15" customHeight="1" x14ac:dyDescent="0.3"/>
    <row r="1327" s="37" customFormat="1" ht="15" customHeight="1" x14ac:dyDescent="0.3"/>
    <row r="1328" s="37" customFormat="1" ht="15" customHeight="1" x14ac:dyDescent="0.3"/>
    <row r="1329" s="37" customFormat="1" ht="15" customHeight="1" x14ac:dyDescent="0.3"/>
    <row r="1330" s="37" customFormat="1" ht="15" customHeight="1" x14ac:dyDescent="0.3"/>
    <row r="1331" s="37" customFormat="1" ht="15" customHeight="1" x14ac:dyDescent="0.3"/>
    <row r="1332" s="37" customFormat="1" ht="15" customHeight="1" x14ac:dyDescent="0.3"/>
    <row r="1333" s="37" customFormat="1" ht="15" customHeight="1" x14ac:dyDescent="0.3"/>
    <row r="1334" s="37" customFormat="1" ht="15" customHeight="1" x14ac:dyDescent="0.3"/>
    <row r="1335" s="37" customFormat="1" ht="15" customHeight="1" x14ac:dyDescent="0.3"/>
    <row r="1336" s="37" customFormat="1" ht="15" customHeight="1" x14ac:dyDescent="0.3"/>
    <row r="1337" s="37" customFormat="1" ht="15" customHeight="1" x14ac:dyDescent="0.3"/>
    <row r="1338" s="37" customFormat="1" ht="15" customHeight="1" x14ac:dyDescent="0.3"/>
    <row r="1339" s="37" customFormat="1" ht="15" customHeight="1" x14ac:dyDescent="0.3"/>
    <row r="1340" s="37" customFormat="1" ht="15" customHeight="1" x14ac:dyDescent="0.3"/>
    <row r="1341" s="37" customFormat="1" ht="15" customHeight="1" x14ac:dyDescent="0.3"/>
    <row r="1342" s="37" customFormat="1" ht="15" customHeight="1" x14ac:dyDescent="0.3"/>
    <row r="1343" s="37" customFormat="1" ht="15" customHeight="1" x14ac:dyDescent="0.3"/>
    <row r="1344" s="37" customFormat="1" ht="15" customHeight="1" x14ac:dyDescent="0.3"/>
    <row r="1345" s="37" customFormat="1" ht="15" customHeight="1" x14ac:dyDescent="0.3"/>
    <row r="1346" s="37" customFormat="1" ht="15" customHeight="1" x14ac:dyDescent="0.3"/>
    <row r="1347" s="37" customFormat="1" ht="15" customHeight="1" x14ac:dyDescent="0.3"/>
    <row r="1348" s="37" customFormat="1" ht="15" customHeight="1" x14ac:dyDescent="0.3"/>
    <row r="1349" s="37" customFormat="1" ht="15" customHeight="1" x14ac:dyDescent="0.3"/>
    <row r="1350" s="37" customFormat="1" ht="15" customHeight="1" x14ac:dyDescent="0.3"/>
    <row r="1351" s="37" customFormat="1" ht="15" customHeight="1" x14ac:dyDescent="0.3"/>
    <row r="1352" s="37" customFormat="1" ht="15" customHeight="1" x14ac:dyDescent="0.3"/>
    <row r="1353" s="37" customFormat="1" ht="15" customHeight="1" x14ac:dyDescent="0.3"/>
    <row r="1354" s="37" customFormat="1" ht="15" customHeight="1" x14ac:dyDescent="0.3"/>
    <row r="1355" s="37" customFormat="1" ht="15" customHeight="1" x14ac:dyDescent="0.3"/>
    <row r="1356" s="37" customFormat="1" ht="15" customHeight="1" x14ac:dyDescent="0.3"/>
    <row r="1357" s="37" customFormat="1" ht="15" customHeight="1" x14ac:dyDescent="0.3"/>
    <row r="1358" s="37" customFormat="1" ht="15" customHeight="1" x14ac:dyDescent="0.3"/>
    <row r="1359" s="37" customFormat="1" ht="15" customHeight="1" x14ac:dyDescent="0.3"/>
    <row r="1360" s="37" customFormat="1" ht="15" customHeight="1" x14ac:dyDescent="0.3"/>
    <row r="1361" s="37" customFormat="1" ht="15" customHeight="1" x14ac:dyDescent="0.3"/>
    <row r="1362" s="37" customFormat="1" ht="15" customHeight="1" x14ac:dyDescent="0.3"/>
    <row r="1363" s="37" customFormat="1" ht="15" customHeight="1" x14ac:dyDescent="0.3"/>
    <row r="1364" s="37" customFormat="1" ht="15" customHeight="1" x14ac:dyDescent="0.3"/>
    <row r="1365" s="37" customFormat="1" ht="15" customHeight="1" x14ac:dyDescent="0.3"/>
    <row r="1366" s="37" customFormat="1" ht="15" customHeight="1" x14ac:dyDescent="0.3"/>
    <row r="1367" s="37" customFormat="1" ht="15" customHeight="1" x14ac:dyDescent="0.3"/>
    <row r="1368" s="37" customFormat="1" ht="15" customHeight="1" x14ac:dyDescent="0.3"/>
    <row r="1369" s="37" customFormat="1" ht="15" customHeight="1" x14ac:dyDescent="0.3"/>
    <row r="1370" s="37" customFormat="1" ht="15" customHeight="1" x14ac:dyDescent="0.3"/>
    <row r="1371" s="37" customFormat="1" ht="15" customHeight="1" x14ac:dyDescent="0.3"/>
    <row r="1372" s="37" customFormat="1" ht="15" customHeight="1" x14ac:dyDescent="0.3"/>
    <row r="1373" s="37" customFormat="1" ht="15" customHeight="1" x14ac:dyDescent="0.3"/>
    <row r="1374" s="37" customFormat="1" ht="15" customHeight="1" x14ac:dyDescent="0.3"/>
    <row r="1375" s="37" customFormat="1" ht="15" customHeight="1" x14ac:dyDescent="0.3"/>
    <row r="1376" s="37" customFormat="1" ht="15" customHeight="1" x14ac:dyDescent="0.3"/>
    <row r="1377" spans="2:33" ht="15" customHeight="1" x14ac:dyDescent="0.3"/>
    <row r="1378" spans="2:33" ht="15" customHeight="1" x14ac:dyDescent="0.3"/>
    <row r="1379" spans="2:33" ht="15" customHeight="1" x14ac:dyDescent="0.3"/>
    <row r="1380" spans="2:33" ht="15" customHeight="1" x14ac:dyDescent="0.3"/>
    <row r="1381" spans="2:33" ht="15" customHeight="1" x14ac:dyDescent="0.3"/>
    <row r="1382" spans="2:33" ht="15" customHeight="1" x14ac:dyDescent="0.3"/>
    <row r="1383" spans="2:33" ht="15" customHeight="1" x14ac:dyDescent="0.3"/>
    <row r="1384" spans="2:33" ht="15" customHeight="1" x14ac:dyDescent="0.3"/>
    <row r="1385" spans="2:33" ht="15" customHeight="1" x14ac:dyDescent="0.3"/>
    <row r="1386" spans="2:33" ht="15" customHeight="1" x14ac:dyDescent="0.3"/>
    <row r="1387" spans="2:33" ht="15" customHeight="1" x14ac:dyDescent="0.3"/>
    <row r="1388" spans="2:33" ht="15" customHeight="1" x14ac:dyDescent="0.3"/>
    <row r="1389" spans="2:33" ht="15" customHeight="1" x14ac:dyDescent="0.3"/>
    <row r="1390" spans="2:33" ht="15" customHeight="1" x14ac:dyDescent="0.3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</row>
    <row r="1391" spans="2:33" ht="15" customHeight="1" x14ac:dyDescent="0.3"/>
    <row r="1392" spans="2:33" ht="15" customHeight="1" x14ac:dyDescent="0.3"/>
    <row r="1393" s="37" customFormat="1" ht="15" customHeight="1" x14ac:dyDescent="0.3"/>
    <row r="1394" s="37" customFormat="1" ht="15" customHeight="1" x14ac:dyDescent="0.3"/>
    <row r="1395" s="37" customFormat="1" ht="15" customHeight="1" x14ac:dyDescent="0.3"/>
    <row r="1396" s="37" customFormat="1" ht="15" customHeight="1" x14ac:dyDescent="0.3"/>
    <row r="1397" s="37" customFormat="1" ht="15" customHeight="1" x14ac:dyDescent="0.3"/>
    <row r="1398" s="37" customFormat="1" ht="15" customHeight="1" x14ac:dyDescent="0.3"/>
    <row r="1399" s="37" customFormat="1" ht="15" customHeight="1" x14ac:dyDescent="0.3"/>
    <row r="1400" s="37" customFormat="1" ht="15" customHeight="1" x14ac:dyDescent="0.3"/>
    <row r="1401" s="37" customFormat="1" ht="15" customHeight="1" x14ac:dyDescent="0.3"/>
    <row r="1402" s="37" customFormat="1" ht="15" customHeight="1" x14ac:dyDescent="0.3"/>
    <row r="1403" s="37" customFormat="1" ht="15" customHeight="1" x14ac:dyDescent="0.3"/>
    <row r="1404" s="37" customFormat="1" ht="15" customHeight="1" x14ac:dyDescent="0.3"/>
    <row r="1405" s="37" customFormat="1" ht="15" customHeight="1" x14ac:dyDescent="0.3"/>
    <row r="1406" s="37" customFormat="1" ht="15" customHeight="1" x14ac:dyDescent="0.3"/>
    <row r="1407" s="37" customFormat="1" ht="15" customHeight="1" x14ac:dyDescent="0.3"/>
    <row r="1408" s="37" customFormat="1" ht="15" customHeight="1" x14ac:dyDescent="0.3"/>
    <row r="1409" s="37" customFormat="1" ht="15" customHeight="1" x14ac:dyDescent="0.3"/>
    <row r="1410" s="37" customFormat="1" ht="15" customHeight="1" x14ac:dyDescent="0.3"/>
    <row r="1411" s="37" customFormat="1" ht="15" customHeight="1" x14ac:dyDescent="0.3"/>
    <row r="1412" s="37" customFormat="1" ht="15" customHeight="1" x14ac:dyDescent="0.3"/>
    <row r="1413" s="37" customFormat="1" ht="15" customHeight="1" x14ac:dyDescent="0.3"/>
    <row r="1414" s="37" customFormat="1" ht="15" customHeight="1" x14ac:dyDescent="0.3"/>
    <row r="1415" s="37" customFormat="1" ht="15" customHeight="1" x14ac:dyDescent="0.3"/>
    <row r="1416" s="37" customFormat="1" ht="15" customHeight="1" x14ac:dyDescent="0.3"/>
    <row r="1417" s="37" customFormat="1" ht="15" customHeight="1" x14ac:dyDescent="0.3"/>
    <row r="1418" s="37" customFormat="1" ht="15" customHeight="1" x14ac:dyDescent="0.3"/>
    <row r="1419" s="37" customFormat="1" ht="15" customHeight="1" x14ac:dyDescent="0.3"/>
    <row r="1420" s="37" customFormat="1" ht="15" customHeight="1" x14ac:dyDescent="0.3"/>
    <row r="1421" s="37" customFormat="1" ht="15" customHeight="1" x14ac:dyDescent="0.3"/>
    <row r="1422" s="37" customFormat="1" ht="15" customHeight="1" x14ac:dyDescent="0.3"/>
    <row r="1423" s="37" customFormat="1" ht="15" customHeight="1" x14ac:dyDescent="0.3"/>
    <row r="1424" s="37" customFormat="1" ht="15" customHeight="1" x14ac:dyDescent="0.3"/>
    <row r="1425" s="37" customFormat="1" ht="15" customHeight="1" x14ac:dyDescent="0.3"/>
    <row r="1426" s="37" customFormat="1" ht="15" customHeight="1" x14ac:dyDescent="0.3"/>
    <row r="1427" s="37" customFormat="1" ht="15" customHeight="1" x14ac:dyDescent="0.3"/>
    <row r="1428" s="37" customFormat="1" ht="15" customHeight="1" x14ac:dyDescent="0.3"/>
    <row r="1429" s="37" customFormat="1" ht="15" customHeight="1" x14ac:dyDescent="0.3"/>
    <row r="1430" s="37" customFormat="1" ht="15" customHeight="1" x14ac:dyDescent="0.3"/>
    <row r="1431" s="37" customFormat="1" ht="15" customHeight="1" x14ac:dyDescent="0.3"/>
    <row r="1432" s="37" customFormat="1" ht="15" customHeight="1" x14ac:dyDescent="0.3"/>
    <row r="1433" s="37" customFormat="1" ht="15" customHeight="1" x14ac:dyDescent="0.3"/>
    <row r="1434" s="37" customFormat="1" ht="15" customHeight="1" x14ac:dyDescent="0.3"/>
    <row r="1435" s="37" customFormat="1" ht="15" customHeight="1" x14ac:dyDescent="0.3"/>
    <row r="1436" s="37" customFormat="1" ht="15" customHeight="1" x14ac:dyDescent="0.3"/>
    <row r="1437" s="37" customFormat="1" ht="15" customHeight="1" x14ac:dyDescent="0.3"/>
    <row r="1438" s="37" customFormat="1" ht="15" customHeight="1" x14ac:dyDescent="0.3"/>
    <row r="1439" s="37" customFormat="1" ht="15" customHeight="1" x14ac:dyDescent="0.3"/>
    <row r="1440" s="37" customFormat="1" ht="15" customHeight="1" x14ac:dyDescent="0.3"/>
    <row r="1441" s="37" customFormat="1" ht="15" customHeight="1" x14ac:dyDescent="0.3"/>
    <row r="1442" s="37" customFormat="1" ht="15" customHeight="1" x14ac:dyDescent="0.3"/>
    <row r="1443" s="37" customFormat="1" ht="15" customHeight="1" x14ac:dyDescent="0.3"/>
    <row r="1444" s="37" customFormat="1" ht="15" customHeight="1" x14ac:dyDescent="0.3"/>
    <row r="1445" s="37" customFormat="1" ht="15" customHeight="1" x14ac:dyDescent="0.3"/>
    <row r="1446" s="37" customFormat="1" ht="15" customHeight="1" x14ac:dyDescent="0.3"/>
    <row r="1447" s="37" customFormat="1" ht="15" customHeight="1" x14ac:dyDescent="0.3"/>
    <row r="1448" s="37" customFormat="1" ht="15" customHeight="1" x14ac:dyDescent="0.3"/>
    <row r="1449" s="37" customFormat="1" ht="15" customHeight="1" x14ac:dyDescent="0.3"/>
    <row r="1450" s="37" customFormat="1" ht="15" customHeight="1" x14ac:dyDescent="0.3"/>
    <row r="1451" s="37" customFormat="1" ht="15" customHeight="1" x14ac:dyDescent="0.3"/>
    <row r="1452" s="37" customFormat="1" ht="15" customHeight="1" x14ac:dyDescent="0.3"/>
    <row r="1453" s="37" customFormat="1" ht="15" customHeight="1" x14ac:dyDescent="0.3"/>
    <row r="1454" s="37" customFormat="1" ht="15" customHeight="1" x14ac:dyDescent="0.3"/>
    <row r="1455" s="37" customFormat="1" ht="15" customHeight="1" x14ac:dyDescent="0.3"/>
    <row r="1456" s="37" customFormat="1" ht="15" customHeight="1" x14ac:dyDescent="0.3"/>
    <row r="1457" s="37" customFormat="1" ht="15" customHeight="1" x14ac:dyDescent="0.3"/>
    <row r="1458" s="37" customFormat="1" ht="15" customHeight="1" x14ac:dyDescent="0.3"/>
    <row r="1459" s="37" customFormat="1" ht="15" customHeight="1" x14ac:dyDescent="0.3"/>
    <row r="1460" s="37" customFormat="1" ht="15" customHeight="1" x14ac:dyDescent="0.3"/>
    <row r="1461" s="37" customFormat="1" ht="15" customHeight="1" x14ac:dyDescent="0.3"/>
    <row r="1462" s="37" customFormat="1" ht="15" customHeight="1" x14ac:dyDescent="0.3"/>
    <row r="1463" s="37" customFormat="1" ht="15" customHeight="1" x14ac:dyDescent="0.3"/>
    <row r="1464" s="37" customFormat="1" ht="15" customHeight="1" x14ac:dyDescent="0.3"/>
    <row r="1465" s="37" customFormat="1" ht="15" customHeight="1" x14ac:dyDescent="0.3"/>
    <row r="1466" s="37" customFormat="1" ht="15" customHeight="1" x14ac:dyDescent="0.3"/>
    <row r="1467" s="37" customFormat="1" ht="15" customHeight="1" x14ac:dyDescent="0.3"/>
    <row r="1468" s="37" customFormat="1" ht="15" customHeight="1" x14ac:dyDescent="0.3"/>
    <row r="1469" s="37" customFormat="1" ht="15" customHeight="1" x14ac:dyDescent="0.3"/>
    <row r="1470" s="37" customFormat="1" ht="15" customHeight="1" x14ac:dyDescent="0.3"/>
    <row r="1471" s="37" customFormat="1" ht="15" customHeight="1" x14ac:dyDescent="0.3"/>
    <row r="1472" s="37" customFormat="1" ht="15" customHeight="1" x14ac:dyDescent="0.3"/>
    <row r="1473" s="37" customFormat="1" ht="15" customHeight="1" x14ac:dyDescent="0.3"/>
    <row r="1474" s="37" customFormat="1" ht="15" customHeight="1" x14ac:dyDescent="0.3"/>
    <row r="1475" s="37" customFormat="1" ht="15" customHeight="1" x14ac:dyDescent="0.3"/>
    <row r="1476" s="37" customFormat="1" ht="15" customHeight="1" x14ac:dyDescent="0.3"/>
    <row r="1477" s="37" customFormat="1" ht="15" customHeight="1" x14ac:dyDescent="0.3"/>
    <row r="1478" s="37" customFormat="1" ht="15" customHeight="1" x14ac:dyDescent="0.3"/>
    <row r="1479" s="37" customFormat="1" ht="15" customHeight="1" x14ac:dyDescent="0.3"/>
    <row r="1480" s="37" customFormat="1" ht="15" customHeight="1" x14ac:dyDescent="0.3"/>
    <row r="1481" s="37" customFormat="1" ht="15" customHeight="1" x14ac:dyDescent="0.3"/>
    <row r="1482" s="37" customFormat="1" ht="15" customHeight="1" x14ac:dyDescent="0.3"/>
    <row r="1483" s="37" customFormat="1" ht="15" customHeight="1" x14ac:dyDescent="0.3"/>
    <row r="1484" s="37" customFormat="1" ht="15" customHeight="1" x14ac:dyDescent="0.3"/>
    <row r="1485" s="37" customFormat="1" ht="15" customHeight="1" x14ac:dyDescent="0.3"/>
    <row r="1486" s="37" customFormat="1" ht="15" customHeight="1" x14ac:dyDescent="0.3"/>
    <row r="1487" s="37" customFormat="1" ht="15" customHeight="1" x14ac:dyDescent="0.3"/>
    <row r="1488" s="37" customFormat="1" ht="15" customHeight="1" x14ac:dyDescent="0.3"/>
    <row r="1489" spans="2:33" ht="15" customHeight="1" x14ac:dyDescent="0.3"/>
    <row r="1490" spans="2:33" ht="15" customHeight="1" x14ac:dyDescent="0.3"/>
    <row r="1491" spans="2:33" ht="15" customHeight="1" x14ac:dyDescent="0.3"/>
    <row r="1492" spans="2:33" ht="15" customHeight="1" x14ac:dyDescent="0.3"/>
    <row r="1493" spans="2:33" ht="15" customHeight="1" x14ac:dyDescent="0.3"/>
    <row r="1494" spans="2:33" ht="15" customHeight="1" x14ac:dyDescent="0.3"/>
    <row r="1495" spans="2:33" ht="15" customHeight="1" x14ac:dyDescent="0.3"/>
    <row r="1496" spans="2:33" ht="15" customHeight="1" x14ac:dyDescent="0.3"/>
    <row r="1497" spans="2:33" ht="15" customHeight="1" x14ac:dyDescent="0.3"/>
    <row r="1498" spans="2:33" ht="15" customHeight="1" x14ac:dyDescent="0.3"/>
    <row r="1499" spans="2:33" ht="15" customHeight="1" x14ac:dyDescent="0.3"/>
    <row r="1500" spans="2:33" ht="15" customHeight="1" x14ac:dyDescent="0.3"/>
    <row r="1501" spans="2:33" ht="15" customHeight="1" x14ac:dyDescent="0.3"/>
    <row r="1502" spans="2:33" ht="15" customHeight="1" x14ac:dyDescent="0.3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</row>
    <row r="1503" spans="2:33" ht="15" customHeight="1" x14ac:dyDescent="0.3"/>
    <row r="1504" spans="2:33" ht="15" customHeight="1" x14ac:dyDescent="0.3"/>
    <row r="1505" s="37" customFormat="1" ht="15" customHeight="1" x14ac:dyDescent="0.3"/>
    <row r="1506" s="37" customFormat="1" ht="15" customHeight="1" x14ac:dyDescent="0.3"/>
    <row r="1507" s="37" customFormat="1" ht="15" customHeight="1" x14ac:dyDescent="0.3"/>
    <row r="1508" s="37" customFormat="1" ht="15" customHeight="1" x14ac:dyDescent="0.3"/>
    <row r="1509" s="37" customFormat="1" ht="15" customHeight="1" x14ac:dyDescent="0.3"/>
    <row r="1510" s="37" customFormat="1" ht="15" customHeight="1" x14ac:dyDescent="0.3"/>
    <row r="1511" s="37" customFormat="1" ht="15" customHeight="1" x14ac:dyDescent="0.3"/>
    <row r="1512" s="37" customFormat="1" ht="15" customHeight="1" x14ac:dyDescent="0.3"/>
    <row r="1513" s="37" customFormat="1" ht="15" customHeight="1" x14ac:dyDescent="0.3"/>
    <row r="1514" s="37" customFormat="1" ht="15" customHeight="1" x14ac:dyDescent="0.3"/>
    <row r="1515" s="37" customFormat="1" ht="15" customHeight="1" x14ac:dyDescent="0.3"/>
    <row r="1516" s="37" customFormat="1" ht="15" customHeight="1" x14ac:dyDescent="0.3"/>
    <row r="1517" s="37" customFormat="1" ht="15" customHeight="1" x14ac:dyDescent="0.3"/>
    <row r="1518" s="37" customFormat="1" ht="15" customHeight="1" x14ac:dyDescent="0.3"/>
    <row r="1519" s="37" customFormat="1" ht="15" customHeight="1" x14ac:dyDescent="0.3"/>
    <row r="1520" s="37" customFormat="1" ht="15" customHeight="1" x14ac:dyDescent="0.3"/>
    <row r="1521" s="37" customFormat="1" ht="15" customHeight="1" x14ac:dyDescent="0.3"/>
    <row r="1522" s="37" customFormat="1" ht="15" customHeight="1" x14ac:dyDescent="0.3"/>
    <row r="1523" s="37" customFormat="1" ht="15" customHeight="1" x14ac:dyDescent="0.3"/>
    <row r="1524" s="37" customFormat="1" ht="15" customHeight="1" x14ac:dyDescent="0.3"/>
    <row r="1525" s="37" customFormat="1" ht="15" customHeight="1" x14ac:dyDescent="0.3"/>
    <row r="1526" s="37" customFormat="1" ht="15" customHeight="1" x14ac:dyDescent="0.3"/>
    <row r="1527" s="37" customFormat="1" ht="15" customHeight="1" x14ac:dyDescent="0.3"/>
    <row r="1528" s="37" customFormat="1" ht="15" customHeight="1" x14ac:dyDescent="0.3"/>
    <row r="1529" s="37" customFormat="1" ht="15" customHeight="1" x14ac:dyDescent="0.3"/>
    <row r="1530" s="37" customFormat="1" ht="15" customHeight="1" x14ac:dyDescent="0.3"/>
    <row r="1531" s="37" customFormat="1" ht="15" customHeight="1" x14ac:dyDescent="0.3"/>
    <row r="1532" s="37" customFormat="1" ht="15" customHeight="1" x14ac:dyDescent="0.3"/>
    <row r="1533" s="37" customFormat="1" ht="15" customHeight="1" x14ac:dyDescent="0.3"/>
    <row r="1534" s="37" customFormat="1" ht="15" customHeight="1" x14ac:dyDescent="0.3"/>
    <row r="1535" s="37" customFormat="1" ht="15" customHeight="1" x14ac:dyDescent="0.3"/>
    <row r="1536" s="37" customFormat="1" ht="15" customHeight="1" x14ac:dyDescent="0.3"/>
    <row r="1537" s="37" customFormat="1" ht="15" customHeight="1" x14ac:dyDescent="0.3"/>
    <row r="1538" s="37" customFormat="1" ht="15" customHeight="1" x14ac:dyDescent="0.3"/>
    <row r="1539" s="37" customFormat="1" ht="15" customHeight="1" x14ac:dyDescent="0.3"/>
    <row r="1540" s="37" customFormat="1" ht="15" customHeight="1" x14ac:dyDescent="0.3"/>
    <row r="1541" s="37" customFormat="1" ht="15" customHeight="1" x14ac:dyDescent="0.3"/>
    <row r="1542" s="37" customFormat="1" ht="15" customHeight="1" x14ac:dyDescent="0.3"/>
    <row r="1543" s="37" customFormat="1" ht="15" customHeight="1" x14ac:dyDescent="0.3"/>
    <row r="1544" s="37" customFormat="1" ht="15" customHeight="1" x14ac:dyDescent="0.3"/>
    <row r="1545" s="37" customFormat="1" ht="15" customHeight="1" x14ac:dyDescent="0.3"/>
    <row r="1546" s="37" customFormat="1" ht="15" customHeight="1" x14ac:dyDescent="0.3"/>
    <row r="1547" s="37" customFormat="1" ht="15" customHeight="1" x14ac:dyDescent="0.3"/>
    <row r="1548" s="37" customFormat="1" ht="15" customHeight="1" x14ac:dyDescent="0.3"/>
    <row r="1549" s="37" customFormat="1" ht="15" customHeight="1" x14ac:dyDescent="0.3"/>
    <row r="1550" s="37" customFormat="1" ht="15" customHeight="1" x14ac:dyDescent="0.3"/>
    <row r="1551" s="37" customFormat="1" ht="15" customHeight="1" x14ac:dyDescent="0.3"/>
    <row r="1552" s="37" customFormat="1" ht="15" customHeight="1" x14ac:dyDescent="0.3"/>
    <row r="1553" s="37" customFormat="1" ht="15" customHeight="1" x14ac:dyDescent="0.3"/>
    <row r="1554" s="37" customFormat="1" ht="15" customHeight="1" x14ac:dyDescent="0.3"/>
    <row r="1555" s="37" customFormat="1" ht="15" customHeight="1" x14ac:dyDescent="0.3"/>
    <row r="1556" s="37" customFormat="1" ht="15" customHeight="1" x14ac:dyDescent="0.3"/>
    <row r="1557" s="37" customFormat="1" ht="15" customHeight="1" x14ac:dyDescent="0.3"/>
    <row r="1558" s="37" customFormat="1" ht="15" customHeight="1" x14ac:dyDescent="0.3"/>
    <row r="1559" s="37" customFormat="1" ht="15" customHeight="1" x14ac:dyDescent="0.3"/>
    <row r="1560" s="37" customFormat="1" ht="15" customHeight="1" x14ac:dyDescent="0.3"/>
    <row r="1561" s="37" customFormat="1" ht="15" customHeight="1" x14ac:dyDescent="0.3"/>
    <row r="1562" s="37" customFormat="1" ht="15" customHeight="1" x14ac:dyDescent="0.3"/>
    <row r="1563" s="37" customFormat="1" ht="15" customHeight="1" x14ac:dyDescent="0.3"/>
    <row r="1564" s="37" customFormat="1" ht="15" customHeight="1" x14ac:dyDescent="0.3"/>
    <row r="1565" s="37" customFormat="1" ht="15" customHeight="1" x14ac:dyDescent="0.3"/>
    <row r="1566" s="37" customFormat="1" ht="15" customHeight="1" x14ac:dyDescent="0.3"/>
    <row r="1567" s="37" customFormat="1" ht="15" customHeight="1" x14ac:dyDescent="0.3"/>
    <row r="1568" s="37" customFormat="1" ht="15" customHeight="1" x14ac:dyDescent="0.3"/>
    <row r="1569" s="37" customFormat="1" ht="15" customHeight="1" x14ac:dyDescent="0.3"/>
    <row r="1570" s="37" customFormat="1" ht="15" customHeight="1" x14ac:dyDescent="0.3"/>
    <row r="1571" s="37" customFormat="1" ht="15" customHeight="1" x14ac:dyDescent="0.3"/>
    <row r="1572" s="37" customFormat="1" ht="15" customHeight="1" x14ac:dyDescent="0.3"/>
    <row r="1573" s="37" customFormat="1" ht="15" customHeight="1" x14ac:dyDescent="0.3"/>
    <row r="1574" s="37" customFormat="1" ht="15" customHeight="1" x14ac:dyDescent="0.3"/>
    <row r="1575" s="37" customFormat="1" ht="15" customHeight="1" x14ac:dyDescent="0.3"/>
    <row r="1576" s="37" customFormat="1" ht="15" customHeight="1" x14ac:dyDescent="0.3"/>
    <row r="1577" s="37" customFormat="1" ht="15" customHeight="1" x14ac:dyDescent="0.3"/>
    <row r="1578" s="37" customFormat="1" ht="15" customHeight="1" x14ac:dyDescent="0.3"/>
    <row r="1579" s="37" customFormat="1" ht="15" customHeight="1" x14ac:dyDescent="0.3"/>
    <row r="1580" s="37" customFormat="1" ht="15" customHeight="1" x14ac:dyDescent="0.3"/>
    <row r="1581" s="37" customFormat="1" ht="15" customHeight="1" x14ac:dyDescent="0.3"/>
    <row r="1582" s="37" customFormat="1" ht="15" customHeight="1" x14ac:dyDescent="0.3"/>
    <row r="1583" s="37" customFormat="1" ht="15" customHeight="1" x14ac:dyDescent="0.3"/>
    <row r="1584" s="37" customFormat="1" ht="15" customHeight="1" x14ac:dyDescent="0.3"/>
    <row r="1585" s="37" customFormat="1" ht="15" customHeight="1" x14ac:dyDescent="0.3"/>
    <row r="1586" s="37" customFormat="1" ht="15" customHeight="1" x14ac:dyDescent="0.3"/>
    <row r="1587" s="37" customFormat="1" ht="15" customHeight="1" x14ac:dyDescent="0.3"/>
    <row r="1588" s="37" customFormat="1" ht="15" customHeight="1" x14ac:dyDescent="0.3"/>
    <row r="1589" s="37" customFormat="1" ht="15" customHeight="1" x14ac:dyDescent="0.3"/>
    <row r="1590" s="37" customFormat="1" ht="15" customHeight="1" x14ac:dyDescent="0.3"/>
    <row r="1591" s="37" customFormat="1" ht="15" customHeight="1" x14ac:dyDescent="0.3"/>
    <row r="1592" s="37" customFormat="1" ht="15" customHeight="1" x14ac:dyDescent="0.3"/>
    <row r="1593" s="37" customFormat="1" ht="15" customHeight="1" x14ac:dyDescent="0.3"/>
    <row r="1594" s="37" customFormat="1" ht="15" customHeight="1" x14ac:dyDescent="0.3"/>
    <row r="1595" s="37" customFormat="1" ht="15" customHeight="1" x14ac:dyDescent="0.3"/>
    <row r="1596" s="37" customFormat="1" ht="15" customHeight="1" x14ac:dyDescent="0.3"/>
    <row r="1597" s="37" customFormat="1" ht="15" customHeight="1" x14ac:dyDescent="0.3"/>
    <row r="1598" s="37" customFormat="1" ht="15" customHeight="1" x14ac:dyDescent="0.3"/>
    <row r="1599" s="37" customFormat="1" ht="15" customHeight="1" x14ac:dyDescent="0.3"/>
    <row r="1600" s="37" customFormat="1" ht="15" customHeight="1" x14ac:dyDescent="0.3"/>
    <row r="1601" spans="2:33" ht="15" customHeight="1" x14ac:dyDescent="0.3"/>
    <row r="1602" spans="2:33" ht="15" customHeight="1" x14ac:dyDescent="0.3"/>
    <row r="1603" spans="2:33" ht="15" customHeight="1" x14ac:dyDescent="0.3"/>
    <row r="1604" spans="2:33" ht="15" customHeight="1" x14ac:dyDescent="0.3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</row>
    <row r="1605" spans="2:33" ht="15" customHeight="1" x14ac:dyDescent="0.3"/>
    <row r="1606" spans="2:33" ht="15" customHeight="1" x14ac:dyDescent="0.3"/>
    <row r="1607" spans="2:33" ht="15" customHeight="1" x14ac:dyDescent="0.3"/>
    <row r="1608" spans="2:33" ht="15" customHeight="1" x14ac:dyDescent="0.3"/>
    <row r="1609" spans="2:33" ht="15" customHeight="1" x14ac:dyDescent="0.3"/>
    <row r="1610" spans="2:33" ht="15" customHeight="1" x14ac:dyDescent="0.3"/>
    <row r="1611" spans="2:33" ht="15" customHeight="1" x14ac:dyDescent="0.3"/>
    <row r="1612" spans="2:33" ht="15" customHeight="1" x14ac:dyDescent="0.3"/>
    <row r="1613" spans="2:33" ht="15" customHeight="1" x14ac:dyDescent="0.3"/>
    <row r="1614" spans="2:33" ht="15" customHeight="1" x14ac:dyDescent="0.3"/>
    <row r="1615" spans="2:33" ht="15" customHeight="1" x14ac:dyDescent="0.3"/>
    <row r="1616" spans="2:33" ht="15" customHeight="1" x14ac:dyDescent="0.3"/>
    <row r="1617" s="37" customFormat="1" ht="15" customHeight="1" x14ac:dyDescent="0.3"/>
    <row r="1618" s="37" customFormat="1" ht="15" customHeight="1" x14ac:dyDescent="0.3"/>
    <row r="1619" s="37" customFormat="1" ht="15" customHeight="1" x14ac:dyDescent="0.3"/>
    <row r="1620" s="37" customFormat="1" ht="15" customHeight="1" x14ac:dyDescent="0.3"/>
    <row r="1621" s="37" customFormat="1" ht="15" customHeight="1" x14ac:dyDescent="0.3"/>
    <row r="1622" s="37" customFormat="1" ht="15" customHeight="1" x14ac:dyDescent="0.3"/>
    <row r="1623" s="37" customFormat="1" ht="15" customHeight="1" x14ac:dyDescent="0.3"/>
    <row r="1624" s="37" customFormat="1" ht="15" customHeight="1" x14ac:dyDescent="0.3"/>
    <row r="1625" s="37" customFormat="1" ht="15" customHeight="1" x14ac:dyDescent="0.3"/>
    <row r="1626" s="37" customFormat="1" ht="15" customHeight="1" x14ac:dyDescent="0.3"/>
    <row r="1627" s="37" customFormat="1" ht="15" customHeight="1" x14ac:dyDescent="0.3"/>
    <row r="1628" s="37" customFormat="1" ht="15" customHeight="1" x14ac:dyDescent="0.3"/>
    <row r="1629" s="37" customFormat="1" ht="15" customHeight="1" x14ac:dyDescent="0.3"/>
    <row r="1630" s="37" customFormat="1" ht="15" customHeight="1" x14ac:dyDescent="0.3"/>
    <row r="1631" s="37" customFormat="1" ht="15" customHeight="1" x14ac:dyDescent="0.3"/>
    <row r="1632" s="37" customFormat="1" ht="15" customHeight="1" x14ac:dyDescent="0.3"/>
    <row r="1633" s="37" customFormat="1" ht="15" customHeight="1" x14ac:dyDescent="0.3"/>
    <row r="1634" s="37" customFormat="1" ht="15" customHeight="1" x14ac:dyDescent="0.3"/>
    <row r="1635" s="37" customFormat="1" ht="15" customHeight="1" x14ac:dyDescent="0.3"/>
    <row r="1636" s="37" customFormat="1" ht="15" customHeight="1" x14ac:dyDescent="0.3"/>
    <row r="1637" s="37" customFormat="1" ht="15" customHeight="1" x14ac:dyDescent="0.3"/>
    <row r="1638" s="37" customFormat="1" ht="15" customHeight="1" x14ac:dyDescent="0.3"/>
    <row r="1639" s="37" customFormat="1" ht="15" customHeight="1" x14ac:dyDescent="0.3"/>
    <row r="1640" s="37" customFormat="1" ht="15" customHeight="1" x14ac:dyDescent="0.3"/>
    <row r="1641" s="37" customFormat="1" ht="15" customHeight="1" x14ac:dyDescent="0.3"/>
    <row r="1642" s="37" customFormat="1" ht="15" customHeight="1" x14ac:dyDescent="0.3"/>
    <row r="1643" s="37" customFormat="1" ht="15" customHeight="1" x14ac:dyDescent="0.3"/>
    <row r="1644" s="37" customFormat="1" ht="15" customHeight="1" x14ac:dyDescent="0.3"/>
    <row r="1645" s="37" customFormat="1" ht="15" customHeight="1" x14ac:dyDescent="0.3"/>
    <row r="1646" s="37" customFormat="1" ht="15" customHeight="1" x14ac:dyDescent="0.3"/>
    <row r="1647" s="37" customFormat="1" ht="15" customHeight="1" x14ac:dyDescent="0.3"/>
    <row r="1648" s="37" customFormat="1" ht="15" customHeight="1" x14ac:dyDescent="0.3"/>
    <row r="1649" s="37" customFormat="1" ht="15" customHeight="1" x14ac:dyDescent="0.3"/>
    <row r="1650" s="37" customFormat="1" ht="15" customHeight="1" x14ac:dyDescent="0.3"/>
    <row r="1651" s="37" customFormat="1" ht="15" customHeight="1" x14ac:dyDescent="0.3"/>
    <row r="1652" s="37" customFormat="1" ht="15" customHeight="1" x14ac:dyDescent="0.3"/>
    <row r="1653" s="37" customFormat="1" ht="15" customHeight="1" x14ac:dyDescent="0.3"/>
    <row r="1654" s="37" customFormat="1" ht="15" customHeight="1" x14ac:dyDescent="0.3"/>
    <row r="1655" s="37" customFormat="1" ht="15" customHeight="1" x14ac:dyDescent="0.3"/>
    <row r="1656" s="37" customFormat="1" ht="15" customHeight="1" x14ac:dyDescent="0.3"/>
    <row r="1657" s="37" customFormat="1" ht="15" customHeight="1" x14ac:dyDescent="0.3"/>
    <row r="1658" s="37" customFormat="1" ht="15" customHeight="1" x14ac:dyDescent="0.3"/>
    <row r="1659" s="37" customFormat="1" ht="15" customHeight="1" x14ac:dyDescent="0.3"/>
    <row r="1660" s="37" customFormat="1" ht="15" customHeight="1" x14ac:dyDescent="0.3"/>
    <row r="1661" s="37" customFormat="1" ht="15" customHeight="1" x14ac:dyDescent="0.3"/>
    <row r="1662" s="37" customFormat="1" ht="15" customHeight="1" x14ac:dyDescent="0.3"/>
    <row r="1663" s="37" customFormat="1" ht="15" customHeight="1" x14ac:dyDescent="0.3"/>
    <row r="1664" s="37" customFormat="1" ht="15" customHeight="1" x14ac:dyDescent="0.3"/>
    <row r="1665" s="37" customFormat="1" ht="15" customHeight="1" x14ac:dyDescent="0.3"/>
    <row r="1666" s="37" customFormat="1" ht="15" customHeight="1" x14ac:dyDescent="0.3"/>
    <row r="1667" s="37" customFormat="1" ht="15" customHeight="1" x14ac:dyDescent="0.3"/>
    <row r="1668" s="37" customFormat="1" ht="15" customHeight="1" x14ac:dyDescent="0.3"/>
    <row r="1669" s="37" customFormat="1" ht="15" customHeight="1" x14ac:dyDescent="0.3"/>
    <row r="1670" s="37" customFormat="1" ht="15" customHeight="1" x14ac:dyDescent="0.3"/>
    <row r="1671" s="37" customFormat="1" ht="15" customHeight="1" x14ac:dyDescent="0.3"/>
    <row r="1672" s="37" customFormat="1" ht="15" customHeight="1" x14ac:dyDescent="0.3"/>
    <row r="1673" s="37" customFormat="1" ht="15" customHeight="1" x14ac:dyDescent="0.3"/>
    <row r="1674" s="37" customFormat="1" ht="15" customHeight="1" x14ac:dyDescent="0.3"/>
    <row r="1675" s="37" customFormat="1" ht="15" customHeight="1" x14ac:dyDescent="0.3"/>
    <row r="1676" s="37" customFormat="1" ht="15" customHeight="1" x14ac:dyDescent="0.3"/>
    <row r="1677" s="37" customFormat="1" ht="15" customHeight="1" x14ac:dyDescent="0.3"/>
    <row r="1678" s="37" customFormat="1" ht="15" customHeight="1" x14ac:dyDescent="0.3"/>
    <row r="1679" s="37" customFormat="1" ht="15" customHeight="1" x14ac:dyDescent="0.3"/>
    <row r="1680" s="37" customFormat="1" ht="15" customHeight="1" x14ac:dyDescent="0.3"/>
    <row r="1681" s="37" customFormat="1" ht="15" customHeight="1" x14ac:dyDescent="0.3"/>
    <row r="1682" s="37" customFormat="1" ht="15" customHeight="1" x14ac:dyDescent="0.3"/>
    <row r="1683" s="37" customFormat="1" ht="15" customHeight="1" x14ac:dyDescent="0.3"/>
    <row r="1684" s="37" customFormat="1" ht="15" customHeight="1" x14ac:dyDescent="0.3"/>
    <row r="1685" s="37" customFormat="1" ht="15" customHeight="1" x14ac:dyDescent="0.3"/>
    <row r="1686" s="37" customFormat="1" ht="15" customHeight="1" x14ac:dyDescent="0.3"/>
    <row r="1687" s="37" customFormat="1" ht="15" customHeight="1" x14ac:dyDescent="0.3"/>
    <row r="1688" s="37" customFormat="1" ht="15" customHeight="1" x14ac:dyDescent="0.3"/>
    <row r="1689" s="37" customFormat="1" ht="15" customHeight="1" x14ac:dyDescent="0.3"/>
    <row r="1690" s="37" customFormat="1" ht="15" customHeight="1" x14ac:dyDescent="0.3"/>
    <row r="1691" s="37" customFormat="1" ht="15" customHeight="1" x14ac:dyDescent="0.3"/>
    <row r="1692" s="37" customFormat="1" ht="15" customHeight="1" x14ac:dyDescent="0.3"/>
    <row r="1693" s="37" customFormat="1" ht="15" customHeight="1" x14ac:dyDescent="0.3"/>
    <row r="1694" s="37" customFormat="1" ht="15" customHeight="1" x14ac:dyDescent="0.3"/>
    <row r="1695" s="37" customFormat="1" ht="15" customHeight="1" x14ac:dyDescent="0.3"/>
    <row r="1696" s="37" customFormat="1" ht="15" customHeight="1" x14ac:dyDescent="0.3"/>
    <row r="1697" spans="2:33" ht="15" customHeight="1" x14ac:dyDescent="0.3"/>
    <row r="1698" spans="2:33" ht="15" customHeight="1" x14ac:dyDescent="0.3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</row>
    <row r="1699" spans="2:33" ht="15" customHeight="1" x14ac:dyDescent="0.3"/>
    <row r="1700" spans="2:33" ht="15" customHeight="1" x14ac:dyDescent="0.3"/>
    <row r="1701" spans="2:33" ht="15" customHeight="1" x14ac:dyDescent="0.3"/>
    <row r="1702" spans="2:33" ht="15" customHeight="1" x14ac:dyDescent="0.3"/>
    <row r="1703" spans="2:33" ht="15" customHeight="1" x14ac:dyDescent="0.3"/>
    <row r="1704" spans="2:33" ht="15" customHeight="1" x14ac:dyDescent="0.3"/>
    <row r="1705" spans="2:33" ht="15" customHeight="1" x14ac:dyDescent="0.3"/>
    <row r="1706" spans="2:33" ht="15" customHeight="1" x14ac:dyDescent="0.3"/>
    <row r="1707" spans="2:33" ht="15" customHeight="1" x14ac:dyDescent="0.3"/>
    <row r="1708" spans="2:33" ht="15" customHeight="1" x14ac:dyDescent="0.3"/>
    <row r="1709" spans="2:33" ht="15" customHeight="1" x14ac:dyDescent="0.3"/>
    <row r="1710" spans="2:33" ht="15" customHeight="1" x14ac:dyDescent="0.3"/>
    <row r="1711" spans="2:33" ht="15" customHeight="1" x14ac:dyDescent="0.3"/>
    <row r="1712" spans="2:33" ht="15" customHeight="1" x14ac:dyDescent="0.3"/>
    <row r="1713" s="37" customFormat="1" ht="15" customHeight="1" x14ac:dyDescent="0.3"/>
    <row r="1714" s="37" customFormat="1" ht="15" customHeight="1" x14ac:dyDescent="0.3"/>
    <row r="1715" s="37" customFormat="1" ht="15" customHeight="1" x14ac:dyDescent="0.3"/>
    <row r="1716" s="37" customFormat="1" ht="15" customHeight="1" x14ac:dyDescent="0.3"/>
    <row r="1717" s="37" customFormat="1" ht="15" customHeight="1" x14ac:dyDescent="0.3"/>
    <row r="1718" s="37" customFormat="1" ht="15" customHeight="1" x14ac:dyDescent="0.3"/>
    <row r="1719" s="37" customFormat="1" ht="15" customHeight="1" x14ac:dyDescent="0.3"/>
    <row r="1720" s="37" customFormat="1" ht="15" customHeight="1" x14ac:dyDescent="0.3"/>
    <row r="1721" s="37" customFormat="1" ht="15" customHeight="1" x14ac:dyDescent="0.3"/>
    <row r="1722" s="37" customFormat="1" ht="15" customHeight="1" x14ac:dyDescent="0.3"/>
    <row r="1723" s="37" customFormat="1" ht="15" customHeight="1" x14ac:dyDescent="0.3"/>
    <row r="1724" s="37" customFormat="1" ht="15" customHeight="1" x14ac:dyDescent="0.3"/>
    <row r="1725" s="37" customFormat="1" ht="15" customHeight="1" x14ac:dyDescent="0.3"/>
    <row r="1726" s="37" customFormat="1" ht="15" customHeight="1" x14ac:dyDescent="0.3"/>
    <row r="1727" s="37" customFormat="1" ht="15" customHeight="1" x14ac:dyDescent="0.3"/>
    <row r="1728" s="37" customFormat="1" ht="15" customHeight="1" x14ac:dyDescent="0.3"/>
    <row r="1729" s="37" customFormat="1" ht="15" customHeight="1" x14ac:dyDescent="0.3"/>
    <row r="1730" s="37" customFormat="1" ht="15" customHeight="1" x14ac:dyDescent="0.3"/>
    <row r="1731" s="37" customFormat="1" ht="15" customHeight="1" x14ac:dyDescent="0.3"/>
    <row r="1732" s="37" customFormat="1" ht="15" customHeight="1" x14ac:dyDescent="0.3"/>
    <row r="1733" s="37" customFormat="1" ht="15" customHeight="1" x14ac:dyDescent="0.3"/>
    <row r="1734" s="37" customFormat="1" ht="15" customHeight="1" x14ac:dyDescent="0.3"/>
    <row r="1735" s="37" customFormat="1" ht="15" customHeight="1" x14ac:dyDescent="0.3"/>
    <row r="1736" s="37" customFormat="1" ht="15" customHeight="1" x14ac:dyDescent="0.3"/>
    <row r="1737" s="37" customFormat="1" ht="15" customHeight="1" x14ac:dyDescent="0.3"/>
    <row r="1738" s="37" customFormat="1" ht="15" customHeight="1" x14ac:dyDescent="0.3"/>
    <row r="1739" s="37" customFormat="1" ht="15" customHeight="1" x14ac:dyDescent="0.3"/>
    <row r="1740" s="37" customFormat="1" ht="15" customHeight="1" x14ac:dyDescent="0.3"/>
    <row r="1741" s="37" customFormat="1" ht="15" customHeight="1" x14ac:dyDescent="0.3"/>
    <row r="1742" s="37" customFormat="1" ht="15" customHeight="1" x14ac:dyDescent="0.3"/>
    <row r="1743" s="37" customFormat="1" ht="15" customHeight="1" x14ac:dyDescent="0.3"/>
    <row r="1744" s="37" customFormat="1" ht="15" customHeight="1" x14ac:dyDescent="0.3"/>
    <row r="1745" s="37" customFormat="1" ht="15" customHeight="1" x14ac:dyDescent="0.3"/>
    <row r="1746" s="37" customFormat="1" ht="15" customHeight="1" x14ac:dyDescent="0.3"/>
    <row r="1747" s="37" customFormat="1" ht="15" customHeight="1" x14ac:dyDescent="0.3"/>
    <row r="1748" s="37" customFormat="1" ht="15" customHeight="1" x14ac:dyDescent="0.3"/>
    <row r="1749" s="37" customFormat="1" ht="15" customHeight="1" x14ac:dyDescent="0.3"/>
    <row r="1750" s="37" customFormat="1" ht="15" customHeight="1" x14ac:dyDescent="0.3"/>
    <row r="1751" s="37" customFormat="1" ht="15" customHeight="1" x14ac:dyDescent="0.3"/>
    <row r="1752" s="37" customFormat="1" ht="15" customHeight="1" x14ac:dyDescent="0.3"/>
    <row r="1753" s="37" customFormat="1" ht="15" customHeight="1" x14ac:dyDescent="0.3"/>
    <row r="1754" s="37" customFormat="1" ht="15" customHeight="1" x14ac:dyDescent="0.3"/>
    <row r="1755" s="37" customFormat="1" ht="15" customHeight="1" x14ac:dyDescent="0.3"/>
    <row r="1756" s="37" customFormat="1" ht="15" customHeight="1" x14ac:dyDescent="0.3"/>
    <row r="1757" s="37" customFormat="1" ht="15" customHeight="1" x14ac:dyDescent="0.3"/>
    <row r="1758" s="37" customFormat="1" ht="15" customHeight="1" x14ac:dyDescent="0.3"/>
    <row r="1759" s="37" customFormat="1" ht="15" customHeight="1" x14ac:dyDescent="0.3"/>
    <row r="1760" s="37" customFormat="1" ht="15" customHeight="1" x14ac:dyDescent="0.3"/>
    <row r="1761" s="37" customFormat="1" ht="15" customHeight="1" x14ac:dyDescent="0.3"/>
    <row r="1762" s="37" customFormat="1" ht="15" customHeight="1" x14ac:dyDescent="0.3"/>
    <row r="1763" s="37" customFormat="1" ht="15" customHeight="1" x14ac:dyDescent="0.3"/>
    <row r="1764" s="37" customFormat="1" ht="15" customHeight="1" x14ac:dyDescent="0.3"/>
    <row r="1765" s="37" customFormat="1" ht="15" customHeight="1" x14ac:dyDescent="0.3"/>
    <row r="1766" s="37" customFormat="1" ht="15" customHeight="1" x14ac:dyDescent="0.3"/>
    <row r="1767" s="37" customFormat="1" ht="15" customHeight="1" x14ac:dyDescent="0.3"/>
    <row r="1768" s="37" customFormat="1" ht="15" customHeight="1" x14ac:dyDescent="0.3"/>
    <row r="1769" s="37" customFormat="1" ht="15" customHeight="1" x14ac:dyDescent="0.3"/>
    <row r="1770" s="37" customFormat="1" ht="15" customHeight="1" x14ac:dyDescent="0.3"/>
    <row r="1771" s="37" customFormat="1" ht="15" customHeight="1" x14ac:dyDescent="0.3"/>
    <row r="1772" s="37" customFormat="1" ht="15" customHeight="1" x14ac:dyDescent="0.3"/>
    <row r="1773" s="37" customFormat="1" ht="15" customHeight="1" x14ac:dyDescent="0.3"/>
    <row r="1774" s="37" customFormat="1" ht="15" customHeight="1" x14ac:dyDescent="0.3"/>
    <row r="1775" s="37" customFormat="1" ht="15" customHeight="1" x14ac:dyDescent="0.3"/>
    <row r="1776" s="37" customFormat="1" ht="15" customHeight="1" x14ac:dyDescent="0.3"/>
    <row r="1777" s="37" customFormat="1" ht="15" customHeight="1" x14ac:dyDescent="0.3"/>
    <row r="1778" s="37" customFormat="1" ht="15" customHeight="1" x14ac:dyDescent="0.3"/>
    <row r="1779" s="37" customFormat="1" ht="15" customHeight="1" x14ac:dyDescent="0.3"/>
    <row r="1780" s="37" customFormat="1" ht="15" customHeight="1" x14ac:dyDescent="0.3"/>
    <row r="1781" s="37" customFormat="1" ht="15" customHeight="1" x14ac:dyDescent="0.3"/>
    <row r="1782" s="37" customFormat="1" ht="15" customHeight="1" x14ac:dyDescent="0.3"/>
    <row r="1783" s="37" customFormat="1" ht="15" customHeight="1" x14ac:dyDescent="0.3"/>
    <row r="1784" s="37" customFormat="1" ht="15" customHeight="1" x14ac:dyDescent="0.3"/>
    <row r="1785" s="37" customFormat="1" ht="15" customHeight="1" x14ac:dyDescent="0.3"/>
    <row r="1786" s="37" customFormat="1" ht="15" customHeight="1" x14ac:dyDescent="0.3"/>
    <row r="1787" s="37" customFormat="1" ht="15" customHeight="1" x14ac:dyDescent="0.3"/>
    <row r="1788" s="37" customFormat="1" ht="15" customHeight="1" x14ac:dyDescent="0.3"/>
    <row r="1789" s="37" customFormat="1" ht="15" customHeight="1" x14ac:dyDescent="0.3"/>
    <row r="1790" s="37" customFormat="1" ht="15" customHeight="1" x14ac:dyDescent="0.3"/>
    <row r="1791" s="37" customFormat="1" ht="15" customHeight="1" x14ac:dyDescent="0.3"/>
    <row r="1792" s="37" customFormat="1" ht="15" customHeight="1" x14ac:dyDescent="0.3"/>
    <row r="1793" s="37" customFormat="1" ht="15" customHeight="1" x14ac:dyDescent="0.3"/>
    <row r="1794" s="37" customFormat="1" ht="15" customHeight="1" x14ac:dyDescent="0.3"/>
    <row r="1795" s="37" customFormat="1" ht="15" customHeight="1" x14ac:dyDescent="0.3"/>
    <row r="1796" s="37" customFormat="1" ht="15" customHeight="1" x14ac:dyDescent="0.3"/>
    <row r="1797" s="37" customFormat="1" ht="15" customHeight="1" x14ac:dyDescent="0.3"/>
    <row r="1798" s="37" customFormat="1" ht="15" customHeight="1" x14ac:dyDescent="0.3"/>
    <row r="1799" s="37" customFormat="1" ht="15" customHeight="1" x14ac:dyDescent="0.3"/>
    <row r="1800" s="37" customFormat="1" ht="15" customHeight="1" x14ac:dyDescent="0.3"/>
    <row r="1801" s="37" customFormat="1" ht="15" customHeight="1" x14ac:dyDescent="0.3"/>
    <row r="1802" s="37" customFormat="1" ht="15" customHeight="1" x14ac:dyDescent="0.3"/>
    <row r="1803" s="37" customFormat="1" ht="15" customHeight="1" x14ac:dyDescent="0.3"/>
    <row r="1804" s="37" customFormat="1" ht="15" customHeight="1" x14ac:dyDescent="0.3"/>
    <row r="1805" s="37" customFormat="1" ht="15" customHeight="1" x14ac:dyDescent="0.3"/>
    <row r="1806" s="37" customFormat="1" ht="15" customHeight="1" x14ac:dyDescent="0.3"/>
    <row r="1807" s="37" customFormat="1" ht="15" customHeight="1" x14ac:dyDescent="0.3"/>
    <row r="1808" s="37" customFormat="1" ht="15" customHeight="1" x14ac:dyDescent="0.3"/>
    <row r="1809" s="37" customFormat="1" ht="15" customHeight="1" x14ac:dyDescent="0.3"/>
    <row r="1810" s="37" customFormat="1" ht="15" customHeight="1" x14ac:dyDescent="0.3"/>
    <row r="1811" s="37" customFormat="1" ht="15" customHeight="1" x14ac:dyDescent="0.3"/>
    <row r="1812" s="37" customFormat="1" ht="15" customHeight="1" x14ac:dyDescent="0.3"/>
    <row r="1813" s="37" customFormat="1" ht="15" customHeight="1" x14ac:dyDescent="0.3"/>
    <row r="1814" s="37" customFormat="1" ht="15" customHeight="1" x14ac:dyDescent="0.3"/>
    <row r="1815" s="37" customFormat="1" ht="15" customHeight="1" x14ac:dyDescent="0.3"/>
    <row r="1816" s="37" customFormat="1" ht="15" customHeight="1" x14ac:dyDescent="0.3"/>
    <row r="1817" s="37" customFormat="1" ht="15" customHeight="1" x14ac:dyDescent="0.3"/>
    <row r="1818" s="37" customFormat="1" ht="15" customHeight="1" x14ac:dyDescent="0.3"/>
    <row r="1819" s="37" customFormat="1" ht="15" customHeight="1" x14ac:dyDescent="0.3"/>
    <row r="1820" s="37" customFormat="1" ht="15" customHeight="1" x14ac:dyDescent="0.3"/>
    <row r="1821" s="37" customFormat="1" ht="15" customHeight="1" x14ac:dyDescent="0.3"/>
    <row r="1822" s="37" customFormat="1" ht="15" customHeight="1" x14ac:dyDescent="0.3"/>
    <row r="1823" s="37" customFormat="1" ht="15" customHeight="1" x14ac:dyDescent="0.3"/>
    <row r="1824" s="37" customFormat="1" ht="15" customHeight="1" x14ac:dyDescent="0.3"/>
    <row r="1825" s="37" customFormat="1" ht="15" customHeight="1" x14ac:dyDescent="0.3"/>
    <row r="1826" s="37" customFormat="1" ht="15" customHeight="1" x14ac:dyDescent="0.3"/>
    <row r="1827" s="37" customFormat="1" ht="15" customHeight="1" x14ac:dyDescent="0.3"/>
    <row r="1828" s="37" customFormat="1" ht="15" customHeight="1" x14ac:dyDescent="0.3"/>
    <row r="1829" s="37" customFormat="1" ht="15" customHeight="1" x14ac:dyDescent="0.3"/>
    <row r="1830" s="37" customFormat="1" ht="15" customHeight="1" x14ac:dyDescent="0.3"/>
    <row r="1831" s="37" customFormat="1" ht="15" customHeight="1" x14ac:dyDescent="0.3"/>
    <row r="1832" s="37" customFormat="1" ht="15" customHeight="1" x14ac:dyDescent="0.3"/>
    <row r="1833" s="37" customFormat="1" ht="15" customHeight="1" x14ac:dyDescent="0.3"/>
    <row r="1834" s="37" customFormat="1" ht="15" customHeight="1" x14ac:dyDescent="0.3"/>
    <row r="1835" s="37" customFormat="1" ht="15" customHeight="1" x14ac:dyDescent="0.3"/>
    <row r="1836" s="37" customFormat="1" ht="15" customHeight="1" x14ac:dyDescent="0.3"/>
    <row r="1837" s="37" customFormat="1" ht="15" customHeight="1" x14ac:dyDescent="0.3"/>
    <row r="1838" s="37" customFormat="1" ht="15" customHeight="1" x14ac:dyDescent="0.3"/>
    <row r="1839" s="37" customFormat="1" ht="15" customHeight="1" x14ac:dyDescent="0.3"/>
    <row r="1840" s="37" customFormat="1" ht="15" customHeight="1" x14ac:dyDescent="0.3"/>
    <row r="1841" s="37" customFormat="1" ht="15" customHeight="1" x14ac:dyDescent="0.3"/>
    <row r="1842" s="37" customFormat="1" ht="15" customHeight="1" x14ac:dyDescent="0.3"/>
    <row r="1843" s="37" customFormat="1" ht="15" customHeight="1" x14ac:dyDescent="0.3"/>
    <row r="1844" s="37" customFormat="1" ht="15" customHeight="1" x14ac:dyDescent="0.3"/>
    <row r="1845" s="37" customFormat="1" ht="15" customHeight="1" x14ac:dyDescent="0.3"/>
    <row r="1846" s="37" customFormat="1" ht="15" customHeight="1" x14ac:dyDescent="0.3"/>
    <row r="1847" s="37" customFormat="1" ht="15" customHeight="1" x14ac:dyDescent="0.3"/>
    <row r="1848" s="37" customFormat="1" ht="15" customHeight="1" x14ac:dyDescent="0.3"/>
    <row r="1849" s="37" customFormat="1" ht="15" customHeight="1" x14ac:dyDescent="0.3"/>
    <row r="1850" s="37" customFormat="1" ht="15" customHeight="1" x14ac:dyDescent="0.3"/>
    <row r="1851" s="37" customFormat="1" ht="15" customHeight="1" x14ac:dyDescent="0.3"/>
    <row r="1852" s="37" customFormat="1" ht="15" customHeight="1" x14ac:dyDescent="0.3"/>
    <row r="1853" s="37" customFormat="1" ht="15" customHeight="1" x14ac:dyDescent="0.3"/>
    <row r="1854" s="37" customFormat="1" ht="15" customHeight="1" x14ac:dyDescent="0.3"/>
    <row r="1855" s="37" customFormat="1" ht="15" customHeight="1" x14ac:dyDescent="0.3"/>
    <row r="1856" s="37" customFormat="1" ht="15" customHeight="1" x14ac:dyDescent="0.3"/>
    <row r="1857" s="37" customFormat="1" ht="15" customHeight="1" x14ac:dyDescent="0.3"/>
    <row r="1858" s="37" customFormat="1" ht="15" customHeight="1" x14ac:dyDescent="0.3"/>
    <row r="1859" s="37" customFormat="1" ht="15" customHeight="1" x14ac:dyDescent="0.3"/>
    <row r="1860" s="37" customFormat="1" ht="15" customHeight="1" x14ac:dyDescent="0.3"/>
    <row r="1861" s="37" customFormat="1" ht="15" customHeight="1" x14ac:dyDescent="0.3"/>
    <row r="1862" s="37" customFormat="1" ht="15" customHeight="1" x14ac:dyDescent="0.3"/>
    <row r="1863" s="37" customFormat="1" ht="15" customHeight="1" x14ac:dyDescent="0.3"/>
    <row r="1864" s="37" customFormat="1" ht="15" customHeight="1" x14ac:dyDescent="0.3"/>
    <row r="1865" s="37" customFormat="1" ht="15" customHeight="1" x14ac:dyDescent="0.3"/>
    <row r="1866" s="37" customFormat="1" ht="15" customHeight="1" x14ac:dyDescent="0.3"/>
    <row r="1867" s="37" customFormat="1" ht="15" customHeight="1" x14ac:dyDescent="0.3"/>
    <row r="1868" s="37" customFormat="1" ht="15" customHeight="1" x14ac:dyDescent="0.3"/>
    <row r="1869" s="37" customFormat="1" ht="15" customHeight="1" x14ac:dyDescent="0.3"/>
    <row r="1870" s="37" customFormat="1" ht="15" customHeight="1" x14ac:dyDescent="0.3"/>
    <row r="1871" s="37" customFormat="1" ht="15" customHeight="1" x14ac:dyDescent="0.3"/>
    <row r="1872" s="37" customFormat="1" ht="15" customHeight="1" x14ac:dyDescent="0.3"/>
    <row r="1873" s="37" customFormat="1" ht="15" customHeight="1" x14ac:dyDescent="0.3"/>
    <row r="1874" s="37" customFormat="1" ht="15" customHeight="1" x14ac:dyDescent="0.3"/>
    <row r="1875" s="37" customFormat="1" ht="15" customHeight="1" x14ac:dyDescent="0.3"/>
    <row r="1876" s="37" customFormat="1" ht="15" customHeight="1" x14ac:dyDescent="0.3"/>
    <row r="1877" s="37" customFormat="1" ht="15" customHeight="1" x14ac:dyDescent="0.3"/>
    <row r="1878" s="37" customFormat="1" ht="15" customHeight="1" x14ac:dyDescent="0.3"/>
    <row r="1879" s="37" customFormat="1" ht="15" customHeight="1" x14ac:dyDescent="0.3"/>
    <row r="1880" s="37" customFormat="1" ht="15" customHeight="1" x14ac:dyDescent="0.3"/>
    <row r="1881" s="37" customFormat="1" ht="15" customHeight="1" x14ac:dyDescent="0.3"/>
    <row r="1882" s="37" customFormat="1" ht="15" customHeight="1" x14ac:dyDescent="0.3"/>
    <row r="1883" s="37" customFormat="1" ht="15" customHeight="1" x14ac:dyDescent="0.3"/>
    <row r="1884" s="37" customFormat="1" ht="15" customHeight="1" x14ac:dyDescent="0.3"/>
    <row r="1885" s="37" customFormat="1" ht="15" customHeight="1" x14ac:dyDescent="0.3"/>
    <row r="1886" s="37" customFormat="1" ht="15" customHeight="1" x14ac:dyDescent="0.3"/>
    <row r="1887" s="37" customFormat="1" ht="15" customHeight="1" x14ac:dyDescent="0.3"/>
    <row r="1888" s="37" customFormat="1" ht="15" customHeight="1" x14ac:dyDescent="0.3"/>
    <row r="1889" s="37" customFormat="1" ht="15" customHeight="1" x14ac:dyDescent="0.3"/>
    <row r="1890" s="37" customFormat="1" ht="15" customHeight="1" x14ac:dyDescent="0.3"/>
    <row r="1891" s="37" customFormat="1" ht="15" customHeight="1" x14ac:dyDescent="0.3"/>
    <row r="1892" s="37" customFormat="1" ht="15" customHeight="1" x14ac:dyDescent="0.3"/>
    <row r="1893" s="37" customFormat="1" ht="15" customHeight="1" x14ac:dyDescent="0.3"/>
    <row r="1894" s="37" customFormat="1" ht="15" customHeight="1" x14ac:dyDescent="0.3"/>
    <row r="1895" s="37" customFormat="1" ht="15" customHeight="1" x14ac:dyDescent="0.3"/>
    <row r="1896" s="37" customFormat="1" ht="15" customHeight="1" x14ac:dyDescent="0.3"/>
    <row r="1897" s="37" customFormat="1" ht="15" customHeight="1" x14ac:dyDescent="0.3"/>
    <row r="1898" s="37" customFormat="1" ht="15" customHeight="1" x14ac:dyDescent="0.3"/>
    <row r="1899" s="37" customFormat="1" ht="15" customHeight="1" x14ac:dyDescent="0.3"/>
    <row r="1900" s="37" customFormat="1" ht="15" customHeight="1" x14ac:dyDescent="0.3"/>
    <row r="1901" s="37" customFormat="1" ht="15" customHeight="1" x14ac:dyDescent="0.3"/>
    <row r="1902" s="37" customFormat="1" ht="15" customHeight="1" x14ac:dyDescent="0.3"/>
    <row r="1903" s="37" customFormat="1" ht="15" customHeight="1" x14ac:dyDescent="0.3"/>
    <row r="1904" s="37" customFormat="1" ht="15" customHeight="1" x14ac:dyDescent="0.3"/>
    <row r="1905" s="37" customFormat="1" ht="15" customHeight="1" x14ac:dyDescent="0.3"/>
    <row r="1906" s="37" customFormat="1" ht="15" customHeight="1" x14ac:dyDescent="0.3"/>
    <row r="1907" s="37" customFormat="1" ht="15" customHeight="1" x14ac:dyDescent="0.3"/>
    <row r="1908" s="37" customFormat="1" ht="15" customHeight="1" x14ac:dyDescent="0.3"/>
    <row r="1909" s="37" customFormat="1" ht="15" customHeight="1" x14ac:dyDescent="0.3"/>
    <row r="1910" s="37" customFormat="1" ht="15" customHeight="1" x14ac:dyDescent="0.3"/>
    <row r="1911" s="37" customFormat="1" ht="15" customHeight="1" x14ac:dyDescent="0.3"/>
    <row r="1912" s="37" customFormat="1" ht="15" customHeight="1" x14ac:dyDescent="0.3"/>
    <row r="1913" s="37" customFormat="1" ht="15" customHeight="1" x14ac:dyDescent="0.3"/>
    <row r="1914" s="37" customFormat="1" ht="15" customHeight="1" x14ac:dyDescent="0.3"/>
    <row r="1915" s="37" customFormat="1" ht="15" customHeight="1" x14ac:dyDescent="0.3"/>
    <row r="1916" s="37" customFormat="1" ht="15" customHeight="1" x14ac:dyDescent="0.3"/>
    <row r="1917" s="37" customFormat="1" ht="15" customHeight="1" x14ac:dyDescent="0.3"/>
    <row r="1918" s="37" customFormat="1" ht="15" customHeight="1" x14ac:dyDescent="0.3"/>
    <row r="1919" s="37" customFormat="1" ht="15" customHeight="1" x14ac:dyDescent="0.3"/>
    <row r="1920" s="37" customFormat="1" ht="15" customHeight="1" x14ac:dyDescent="0.3"/>
    <row r="1921" s="37" customFormat="1" ht="15" customHeight="1" x14ac:dyDescent="0.3"/>
    <row r="1922" s="37" customFormat="1" ht="15" customHeight="1" x14ac:dyDescent="0.3"/>
    <row r="1923" s="37" customFormat="1" ht="15" customHeight="1" x14ac:dyDescent="0.3"/>
    <row r="1924" s="37" customFormat="1" ht="15" customHeight="1" x14ac:dyDescent="0.3"/>
    <row r="1925" s="37" customFormat="1" ht="15" customHeight="1" x14ac:dyDescent="0.3"/>
    <row r="1926" s="37" customFormat="1" ht="15" customHeight="1" x14ac:dyDescent="0.3"/>
    <row r="1927" s="37" customFormat="1" ht="15" customHeight="1" x14ac:dyDescent="0.3"/>
    <row r="1928" s="37" customFormat="1" ht="15" customHeight="1" x14ac:dyDescent="0.3"/>
    <row r="1929" s="37" customFormat="1" ht="15" customHeight="1" x14ac:dyDescent="0.3"/>
    <row r="1930" s="37" customFormat="1" ht="15" customHeight="1" x14ac:dyDescent="0.3"/>
    <row r="1931" s="37" customFormat="1" ht="15" customHeight="1" x14ac:dyDescent="0.3"/>
    <row r="1932" s="37" customFormat="1" ht="15" customHeight="1" x14ac:dyDescent="0.3"/>
    <row r="1933" s="37" customFormat="1" ht="15" customHeight="1" x14ac:dyDescent="0.3"/>
    <row r="1934" s="37" customFormat="1" ht="15" customHeight="1" x14ac:dyDescent="0.3"/>
    <row r="1935" s="37" customFormat="1" ht="15" customHeight="1" x14ac:dyDescent="0.3"/>
    <row r="1936" s="37" customFormat="1" ht="15" customHeight="1" x14ac:dyDescent="0.3"/>
    <row r="1937" spans="2:33" ht="15" customHeight="1" x14ac:dyDescent="0.3"/>
    <row r="1938" spans="2:33" ht="15" customHeight="1" x14ac:dyDescent="0.3"/>
    <row r="1939" spans="2:33" ht="15" customHeight="1" x14ac:dyDescent="0.3"/>
    <row r="1940" spans="2:33" ht="15" customHeight="1" x14ac:dyDescent="0.3"/>
    <row r="1941" spans="2:33" ht="15" customHeight="1" x14ac:dyDescent="0.3"/>
    <row r="1942" spans="2:33" ht="15" customHeight="1" x14ac:dyDescent="0.3"/>
    <row r="1943" spans="2:33" ht="15" customHeight="1" x14ac:dyDescent="0.3"/>
    <row r="1944" spans="2:33" ht="15" customHeight="1" x14ac:dyDescent="0.3"/>
    <row r="1945" spans="2:33" ht="15" customHeight="1" x14ac:dyDescent="0.3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</row>
    <row r="1946" spans="2:33" ht="15" customHeight="1" x14ac:dyDescent="0.3"/>
    <row r="1947" spans="2:33" ht="15" customHeight="1" x14ac:dyDescent="0.3"/>
    <row r="1948" spans="2:33" ht="15" customHeight="1" x14ac:dyDescent="0.3"/>
    <row r="1949" spans="2:33" ht="15" customHeight="1" x14ac:dyDescent="0.3"/>
    <row r="1950" spans="2:33" ht="15" customHeight="1" x14ac:dyDescent="0.3"/>
    <row r="1951" spans="2:33" ht="15" customHeight="1" x14ac:dyDescent="0.3"/>
    <row r="1952" spans="2:33" ht="15" customHeight="1" x14ac:dyDescent="0.3"/>
    <row r="1953" s="37" customFormat="1" ht="15" customHeight="1" x14ac:dyDescent="0.3"/>
    <row r="1954" s="37" customFormat="1" ht="15" customHeight="1" x14ac:dyDescent="0.3"/>
    <row r="1955" s="37" customFormat="1" ht="15" customHeight="1" x14ac:dyDescent="0.3"/>
    <row r="1956" s="37" customFormat="1" ht="15" customHeight="1" x14ac:dyDescent="0.3"/>
    <row r="1957" s="37" customFormat="1" ht="15" customHeight="1" x14ac:dyDescent="0.3"/>
    <row r="1958" s="37" customFormat="1" ht="15" customHeight="1" x14ac:dyDescent="0.3"/>
    <row r="1959" s="37" customFormat="1" ht="15" customHeight="1" x14ac:dyDescent="0.3"/>
    <row r="1960" s="37" customFormat="1" ht="15" customHeight="1" x14ac:dyDescent="0.3"/>
    <row r="1961" s="37" customFormat="1" ht="15" customHeight="1" x14ac:dyDescent="0.3"/>
    <row r="1962" s="37" customFormat="1" ht="15" customHeight="1" x14ac:dyDescent="0.3"/>
    <row r="1963" s="37" customFormat="1" ht="15" customHeight="1" x14ac:dyDescent="0.3"/>
    <row r="1964" s="37" customFormat="1" ht="15" customHeight="1" x14ac:dyDescent="0.3"/>
    <row r="1965" s="37" customFormat="1" ht="15" customHeight="1" x14ac:dyDescent="0.3"/>
    <row r="1966" s="37" customFormat="1" ht="15" customHeight="1" x14ac:dyDescent="0.3"/>
    <row r="1967" s="37" customFormat="1" ht="15" customHeight="1" x14ac:dyDescent="0.3"/>
    <row r="1968" s="37" customFormat="1" ht="15" customHeight="1" x14ac:dyDescent="0.3"/>
    <row r="1969" s="37" customFormat="1" ht="15" customHeight="1" x14ac:dyDescent="0.3"/>
    <row r="1970" s="37" customFormat="1" ht="15" customHeight="1" x14ac:dyDescent="0.3"/>
    <row r="1971" s="37" customFormat="1" ht="15" customHeight="1" x14ac:dyDescent="0.3"/>
    <row r="1972" s="37" customFormat="1" ht="15" customHeight="1" x14ac:dyDescent="0.3"/>
    <row r="1973" s="37" customFormat="1" ht="15" customHeight="1" x14ac:dyDescent="0.3"/>
    <row r="1974" s="37" customFormat="1" ht="15" customHeight="1" x14ac:dyDescent="0.3"/>
    <row r="1975" s="37" customFormat="1" ht="15" customHeight="1" x14ac:dyDescent="0.3"/>
    <row r="1976" s="37" customFormat="1" ht="15" customHeight="1" x14ac:dyDescent="0.3"/>
    <row r="1977" s="37" customFormat="1" ht="15" customHeight="1" x14ac:dyDescent="0.3"/>
    <row r="1978" s="37" customFormat="1" ht="15" customHeight="1" x14ac:dyDescent="0.3"/>
    <row r="1979" s="37" customFormat="1" ht="15" customHeight="1" x14ac:dyDescent="0.3"/>
    <row r="1980" s="37" customFormat="1" ht="15" customHeight="1" x14ac:dyDescent="0.3"/>
    <row r="1981" s="37" customFormat="1" ht="15" customHeight="1" x14ac:dyDescent="0.3"/>
    <row r="1982" s="37" customFormat="1" ht="15" customHeight="1" x14ac:dyDescent="0.3"/>
    <row r="1983" s="37" customFormat="1" ht="15" customHeight="1" x14ac:dyDescent="0.3"/>
    <row r="1984" s="37" customFormat="1" ht="15" customHeight="1" x14ac:dyDescent="0.3"/>
    <row r="1985" s="37" customFormat="1" ht="15" customHeight="1" x14ac:dyDescent="0.3"/>
    <row r="1986" s="37" customFormat="1" ht="15" customHeight="1" x14ac:dyDescent="0.3"/>
    <row r="1987" s="37" customFormat="1" ht="15" customHeight="1" x14ac:dyDescent="0.3"/>
    <row r="1988" s="37" customFormat="1" ht="15" customHeight="1" x14ac:dyDescent="0.3"/>
    <row r="1989" s="37" customFormat="1" ht="15" customHeight="1" x14ac:dyDescent="0.3"/>
    <row r="1990" s="37" customFormat="1" ht="15" customHeight="1" x14ac:dyDescent="0.3"/>
    <row r="1991" s="37" customFormat="1" ht="15" customHeight="1" x14ac:dyDescent="0.3"/>
    <row r="1992" s="37" customFormat="1" ht="15" customHeight="1" x14ac:dyDescent="0.3"/>
    <row r="1993" s="37" customFormat="1" ht="15" customHeight="1" x14ac:dyDescent="0.3"/>
    <row r="1994" s="37" customFormat="1" ht="15" customHeight="1" x14ac:dyDescent="0.3"/>
    <row r="1995" s="37" customFormat="1" ht="15" customHeight="1" x14ac:dyDescent="0.3"/>
    <row r="1996" s="37" customFormat="1" ht="15" customHeight="1" x14ac:dyDescent="0.3"/>
    <row r="1997" s="37" customFormat="1" ht="15" customHeight="1" x14ac:dyDescent="0.3"/>
    <row r="1998" s="37" customFormat="1" ht="15" customHeight="1" x14ac:dyDescent="0.3"/>
    <row r="1999" s="37" customFormat="1" ht="15" customHeight="1" x14ac:dyDescent="0.3"/>
    <row r="2000" s="37" customFormat="1" ht="15" customHeight="1" x14ac:dyDescent="0.3"/>
    <row r="2001" s="37" customFormat="1" ht="15" customHeight="1" x14ac:dyDescent="0.3"/>
    <row r="2002" s="37" customFormat="1" ht="15" customHeight="1" x14ac:dyDescent="0.3"/>
    <row r="2003" s="37" customFormat="1" ht="15" customHeight="1" x14ac:dyDescent="0.3"/>
    <row r="2004" s="37" customFormat="1" ht="15" customHeight="1" x14ac:dyDescent="0.3"/>
    <row r="2005" s="37" customFormat="1" ht="15" customHeight="1" x14ac:dyDescent="0.3"/>
    <row r="2006" s="37" customFormat="1" ht="15" customHeight="1" x14ac:dyDescent="0.3"/>
    <row r="2007" s="37" customFormat="1" ht="15" customHeight="1" x14ac:dyDescent="0.3"/>
    <row r="2008" s="37" customFormat="1" ht="15" customHeight="1" x14ac:dyDescent="0.3"/>
    <row r="2009" s="37" customFormat="1" ht="15" customHeight="1" x14ac:dyDescent="0.3"/>
    <row r="2010" s="37" customFormat="1" ht="15" customHeight="1" x14ac:dyDescent="0.3"/>
    <row r="2011" s="37" customFormat="1" ht="15" customHeight="1" x14ac:dyDescent="0.3"/>
    <row r="2012" s="37" customFormat="1" ht="15" customHeight="1" x14ac:dyDescent="0.3"/>
    <row r="2013" s="37" customFormat="1" ht="15" customHeight="1" x14ac:dyDescent="0.3"/>
    <row r="2014" s="37" customFormat="1" ht="15" customHeight="1" x14ac:dyDescent="0.3"/>
    <row r="2015" s="37" customFormat="1" ht="15" customHeight="1" x14ac:dyDescent="0.3"/>
    <row r="2016" s="37" customFormat="1" ht="15" customHeight="1" x14ac:dyDescent="0.3"/>
    <row r="2017" spans="2:33" ht="15" customHeight="1" x14ac:dyDescent="0.3"/>
    <row r="2018" spans="2:33" ht="15" customHeight="1" x14ac:dyDescent="0.3"/>
    <row r="2019" spans="2:33" ht="15" customHeight="1" x14ac:dyDescent="0.3"/>
    <row r="2020" spans="2:33" ht="15" customHeight="1" x14ac:dyDescent="0.3"/>
    <row r="2021" spans="2:33" ht="15" customHeight="1" x14ac:dyDescent="0.3"/>
    <row r="2022" spans="2:33" ht="15" customHeight="1" x14ac:dyDescent="0.3"/>
    <row r="2023" spans="2:33" ht="15" customHeight="1" x14ac:dyDescent="0.3"/>
    <row r="2024" spans="2:33" ht="15" customHeight="1" x14ac:dyDescent="0.3"/>
    <row r="2025" spans="2:33" ht="15" customHeight="1" x14ac:dyDescent="0.3"/>
    <row r="2026" spans="2:33" ht="15" customHeight="1" x14ac:dyDescent="0.3"/>
    <row r="2027" spans="2:33" ht="15" customHeight="1" x14ac:dyDescent="0.3"/>
    <row r="2028" spans="2:33" ht="15" customHeight="1" x14ac:dyDescent="0.3"/>
    <row r="2029" spans="2:33" ht="15" customHeight="1" x14ac:dyDescent="0.3"/>
    <row r="2030" spans="2:33" ht="15" customHeight="1" x14ac:dyDescent="0.3"/>
    <row r="2031" spans="2:33" ht="15" customHeight="1" x14ac:dyDescent="0.3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</row>
    <row r="2032" spans="2:33" ht="15" customHeight="1" x14ac:dyDescent="0.3"/>
    <row r="2033" s="37" customFormat="1" ht="15" customHeight="1" x14ac:dyDescent="0.3"/>
    <row r="2034" s="37" customFormat="1" ht="15" customHeight="1" x14ac:dyDescent="0.3"/>
    <row r="2035" s="37" customFormat="1" ht="15" customHeight="1" x14ac:dyDescent="0.3"/>
    <row r="2036" s="37" customFormat="1" ht="15" customHeight="1" x14ac:dyDescent="0.3"/>
    <row r="2037" s="37" customFormat="1" ht="15" customHeight="1" x14ac:dyDescent="0.3"/>
    <row r="2038" s="37" customFormat="1" ht="15" customHeight="1" x14ac:dyDescent="0.3"/>
    <row r="2039" s="37" customFormat="1" ht="15" customHeight="1" x14ac:dyDescent="0.3"/>
    <row r="2040" s="37" customFormat="1" ht="15" customHeight="1" x14ac:dyDescent="0.3"/>
    <row r="2041" s="37" customFormat="1" ht="15" customHeight="1" x14ac:dyDescent="0.3"/>
    <row r="2042" s="37" customFormat="1" ht="15" customHeight="1" x14ac:dyDescent="0.3"/>
    <row r="2043" s="37" customFormat="1" ht="15" customHeight="1" x14ac:dyDescent="0.3"/>
    <row r="2044" s="37" customFormat="1" ht="15" customHeight="1" x14ac:dyDescent="0.3"/>
    <row r="2045" s="37" customFormat="1" ht="15" customHeight="1" x14ac:dyDescent="0.3"/>
    <row r="2046" s="37" customFormat="1" ht="15" customHeight="1" x14ac:dyDescent="0.3"/>
    <row r="2047" s="37" customFormat="1" ht="15" customHeight="1" x14ac:dyDescent="0.3"/>
    <row r="2048" s="37" customFormat="1" ht="15" customHeight="1" x14ac:dyDescent="0.3"/>
    <row r="2049" s="37" customFormat="1" ht="15" customHeight="1" x14ac:dyDescent="0.3"/>
    <row r="2050" s="37" customFormat="1" ht="15" customHeight="1" x14ac:dyDescent="0.3"/>
    <row r="2051" s="37" customFormat="1" ht="15" customHeight="1" x14ac:dyDescent="0.3"/>
    <row r="2052" s="37" customFormat="1" ht="15" customHeight="1" x14ac:dyDescent="0.3"/>
    <row r="2053" s="37" customFormat="1" ht="15" customHeight="1" x14ac:dyDescent="0.3"/>
    <row r="2054" s="37" customFormat="1" ht="15" customHeight="1" x14ac:dyDescent="0.3"/>
    <row r="2055" s="37" customFormat="1" ht="15" customHeight="1" x14ac:dyDescent="0.3"/>
    <row r="2056" s="37" customFormat="1" ht="15" customHeight="1" x14ac:dyDescent="0.3"/>
    <row r="2057" s="37" customFormat="1" ht="15" customHeight="1" x14ac:dyDescent="0.3"/>
    <row r="2058" s="37" customFormat="1" ht="15" customHeight="1" x14ac:dyDescent="0.3"/>
    <row r="2059" s="37" customFormat="1" ht="15" customHeight="1" x14ac:dyDescent="0.3"/>
    <row r="2060" s="37" customFormat="1" ht="15" customHeight="1" x14ac:dyDescent="0.3"/>
    <row r="2061" s="37" customFormat="1" ht="15" customHeight="1" x14ac:dyDescent="0.3"/>
    <row r="2062" s="37" customFormat="1" ht="15" customHeight="1" x14ac:dyDescent="0.3"/>
    <row r="2063" s="37" customFormat="1" ht="15" customHeight="1" x14ac:dyDescent="0.3"/>
    <row r="2064" s="37" customFormat="1" ht="15" customHeight="1" x14ac:dyDescent="0.3"/>
    <row r="2065" s="37" customFormat="1" ht="15" customHeight="1" x14ac:dyDescent="0.3"/>
    <row r="2066" s="37" customFormat="1" ht="15" customHeight="1" x14ac:dyDescent="0.3"/>
    <row r="2067" s="37" customFormat="1" ht="15" customHeight="1" x14ac:dyDescent="0.3"/>
    <row r="2068" s="37" customFormat="1" ht="15" customHeight="1" x14ac:dyDescent="0.3"/>
    <row r="2069" s="37" customFormat="1" ht="15" customHeight="1" x14ac:dyDescent="0.3"/>
    <row r="2070" s="37" customFormat="1" ht="15" customHeight="1" x14ac:dyDescent="0.3"/>
    <row r="2071" s="37" customFormat="1" ht="15" customHeight="1" x14ac:dyDescent="0.3"/>
    <row r="2072" s="37" customFormat="1" ht="15" customHeight="1" x14ac:dyDescent="0.3"/>
    <row r="2073" s="37" customFormat="1" ht="15" customHeight="1" x14ac:dyDescent="0.3"/>
    <row r="2074" s="37" customFormat="1" ht="15" customHeight="1" x14ac:dyDescent="0.3"/>
    <row r="2075" s="37" customFormat="1" ht="15" customHeight="1" x14ac:dyDescent="0.3"/>
    <row r="2076" s="37" customFormat="1" ht="15" customHeight="1" x14ac:dyDescent="0.3"/>
    <row r="2077" s="37" customFormat="1" ht="15" customHeight="1" x14ac:dyDescent="0.3"/>
    <row r="2078" s="37" customFormat="1" ht="15" customHeight="1" x14ac:dyDescent="0.3"/>
    <row r="2079" s="37" customFormat="1" ht="15" customHeight="1" x14ac:dyDescent="0.3"/>
    <row r="2080" s="37" customFormat="1" ht="15" customHeight="1" x14ac:dyDescent="0.3"/>
    <row r="2081" s="37" customFormat="1" ht="15" customHeight="1" x14ac:dyDescent="0.3"/>
    <row r="2082" s="37" customFormat="1" ht="15" customHeight="1" x14ac:dyDescent="0.3"/>
    <row r="2083" s="37" customFormat="1" ht="15" customHeight="1" x14ac:dyDescent="0.3"/>
    <row r="2084" s="37" customFormat="1" ht="15" customHeight="1" x14ac:dyDescent="0.3"/>
    <row r="2085" s="37" customFormat="1" ht="15" customHeight="1" x14ac:dyDescent="0.3"/>
    <row r="2086" s="37" customFormat="1" ht="15" customHeight="1" x14ac:dyDescent="0.3"/>
    <row r="2087" s="37" customFormat="1" ht="15" customHeight="1" x14ac:dyDescent="0.3"/>
    <row r="2088" s="37" customFormat="1" ht="15" customHeight="1" x14ac:dyDescent="0.3"/>
    <row r="2089" s="37" customFormat="1" ht="15" customHeight="1" x14ac:dyDescent="0.3"/>
    <row r="2090" s="37" customFormat="1" ht="15" customHeight="1" x14ac:dyDescent="0.3"/>
    <row r="2091" s="37" customFormat="1" ht="15" customHeight="1" x14ac:dyDescent="0.3"/>
    <row r="2092" s="37" customFormat="1" ht="15" customHeight="1" x14ac:dyDescent="0.3"/>
    <row r="2093" s="37" customFormat="1" ht="15" customHeight="1" x14ac:dyDescent="0.3"/>
    <row r="2094" s="37" customFormat="1" ht="15" customHeight="1" x14ac:dyDescent="0.3"/>
    <row r="2095" s="37" customFormat="1" ht="15" customHeight="1" x14ac:dyDescent="0.3"/>
    <row r="2096" s="37" customFormat="1" ht="15" customHeight="1" x14ac:dyDescent="0.3"/>
    <row r="2097" s="37" customFormat="1" ht="15" customHeight="1" x14ac:dyDescent="0.3"/>
    <row r="2098" s="37" customFormat="1" ht="15" customHeight="1" x14ac:dyDescent="0.3"/>
    <row r="2099" s="37" customFormat="1" ht="15" customHeight="1" x14ac:dyDescent="0.3"/>
    <row r="2100" s="37" customFormat="1" ht="15" customHeight="1" x14ac:dyDescent="0.3"/>
    <row r="2101" s="37" customFormat="1" ht="15" customHeight="1" x14ac:dyDescent="0.3"/>
    <row r="2102" s="37" customFormat="1" ht="15" customHeight="1" x14ac:dyDescent="0.3"/>
    <row r="2103" s="37" customFormat="1" ht="15" customHeight="1" x14ac:dyDescent="0.3"/>
    <row r="2104" s="37" customFormat="1" ht="15" customHeight="1" x14ac:dyDescent="0.3"/>
    <row r="2105" s="37" customFormat="1" ht="15" customHeight="1" x14ac:dyDescent="0.3"/>
    <row r="2106" s="37" customFormat="1" ht="15" customHeight="1" x14ac:dyDescent="0.3"/>
    <row r="2107" s="37" customFormat="1" ht="15" customHeight="1" x14ac:dyDescent="0.3"/>
    <row r="2108" s="37" customFormat="1" ht="15" customHeight="1" x14ac:dyDescent="0.3"/>
    <row r="2109" s="37" customFormat="1" ht="15" customHeight="1" x14ac:dyDescent="0.3"/>
    <row r="2110" s="37" customFormat="1" ht="15" customHeight="1" x14ac:dyDescent="0.3"/>
    <row r="2111" s="37" customFormat="1" ht="15" customHeight="1" x14ac:dyDescent="0.3"/>
    <row r="2112" s="37" customFormat="1" ht="15" customHeight="1" x14ac:dyDescent="0.3"/>
    <row r="2113" s="37" customFormat="1" ht="15" customHeight="1" x14ac:dyDescent="0.3"/>
    <row r="2114" s="37" customFormat="1" ht="15" customHeight="1" x14ac:dyDescent="0.3"/>
    <row r="2115" s="37" customFormat="1" ht="15" customHeight="1" x14ac:dyDescent="0.3"/>
    <row r="2116" s="37" customFormat="1" ht="15" customHeight="1" x14ac:dyDescent="0.3"/>
    <row r="2117" s="37" customFormat="1" ht="15" customHeight="1" x14ac:dyDescent="0.3"/>
    <row r="2118" s="37" customFormat="1" ht="15" customHeight="1" x14ac:dyDescent="0.3"/>
    <row r="2119" s="37" customFormat="1" ht="15" customHeight="1" x14ac:dyDescent="0.3"/>
    <row r="2120" s="37" customFormat="1" ht="15" customHeight="1" x14ac:dyDescent="0.3"/>
    <row r="2121" s="37" customFormat="1" ht="15" customHeight="1" x14ac:dyDescent="0.3"/>
    <row r="2122" s="37" customFormat="1" ht="15" customHeight="1" x14ac:dyDescent="0.3"/>
    <row r="2123" s="37" customFormat="1" ht="15" customHeight="1" x14ac:dyDescent="0.3"/>
    <row r="2124" s="37" customFormat="1" ht="15" customHeight="1" x14ac:dyDescent="0.3"/>
    <row r="2125" s="37" customFormat="1" ht="15" customHeight="1" x14ac:dyDescent="0.3"/>
    <row r="2126" s="37" customFormat="1" ht="15" customHeight="1" x14ac:dyDescent="0.3"/>
    <row r="2127" s="37" customFormat="1" ht="15" customHeight="1" x14ac:dyDescent="0.3"/>
    <row r="2128" s="37" customFormat="1" ht="15" customHeight="1" x14ac:dyDescent="0.3"/>
    <row r="2129" s="37" customFormat="1" ht="15" customHeight="1" x14ac:dyDescent="0.3"/>
    <row r="2130" s="37" customFormat="1" ht="15" customHeight="1" x14ac:dyDescent="0.3"/>
    <row r="2131" s="37" customFormat="1" ht="15" customHeight="1" x14ac:dyDescent="0.3"/>
    <row r="2132" s="37" customFormat="1" ht="15" customHeight="1" x14ac:dyDescent="0.3"/>
    <row r="2133" s="37" customFormat="1" ht="15" customHeight="1" x14ac:dyDescent="0.3"/>
    <row r="2134" s="37" customFormat="1" ht="15" customHeight="1" x14ac:dyDescent="0.3"/>
    <row r="2135" s="37" customFormat="1" ht="15" customHeight="1" x14ac:dyDescent="0.3"/>
    <row r="2136" s="37" customFormat="1" ht="15" customHeight="1" x14ac:dyDescent="0.3"/>
    <row r="2137" s="37" customFormat="1" ht="15" customHeight="1" x14ac:dyDescent="0.3"/>
    <row r="2138" s="37" customFormat="1" ht="15" customHeight="1" x14ac:dyDescent="0.3"/>
    <row r="2139" s="37" customFormat="1" ht="15" customHeight="1" x14ac:dyDescent="0.3"/>
    <row r="2140" s="37" customFormat="1" ht="15" customHeight="1" x14ac:dyDescent="0.3"/>
    <row r="2141" s="37" customFormat="1" ht="15" customHeight="1" x14ac:dyDescent="0.3"/>
    <row r="2142" s="37" customFormat="1" ht="15" customHeight="1" x14ac:dyDescent="0.3"/>
    <row r="2143" s="37" customFormat="1" ht="15" customHeight="1" x14ac:dyDescent="0.3"/>
    <row r="2144" s="37" customFormat="1" ht="15" customHeight="1" x14ac:dyDescent="0.3"/>
    <row r="2145" spans="2:33" ht="15" customHeight="1" x14ac:dyDescent="0.3"/>
    <row r="2146" spans="2:33" ht="15" customHeight="1" x14ac:dyDescent="0.3"/>
    <row r="2147" spans="2:33" ht="15" customHeight="1" x14ac:dyDescent="0.3"/>
    <row r="2148" spans="2:33" ht="15" customHeight="1" x14ac:dyDescent="0.3"/>
    <row r="2149" spans="2:33" ht="15" customHeight="1" x14ac:dyDescent="0.3"/>
    <row r="2150" spans="2:33" ht="15" customHeight="1" x14ac:dyDescent="0.3"/>
    <row r="2151" spans="2:33" ht="15" customHeight="1" x14ac:dyDescent="0.3"/>
    <row r="2152" spans="2:33" ht="15" customHeight="1" x14ac:dyDescent="0.3"/>
    <row r="2153" spans="2:33" ht="15" customHeight="1" x14ac:dyDescent="0.3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</row>
    <row r="2154" spans="2:33" ht="15" customHeight="1" x14ac:dyDescent="0.3"/>
    <row r="2155" spans="2:33" ht="15" customHeight="1" x14ac:dyDescent="0.3"/>
    <row r="2156" spans="2:33" ht="15" customHeight="1" x14ac:dyDescent="0.3"/>
    <row r="2157" spans="2:33" ht="15" customHeight="1" x14ac:dyDescent="0.3"/>
    <row r="2158" spans="2:33" ht="15" customHeight="1" x14ac:dyDescent="0.3"/>
    <row r="2159" spans="2:33" ht="15" customHeight="1" x14ac:dyDescent="0.3"/>
    <row r="2160" spans="2:33" ht="15" customHeight="1" x14ac:dyDescent="0.3"/>
    <row r="2161" s="37" customFormat="1" ht="15" customHeight="1" x14ac:dyDescent="0.3"/>
    <row r="2162" s="37" customFormat="1" ht="15" customHeight="1" x14ac:dyDescent="0.3"/>
    <row r="2163" s="37" customFormat="1" ht="15" customHeight="1" x14ac:dyDescent="0.3"/>
    <row r="2164" s="37" customFormat="1" ht="15" customHeight="1" x14ac:dyDescent="0.3"/>
    <row r="2165" s="37" customFormat="1" ht="15" customHeight="1" x14ac:dyDescent="0.3"/>
    <row r="2166" s="37" customFormat="1" ht="15" customHeight="1" x14ac:dyDescent="0.3"/>
    <row r="2167" s="37" customFormat="1" ht="15" customHeight="1" x14ac:dyDescent="0.3"/>
    <row r="2168" s="37" customFormat="1" ht="15" customHeight="1" x14ac:dyDescent="0.3"/>
    <row r="2169" s="37" customFormat="1" ht="15" customHeight="1" x14ac:dyDescent="0.3"/>
    <row r="2170" s="37" customFormat="1" ht="15" customHeight="1" x14ac:dyDescent="0.3"/>
    <row r="2171" s="37" customFormat="1" ht="15" customHeight="1" x14ac:dyDescent="0.3"/>
    <row r="2172" s="37" customFormat="1" ht="15" customHeight="1" x14ac:dyDescent="0.3"/>
    <row r="2173" s="37" customFormat="1" ht="15" customHeight="1" x14ac:dyDescent="0.3"/>
    <row r="2174" s="37" customFormat="1" ht="15" customHeight="1" x14ac:dyDescent="0.3"/>
    <row r="2175" s="37" customFormat="1" ht="15" customHeight="1" x14ac:dyDescent="0.3"/>
    <row r="2176" s="37" customFormat="1" ht="15" customHeight="1" x14ac:dyDescent="0.3"/>
    <row r="2177" s="37" customFormat="1" ht="15" customHeight="1" x14ac:dyDescent="0.3"/>
    <row r="2178" s="37" customFormat="1" ht="15" customHeight="1" x14ac:dyDescent="0.3"/>
    <row r="2179" s="37" customFormat="1" ht="15" customHeight="1" x14ac:dyDescent="0.3"/>
    <row r="2180" s="37" customFormat="1" ht="15" customHeight="1" x14ac:dyDescent="0.3"/>
    <row r="2181" s="37" customFormat="1" ht="15" customHeight="1" x14ac:dyDescent="0.3"/>
    <row r="2182" s="37" customFormat="1" ht="15" customHeight="1" x14ac:dyDescent="0.3"/>
    <row r="2183" s="37" customFormat="1" ht="15" customHeight="1" x14ac:dyDescent="0.3"/>
    <row r="2184" s="37" customFormat="1" ht="15" customHeight="1" x14ac:dyDescent="0.3"/>
    <row r="2185" s="37" customFormat="1" ht="15" customHeight="1" x14ac:dyDescent="0.3"/>
    <row r="2186" s="37" customFormat="1" ht="15" customHeight="1" x14ac:dyDescent="0.3"/>
    <row r="2187" s="37" customFormat="1" ht="15" customHeight="1" x14ac:dyDescent="0.3"/>
    <row r="2188" s="37" customFormat="1" ht="15" customHeight="1" x14ac:dyDescent="0.3"/>
    <row r="2189" s="37" customFormat="1" ht="15" customHeight="1" x14ac:dyDescent="0.3"/>
    <row r="2190" s="37" customFormat="1" ht="15" customHeight="1" x14ac:dyDescent="0.3"/>
    <row r="2191" s="37" customFormat="1" ht="15" customHeight="1" x14ac:dyDescent="0.3"/>
    <row r="2192" s="37" customFormat="1" ht="15" customHeight="1" x14ac:dyDescent="0.3"/>
    <row r="2193" s="37" customFormat="1" ht="15" customHeight="1" x14ac:dyDescent="0.3"/>
    <row r="2194" s="37" customFormat="1" ht="15" customHeight="1" x14ac:dyDescent="0.3"/>
    <row r="2195" s="37" customFormat="1" ht="15" customHeight="1" x14ac:dyDescent="0.3"/>
    <row r="2196" s="37" customFormat="1" ht="15" customHeight="1" x14ac:dyDescent="0.3"/>
    <row r="2197" s="37" customFormat="1" ht="15" customHeight="1" x14ac:dyDescent="0.3"/>
    <row r="2198" s="37" customFormat="1" ht="15" customHeight="1" x14ac:dyDescent="0.3"/>
    <row r="2199" s="37" customFormat="1" ht="15" customHeight="1" x14ac:dyDescent="0.3"/>
    <row r="2200" s="37" customFormat="1" ht="15" customHeight="1" x14ac:dyDescent="0.3"/>
    <row r="2201" s="37" customFormat="1" ht="15" customHeight="1" x14ac:dyDescent="0.3"/>
    <row r="2202" s="37" customFormat="1" ht="15" customHeight="1" x14ac:dyDescent="0.3"/>
    <row r="2203" s="37" customFormat="1" ht="15" customHeight="1" x14ac:dyDescent="0.3"/>
    <row r="2204" s="37" customFormat="1" ht="15" customHeight="1" x14ac:dyDescent="0.3"/>
    <row r="2205" s="37" customFormat="1" ht="15" customHeight="1" x14ac:dyDescent="0.3"/>
    <row r="2206" s="37" customFormat="1" ht="15" customHeight="1" x14ac:dyDescent="0.3"/>
    <row r="2207" s="37" customFormat="1" ht="15" customHeight="1" x14ac:dyDescent="0.3"/>
    <row r="2208" s="37" customFormat="1" ht="15" customHeight="1" x14ac:dyDescent="0.3"/>
    <row r="2209" s="37" customFormat="1" ht="15" customHeight="1" x14ac:dyDescent="0.3"/>
    <row r="2210" s="37" customFormat="1" ht="15" customHeight="1" x14ac:dyDescent="0.3"/>
    <row r="2211" s="37" customFormat="1" ht="15" customHeight="1" x14ac:dyDescent="0.3"/>
    <row r="2212" s="37" customFormat="1" ht="15" customHeight="1" x14ac:dyDescent="0.3"/>
    <row r="2213" s="37" customFormat="1" ht="15" customHeight="1" x14ac:dyDescent="0.3"/>
    <row r="2214" s="37" customFormat="1" ht="15" customHeight="1" x14ac:dyDescent="0.3"/>
    <row r="2215" s="37" customFormat="1" ht="15" customHeight="1" x14ac:dyDescent="0.3"/>
    <row r="2216" s="37" customFormat="1" ht="15" customHeight="1" x14ac:dyDescent="0.3"/>
    <row r="2217" s="37" customFormat="1" ht="15" customHeight="1" x14ac:dyDescent="0.3"/>
    <row r="2218" s="37" customFormat="1" ht="15" customHeight="1" x14ac:dyDescent="0.3"/>
    <row r="2219" s="37" customFormat="1" ht="15" customHeight="1" x14ac:dyDescent="0.3"/>
    <row r="2220" s="37" customFormat="1" ht="15" customHeight="1" x14ac:dyDescent="0.3"/>
    <row r="2221" s="37" customFormat="1" ht="15" customHeight="1" x14ac:dyDescent="0.3"/>
    <row r="2222" s="37" customFormat="1" ht="15" customHeight="1" x14ac:dyDescent="0.3"/>
    <row r="2223" s="37" customFormat="1" ht="15" customHeight="1" x14ac:dyDescent="0.3"/>
    <row r="2224" s="37" customFormat="1" ht="15" customHeight="1" x14ac:dyDescent="0.3"/>
    <row r="2225" s="37" customFormat="1" ht="15" customHeight="1" x14ac:dyDescent="0.3"/>
    <row r="2226" s="37" customFormat="1" ht="15" customHeight="1" x14ac:dyDescent="0.3"/>
    <row r="2227" s="37" customFormat="1" ht="15" customHeight="1" x14ac:dyDescent="0.3"/>
    <row r="2228" s="37" customFormat="1" ht="15" customHeight="1" x14ac:dyDescent="0.3"/>
    <row r="2229" s="37" customFormat="1" ht="15" customHeight="1" x14ac:dyDescent="0.3"/>
    <row r="2230" s="37" customFormat="1" ht="15" customHeight="1" x14ac:dyDescent="0.3"/>
    <row r="2231" s="37" customFormat="1" ht="15" customHeight="1" x14ac:dyDescent="0.3"/>
    <row r="2232" s="37" customFormat="1" ht="15" customHeight="1" x14ac:dyDescent="0.3"/>
    <row r="2233" s="37" customFormat="1" ht="15" customHeight="1" x14ac:dyDescent="0.3"/>
    <row r="2234" s="37" customFormat="1" ht="15" customHeight="1" x14ac:dyDescent="0.3"/>
    <row r="2235" s="37" customFormat="1" ht="15" customHeight="1" x14ac:dyDescent="0.3"/>
    <row r="2236" s="37" customFormat="1" ht="15" customHeight="1" x14ac:dyDescent="0.3"/>
    <row r="2237" s="37" customFormat="1" ht="15" customHeight="1" x14ac:dyDescent="0.3"/>
    <row r="2238" s="37" customFormat="1" ht="15" customHeight="1" x14ac:dyDescent="0.3"/>
    <row r="2239" s="37" customFormat="1" ht="15" customHeight="1" x14ac:dyDescent="0.3"/>
    <row r="2240" s="37" customFormat="1" ht="15" customHeight="1" x14ac:dyDescent="0.3"/>
    <row r="2241" s="37" customFormat="1" ht="15" customHeight="1" x14ac:dyDescent="0.3"/>
    <row r="2242" s="37" customFormat="1" ht="15" customHeight="1" x14ac:dyDescent="0.3"/>
    <row r="2243" s="37" customFormat="1" ht="15" customHeight="1" x14ac:dyDescent="0.3"/>
    <row r="2244" s="37" customFormat="1" ht="15" customHeight="1" x14ac:dyDescent="0.3"/>
    <row r="2245" s="37" customFormat="1" ht="15" customHeight="1" x14ac:dyDescent="0.3"/>
    <row r="2246" s="37" customFormat="1" ht="15" customHeight="1" x14ac:dyDescent="0.3"/>
    <row r="2247" s="37" customFormat="1" ht="15" customHeight="1" x14ac:dyDescent="0.3"/>
    <row r="2248" s="37" customFormat="1" ht="15" customHeight="1" x14ac:dyDescent="0.3"/>
    <row r="2249" s="37" customFormat="1" ht="15" customHeight="1" x14ac:dyDescent="0.3"/>
    <row r="2250" s="37" customFormat="1" ht="15" customHeight="1" x14ac:dyDescent="0.3"/>
    <row r="2251" s="37" customFormat="1" ht="15" customHeight="1" x14ac:dyDescent="0.3"/>
    <row r="2252" s="37" customFormat="1" ht="15" customHeight="1" x14ac:dyDescent="0.3"/>
    <row r="2253" s="37" customFormat="1" ht="15" customHeight="1" x14ac:dyDescent="0.3"/>
    <row r="2254" s="37" customFormat="1" ht="15" customHeight="1" x14ac:dyDescent="0.3"/>
    <row r="2255" s="37" customFormat="1" ht="15" customHeight="1" x14ac:dyDescent="0.3"/>
    <row r="2256" s="37" customFormat="1" ht="15" customHeight="1" x14ac:dyDescent="0.3"/>
    <row r="2257" s="37" customFormat="1" ht="15" customHeight="1" x14ac:dyDescent="0.3"/>
    <row r="2258" s="37" customFormat="1" ht="15" customHeight="1" x14ac:dyDescent="0.3"/>
    <row r="2259" s="37" customFormat="1" ht="15" customHeight="1" x14ac:dyDescent="0.3"/>
    <row r="2260" s="37" customFormat="1" ht="15" customHeight="1" x14ac:dyDescent="0.3"/>
    <row r="2261" s="37" customFormat="1" ht="15" customHeight="1" x14ac:dyDescent="0.3"/>
    <row r="2262" s="37" customFormat="1" ht="15" customHeight="1" x14ac:dyDescent="0.3"/>
    <row r="2263" s="37" customFormat="1" ht="15" customHeight="1" x14ac:dyDescent="0.3"/>
    <row r="2264" s="37" customFormat="1" ht="15" customHeight="1" x14ac:dyDescent="0.3"/>
    <row r="2265" s="37" customFormat="1" ht="15" customHeight="1" x14ac:dyDescent="0.3"/>
    <row r="2266" s="37" customFormat="1" ht="15" customHeight="1" x14ac:dyDescent="0.3"/>
    <row r="2267" s="37" customFormat="1" ht="15" customHeight="1" x14ac:dyDescent="0.3"/>
    <row r="2268" s="37" customFormat="1" ht="15" customHeight="1" x14ac:dyDescent="0.3"/>
    <row r="2269" s="37" customFormat="1" ht="15" customHeight="1" x14ac:dyDescent="0.3"/>
    <row r="2270" s="37" customFormat="1" ht="15" customHeight="1" x14ac:dyDescent="0.3"/>
    <row r="2271" s="37" customFormat="1" ht="15" customHeight="1" x14ac:dyDescent="0.3"/>
    <row r="2272" s="37" customFormat="1" ht="15" customHeight="1" x14ac:dyDescent="0.3"/>
    <row r="2273" s="37" customFormat="1" ht="15" customHeight="1" x14ac:dyDescent="0.3"/>
    <row r="2274" s="37" customFormat="1" ht="15" customHeight="1" x14ac:dyDescent="0.3"/>
    <row r="2275" s="37" customFormat="1" ht="15" customHeight="1" x14ac:dyDescent="0.3"/>
    <row r="2276" s="37" customFormat="1" ht="15" customHeight="1" x14ac:dyDescent="0.3"/>
    <row r="2277" s="37" customFormat="1" ht="15" customHeight="1" x14ac:dyDescent="0.3"/>
    <row r="2278" s="37" customFormat="1" ht="15" customHeight="1" x14ac:dyDescent="0.3"/>
    <row r="2279" s="37" customFormat="1" ht="15" customHeight="1" x14ac:dyDescent="0.3"/>
    <row r="2280" s="37" customFormat="1" ht="15" customHeight="1" x14ac:dyDescent="0.3"/>
    <row r="2281" s="37" customFormat="1" ht="15" customHeight="1" x14ac:dyDescent="0.3"/>
    <row r="2282" s="37" customFormat="1" ht="15" customHeight="1" x14ac:dyDescent="0.3"/>
    <row r="2283" s="37" customFormat="1" ht="15" customHeight="1" x14ac:dyDescent="0.3"/>
    <row r="2284" s="37" customFormat="1" ht="15" customHeight="1" x14ac:dyDescent="0.3"/>
    <row r="2285" s="37" customFormat="1" ht="15" customHeight="1" x14ac:dyDescent="0.3"/>
    <row r="2286" s="37" customFormat="1" ht="15" customHeight="1" x14ac:dyDescent="0.3"/>
    <row r="2287" s="37" customFormat="1" ht="15" customHeight="1" x14ac:dyDescent="0.3"/>
    <row r="2288" s="37" customFormat="1" ht="15" customHeight="1" x14ac:dyDescent="0.3"/>
    <row r="2289" s="37" customFormat="1" ht="15" customHeight="1" x14ac:dyDescent="0.3"/>
    <row r="2290" s="37" customFormat="1" ht="15" customHeight="1" x14ac:dyDescent="0.3"/>
    <row r="2291" s="37" customFormat="1" ht="15" customHeight="1" x14ac:dyDescent="0.3"/>
    <row r="2292" s="37" customFormat="1" ht="15" customHeight="1" x14ac:dyDescent="0.3"/>
    <row r="2293" s="37" customFormat="1" ht="15" customHeight="1" x14ac:dyDescent="0.3"/>
    <row r="2294" s="37" customFormat="1" ht="15" customHeight="1" x14ac:dyDescent="0.3"/>
    <row r="2295" s="37" customFormat="1" ht="15" customHeight="1" x14ac:dyDescent="0.3"/>
    <row r="2296" s="37" customFormat="1" ht="15" customHeight="1" x14ac:dyDescent="0.3"/>
    <row r="2297" s="37" customFormat="1" ht="15" customHeight="1" x14ac:dyDescent="0.3"/>
    <row r="2298" s="37" customFormat="1" ht="15" customHeight="1" x14ac:dyDescent="0.3"/>
    <row r="2299" s="37" customFormat="1" ht="15" customHeight="1" x14ac:dyDescent="0.3"/>
    <row r="2300" s="37" customFormat="1" ht="15" customHeight="1" x14ac:dyDescent="0.3"/>
    <row r="2301" s="37" customFormat="1" ht="15" customHeight="1" x14ac:dyDescent="0.3"/>
    <row r="2302" s="37" customFormat="1" ht="15" customHeight="1" x14ac:dyDescent="0.3"/>
    <row r="2303" s="37" customFormat="1" ht="15" customHeight="1" x14ac:dyDescent="0.3"/>
    <row r="2304" s="37" customFormat="1" ht="15" customHeight="1" x14ac:dyDescent="0.3"/>
    <row r="2305" spans="2:33" ht="15" customHeight="1" x14ac:dyDescent="0.3"/>
    <row r="2306" spans="2:33" ht="15" customHeight="1" x14ac:dyDescent="0.3"/>
    <row r="2307" spans="2:33" ht="15" customHeight="1" x14ac:dyDescent="0.3"/>
    <row r="2308" spans="2:33" ht="15" customHeight="1" x14ac:dyDescent="0.3"/>
    <row r="2309" spans="2:33" ht="15" customHeight="1" x14ac:dyDescent="0.3"/>
    <row r="2310" spans="2:33" ht="15" customHeight="1" x14ac:dyDescent="0.3"/>
    <row r="2311" spans="2:33" ht="15" customHeight="1" x14ac:dyDescent="0.3"/>
    <row r="2312" spans="2:33" ht="15" customHeight="1" x14ac:dyDescent="0.3"/>
    <row r="2313" spans="2:33" ht="15" customHeight="1" x14ac:dyDescent="0.3"/>
    <row r="2314" spans="2:33" ht="15" customHeight="1" x14ac:dyDescent="0.3"/>
    <row r="2315" spans="2:33" ht="15" customHeight="1" x14ac:dyDescent="0.3"/>
    <row r="2316" spans="2:33" ht="15" customHeight="1" x14ac:dyDescent="0.3"/>
    <row r="2317" spans="2:33" ht="15" customHeight="1" x14ac:dyDescent="0.3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</row>
    <row r="2318" spans="2:33" ht="15" customHeight="1" x14ac:dyDescent="0.3"/>
    <row r="2319" spans="2:33" ht="15" customHeight="1" x14ac:dyDescent="0.3"/>
    <row r="2320" spans="2:33" ht="15" customHeight="1" x14ac:dyDescent="0.3"/>
    <row r="2321" s="37" customFormat="1" ht="15" customHeight="1" x14ac:dyDescent="0.3"/>
    <row r="2322" s="37" customFormat="1" ht="15" customHeight="1" x14ac:dyDescent="0.3"/>
    <row r="2323" s="37" customFormat="1" ht="15" customHeight="1" x14ac:dyDescent="0.3"/>
    <row r="2324" s="37" customFormat="1" ht="15" customHeight="1" x14ac:dyDescent="0.3"/>
    <row r="2325" s="37" customFormat="1" ht="15" customHeight="1" x14ac:dyDescent="0.3"/>
    <row r="2326" s="37" customFormat="1" ht="15" customHeight="1" x14ac:dyDescent="0.3"/>
    <row r="2327" s="37" customFormat="1" ht="15" customHeight="1" x14ac:dyDescent="0.3"/>
    <row r="2328" s="37" customFormat="1" ht="15" customHeight="1" x14ac:dyDescent="0.3"/>
    <row r="2329" s="37" customFormat="1" ht="15" customHeight="1" x14ac:dyDescent="0.3"/>
    <row r="2330" s="37" customFormat="1" ht="15" customHeight="1" x14ac:dyDescent="0.3"/>
    <row r="2331" s="37" customFormat="1" ht="15" customHeight="1" x14ac:dyDescent="0.3"/>
    <row r="2332" s="37" customFormat="1" ht="15" customHeight="1" x14ac:dyDescent="0.3"/>
    <row r="2333" s="37" customFormat="1" ht="15" customHeight="1" x14ac:dyDescent="0.3"/>
    <row r="2334" s="37" customFormat="1" ht="15" customHeight="1" x14ac:dyDescent="0.3"/>
    <row r="2335" s="37" customFormat="1" ht="15" customHeight="1" x14ac:dyDescent="0.3"/>
    <row r="2336" s="37" customFormat="1" ht="15" customHeight="1" x14ac:dyDescent="0.3"/>
    <row r="2337" s="37" customFormat="1" ht="15" customHeight="1" x14ac:dyDescent="0.3"/>
    <row r="2338" s="37" customFormat="1" ht="15" customHeight="1" x14ac:dyDescent="0.3"/>
    <row r="2339" s="37" customFormat="1" ht="15" customHeight="1" x14ac:dyDescent="0.3"/>
    <row r="2340" s="37" customFormat="1" ht="15" customHeight="1" x14ac:dyDescent="0.3"/>
    <row r="2341" s="37" customFormat="1" ht="15" customHeight="1" x14ac:dyDescent="0.3"/>
    <row r="2342" s="37" customFormat="1" ht="15" customHeight="1" x14ac:dyDescent="0.3"/>
    <row r="2343" s="37" customFormat="1" ht="15" customHeight="1" x14ac:dyDescent="0.3"/>
    <row r="2344" s="37" customFormat="1" ht="15" customHeight="1" x14ac:dyDescent="0.3"/>
    <row r="2345" s="37" customFormat="1" ht="15" customHeight="1" x14ac:dyDescent="0.3"/>
    <row r="2346" s="37" customFormat="1" ht="15" customHeight="1" x14ac:dyDescent="0.3"/>
    <row r="2347" s="37" customFormat="1" ht="15" customHeight="1" x14ac:dyDescent="0.3"/>
    <row r="2348" s="37" customFormat="1" ht="15" customHeight="1" x14ac:dyDescent="0.3"/>
    <row r="2349" s="37" customFormat="1" ht="15" customHeight="1" x14ac:dyDescent="0.3"/>
    <row r="2350" s="37" customFormat="1" ht="15" customHeight="1" x14ac:dyDescent="0.3"/>
    <row r="2351" s="37" customFormat="1" ht="15" customHeight="1" x14ac:dyDescent="0.3"/>
    <row r="2352" s="37" customFormat="1" ht="15" customHeight="1" x14ac:dyDescent="0.3"/>
    <row r="2353" s="37" customFormat="1" ht="15" customHeight="1" x14ac:dyDescent="0.3"/>
    <row r="2354" s="37" customFormat="1" ht="15" customHeight="1" x14ac:dyDescent="0.3"/>
    <row r="2355" s="37" customFormat="1" ht="15" customHeight="1" x14ac:dyDescent="0.3"/>
    <row r="2356" s="37" customFormat="1" ht="15" customHeight="1" x14ac:dyDescent="0.3"/>
    <row r="2357" s="37" customFormat="1" ht="15" customHeight="1" x14ac:dyDescent="0.3"/>
    <row r="2358" s="37" customFormat="1" ht="15" customHeight="1" x14ac:dyDescent="0.3"/>
    <row r="2359" s="37" customFormat="1" ht="15" customHeight="1" x14ac:dyDescent="0.3"/>
    <row r="2360" s="37" customFormat="1" ht="15" customHeight="1" x14ac:dyDescent="0.3"/>
    <row r="2361" s="37" customFormat="1" ht="15" customHeight="1" x14ac:dyDescent="0.3"/>
    <row r="2362" s="37" customFormat="1" ht="15" customHeight="1" x14ac:dyDescent="0.3"/>
    <row r="2363" s="37" customFormat="1" ht="15" customHeight="1" x14ac:dyDescent="0.3"/>
    <row r="2364" s="37" customFormat="1" ht="15" customHeight="1" x14ac:dyDescent="0.3"/>
    <row r="2365" s="37" customFormat="1" ht="15" customHeight="1" x14ac:dyDescent="0.3"/>
    <row r="2366" s="37" customFormat="1" ht="15" customHeight="1" x14ac:dyDescent="0.3"/>
    <row r="2367" s="37" customFormat="1" ht="15" customHeight="1" x14ac:dyDescent="0.3"/>
    <row r="2368" s="37" customFormat="1" ht="15" customHeight="1" x14ac:dyDescent="0.3"/>
    <row r="2369" s="37" customFormat="1" ht="15" customHeight="1" x14ac:dyDescent="0.3"/>
    <row r="2370" s="37" customFormat="1" ht="15" customHeight="1" x14ac:dyDescent="0.3"/>
    <row r="2371" s="37" customFormat="1" ht="15" customHeight="1" x14ac:dyDescent="0.3"/>
    <row r="2372" s="37" customFormat="1" ht="15" customHeight="1" x14ac:dyDescent="0.3"/>
    <row r="2373" s="37" customFormat="1" ht="15" customHeight="1" x14ac:dyDescent="0.3"/>
    <row r="2374" s="37" customFormat="1" ht="15" customHeight="1" x14ac:dyDescent="0.3"/>
    <row r="2375" s="37" customFormat="1" ht="15" customHeight="1" x14ac:dyDescent="0.3"/>
    <row r="2376" s="37" customFormat="1" ht="15" customHeight="1" x14ac:dyDescent="0.3"/>
    <row r="2377" s="37" customFormat="1" ht="15" customHeight="1" x14ac:dyDescent="0.3"/>
    <row r="2378" s="37" customFormat="1" ht="15" customHeight="1" x14ac:dyDescent="0.3"/>
    <row r="2379" s="37" customFormat="1" ht="15" customHeight="1" x14ac:dyDescent="0.3"/>
    <row r="2380" s="37" customFormat="1" ht="15" customHeight="1" x14ac:dyDescent="0.3"/>
    <row r="2381" s="37" customFormat="1" ht="15" customHeight="1" x14ac:dyDescent="0.3"/>
    <row r="2382" s="37" customFormat="1" ht="15" customHeight="1" x14ac:dyDescent="0.3"/>
    <row r="2383" s="37" customFormat="1" ht="15" customHeight="1" x14ac:dyDescent="0.3"/>
    <row r="2384" s="37" customFormat="1" ht="15" customHeight="1" x14ac:dyDescent="0.3"/>
    <row r="2385" s="37" customFormat="1" ht="15" customHeight="1" x14ac:dyDescent="0.3"/>
    <row r="2386" s="37" customFormat="1" ht="15" customHeight="1" x14ac:dyDescent="0.3"/>
    <row r="2387" s="37" customFormat="1" ht="15" customHeight="1" x14ac:dyDescent="0.3"/>
    <row r="2388" s="37" customFormat="1" ht="15" customHeight="1" x14ac:dyDescent="0.3"/>
    <row r="2389" s="37" customFormat="1" ht="15" customHeight="1" x14ac:dyDescent="0.3"/>
    <row r="2390" s="37" customFormat="1" ht="15" customHeight="1" x14ac:dyDescent="0.3"/>
    <row r="2391" s="37" customFormat="1" ht="15" customHeight="1" x14ac:dyDescent="0.3"/>
    <row r="2392" s="37" customFormat="1" ht="15" customHeight="1" x14ac:dyDescent="0.3"/>
    <row r="2393" s="37" customFormat="1" ht="15" customHeight="1" x14ac:dyDescent="0.3"/>
    <row r="2394" s="37" customFormat="1" ht="15" customHeight="1" x14ac:dyDescent="0.3"/>
    <row r="2395" s="37" customFormat="1" ht="15" customHeight="1" x14ac:dyDescent="0.3"/>
    <row r="2396" s="37" customFormat="1" ht="15" customHeight="1" x14ac:dyDescent="0.3"/>
    <row r="2397" s="37" customFormat="1" ht="15" customHeight="1" x14ac:dyDescent="0.3"/>
    <row r="2398" s="37" customFormat="1" ht="15" customHeight="1" x14ac:dyDescent="0.3"/>
    <row r="2399" s="37" customFormat="1" ht="15" customHeight="1" x14ac:dyDescent="0.3"/>
    <row r="2400" s="37" customFormat="1" ht="15" customHeight="1" x14ac:dyDescent="0.3"/>
    <row r="2401" s="37" customFormat="1" ht="15" customHeight="1" x14ac:dyDescent="0.3"/>
    <row r="2402" s="37" customFormat="1" ht="15" customHeight="1" x14ac:dyDescent="0.3"/>
    <row r="2403" s="37" customFormat="1" ht="15" customHeight="1" x14ac:dyDescent="0.3"/>
    <row r="2404" s="37" customFormat="1" ht="15" customHeight="1" x14ac:dyDescent="0.3"/>
    <row r="2405" s="37" customFormat="1" ht="15" customHeight="1" x14ac:dyDescent="0.3"/>
    <row r="2406" s="37" customFormat="1" ht="15" customHeight="1" x14ac:dyDescent="0.3"/>
    <row r="2407" s="37" customFormat="1" ht="15" customHeight="1" x14ac:dyDescent="0.3"/>
    <row r="2408" s="37" customFormat="1" ht="15" customHeight="1" x14ac:dyDescent="0.3"/>
    <row r="2409" s="37" customFormat="1" ht="15" customHeight="1" x14ac:dyDescent="0.3"/>
    <row r="2410" s="37" customFormat="1" ht="15" customHeight="1" x14ac:dyDescent="0.3"/>
    <row r="2411" s="37" customFormat="1" ht="15" customHeight="1" x14ac:dyDescent="0.3"/>
    <row r="2412" s="37" customFormat="1" ht="15" customHeight="1" x14ac:dyDescent="0.3"/>
    <row r="2413" s="37" customFormat="1" ht="15" customHeight="1" x14ac:dyDescent="0.3"/>
    <row r="2414" s="37" customFormat="1" ht="15" customHeight="1" x14ac:dyDescent="0.3"/>
    <row r="2415" s="37" customFormat="1" ht="15" customHeight="1" x14ac:dyDescent="0.3"/>
    <row r="2416" s="37" customFormat="1" ht="15" customHeight="1" x14ac:dyDescent="0.3"/>
    <row r="2417" spans="2:33" ht="15" customHeight="1" x14ac:dyDescent="0.3"/>
    <row r="2418" spans="2:33" ht="15" customHeight="1" x14ac:dyDescent="0.3"/>
    <row r="2419" spans="2:33" ht="15" customHeight="1" x14ac:dyDescent="0.3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</row>
    <row r="2420" spans="2:33" ht="15" customHeight="1" x14ac:dyDescent="0.3"/>
    <row r="2421" spans="2:33" ht="15" customHeight="1" x14ac:dyDescent="0.3"/>
    <row r="2422" spans="2:33" ht="15" customHeight="1" x14ac:dyDescent="0.3"/>
    <row r="2423" spans="2:33" ht="15" customHeight="1" x14ac:dyDescent="0.3"/>
    <row r="2424" spans="2:33" ht="15" customHeight="1" x14ac:dyDescent="0.3"/>
    <row r="2425" spans="2:33" ht="15" customHeight="1" x14ac:dyDescent="0.3"/>
    <row r="2426" spans="2:33" ht="15" customHeight="1" x14ac:dyDescent="0.3"/>
    <row r="2427" spans="2:33" ht="15" customHeight="1" x14ac:dyDescent="0.3"/>
    <row r="2428" spans="2:33" ht="15" customHeight="1" x14ac:dyDescent="0.3"/>
    <row r="2429" spans="2:33" ht="15" customHeight="1" x14ac:dyDescent="0.3"/>
    <row r="2430" spans="2:33" ht="15" customHeight="1" x14ac:dyDescent="0.3"/>
    <row r="2431" spans="2:33" ht="15" customHeight="1" x14ac:dyDescent="0.3"/>
    <row r="2432" spans="2:33" ht="15" customHeight="1" x14ac:dyDescent="0.3"/>
    <row r="2433" s="37" customFormat="1" ht="15" customHeight="1" x14ac:dyDescent="0.3"/>
    <row r="2434" s="37" customFormat="1" ht="15" customHeight="1" x14ac:dyDescent="0.3"/>
    <row r="2435" s="37" customFormat="1" ht="15" customHeight="1" x14ac:dyDescent="0.3"/>
    <row r="2436" s="37" customFormat="1" ht="15" customHeight="1" x14ac:dyDescent="0.3"/>
    <row r="2437" s="37" customFormat="1" ht="15" customHeight="1" x14ac:dyDescent="0.3"/>
    <row r="2438" s="37" customFormat="1" ht="15" customHeight="1" x14ac:dyDescent="0.3"/>
    <row r="2439" s="37" customFormat="1" ht="15" customHeight="1" x14ac:dyDescent="0.3"/>
    <row r="2440" s="37" customFormat="1" ht="15" customHeight="1" x14ac:dyDescent="0.3"/>
    <row r="2441" s="37" customFormat="1" ht="15" customHeight="1" x14ac:dyDescent="0.3"/>
    <row r="2442" s="37" customFormat="1" ht="15" customHeight="1" x14ac:dyDescent="0.3"/>
    <row r="2443" s="37" customFormat="1" ht="15" customHeight="1" x14ac:dyDescent="0.3"/>
    <row r="2444" s="37" customFormat="1" ht="15" customHeight="1" x14ac:dyDescent="0.3"/>
    <row r="2445" s="37" customFormat="1" ht="15" customHeight="1" x14ac:dyDescent="0.3"/>
    <row r="2446" s="37" customFormat="1" ht="15" customHeight="1" x14ac:dyDescent="0.3"/>
    <row r="2447" s="37" customFormat="1" ht="15" customHeight="1" x14ac:dyDescent="0.3"/>
    <row r="2448" s="37" customFormat="1" ht="15" customHeight="1" x14ac:dyDescent="0.3"/>
    <row r="2449" s="37" customFormat="1" ht="15" customHeight="1" x14ac:dyDescent="0.3"/>
    <row r="2450" s="37" customFormat="1" ht="15" customHeight="1" x14ac:dyDescent="0.3"/>
    <row r="2451" s="37" customFormat="1" ht="15" customHeight="1" x14ac:dyDescent="0.3"/>
    <row r="2452" s="37" customFormat="1" ht="15" customHeight="1" x14ac:dyDescent="0.3"/>
    <row r="2453" s="37" customFormat="1" ht="15" customHeight="1" x14ac:dyDescent="0.3"/>
    <row r="2454" s="37" customFormat="1" ht="15" customHeight="1" x14ac:dyDescent="0.3"/>
    <row r="2455" s="37" customFormat="1" ht="15" customHeight="1" x14ac:dyDescent="0.3"/>
    <row r="2456" s="37" customFormat="1" ht="15" customHeight="1" x14ac:dyDescent="0.3"/>
    <row r="2457" s="37" customFormat="1" ht="15" customHeight="1" x14ac:dyDescent="0.3"/>
    <row r="2458" s="37" customFormat="1" ht="15" customHeight="1" x14ac:dyDescent="0.3"/>
    <row r="2459" s="37" customFormat="1" ht="15" customHeight="1" x14ac:dyDescent="0.3"/>
    <row r="2460" s="37" customFormat="1" ht="15" customHeight="1" x14ac:dyDescent="0.3"/>
    <row r="2461" s="37" customFormat="1" ht="15" customHeight="1" x14ac:dyDescent="0.3"/>
    <row r="2462" s="37" customFormat="1" ht="15" customHeight="1" x14ac:dyDescent="0.3"/>
    <row r="2463" s="37" customFormat="1" ht="15" customHeight="1" x14ac:dyDescent="0.3"/>
    <row r="2464" s="37" customFormat="1" ht="15" customHeight="1" x14ac:dyDescent="0.3"/>
    <row r="2465" s="37" customFormat="1" ht="15" customHeight="1" x14ac:dyDescent="0.3"/>
    <row r="2466" s="37" customFormat="1" ht="15" customHeight="1" x14ac:dyDescent="0.3"/>
    <row r="2467" s="37" customFormat="1" ht="15" customHeight="1" x14ac:dyDescent="0.3"/>
    <row r="2468" s="37" customFormat="1" ht="15" customHeight="1" x14ac:dyDescent="0.3"/>
    <row r="2469" s="37" customFormat="1" ht="15" customHeight="1" x14ac:dyDescent="0.3"/>
    <row r="2470" s="37" customFormat="1" ht="15" customHeight="1" x14ac:dyDescent="0.3"/>
    <row r="2471" s="37" customFormat="1" ht="15" customHeight="1" x14ac:dyDescent="0.3"/>
    <row r="2472" s="37" customFormat="1" ht="15" customHeight="1" x14ac:dyDescent="0.3"/>
    <row r="2473" s="37" customFormat="1" ht="15" customHeight="1" x14ac:dyDescent="0.3"/>
    <row r="2474" s="37" customFormat="1" ht="15" customHeight="1" x14ac:dyDescent="0.3"/>
    <row r="2475" s="37" customFormat="1" ht="15" customHeight="1" x14ac:dyDescent="0.3"/>
    <row r="2476" s="37" customFormat="1" ht="15" customHeight="1" x14ac:dyDescent="0.3"/>
    <row r="2477" s="37" customFormat="1" ht="15" customHeight="1" x14ac:dyDescent="0.3"/>
    <row r="2478" s="37" customFormat="1" ht="15" customHeight="1" x14ac:dyDescent="0.3"/>
    <row r="2479" s="37" customFormat="1" ht="15" customHeight="1" x14ac:dyDescent="0.3"/>
    <row r="2480" s="37" customFormat="1" ht="15" customHeight="1" x14ac:dyDescent="0.3"/>
    <row r="2481" s="37" customFormat="1" ht="15" customHeight="1" x14ac:dyDescent="0.3"/>
    <row r="2482" s="37" customFormat="1" ht="15" customHeight="1" x14ac:dyDescent="0.3"/>
    <row r="2483" s="37" customFormat="1" ht="15" customHeight="1" x14ac:dyDescent="0.3"/>
    <row r="2484" s="37" customFormat="1" ht="15" customHeight="1" x14ac:dyDescent="0.3"/>
    <row r="2485" s="37" customFormat="1" ht="15" customHeight="1" x14ac:dyDescent="0.3"/>
    <row r="2486" s="37" customFormat="1" ht="15" customHeight="1" x14ac:dyDescent="0.3"/>
    <row r="2487" s="37" customFormat="1" ht="15" customHeight="1" x14ac:dyDescent="0.3"/>
    <row r="2488" s="37" customFormat="1" ht="15" customHeight="1" x14ac:dyDescent="0.3"/>
    <row r="2489" s="37" customFormat="1" ht="15" customHeight="1" x14ac:dyDescent="0.3"/>
    <row r="2490" s="37" customFormat="1" ht="15" customHeight="1" x14ac:dyDescent="0.3"/>
    <row r="2491" s="37" customFormat="1" ht="15" customHeight="1" x14ac:dyDescent="0.3"/>
    <row r="2492" s="37" customFormat="1" ht="15" customHeight="1" x14ac:dyDescent="0.3"/>
    <row r="2493" s="37" customFormat="1" ht="15" customHeight="1" x14ac:dyDescent="0.3"/>
    <row r="2494" s="37" customFormat="1" ht="15" customHeight="1" x14ac:dyDescent="0.3"/>
    <row r="2495" s="37" customFormat="1" ht="15" customHeight="1" x14ac:dyDescent="0.3"/>
    <row r="2496" s="37" customFormat="1" ht="15" customHeight="1" x14ac:dyDescent="0.3"/>
    <row r="2497" spans="2:33" ht="15" customHeight="1" x14ac:dyDescent="0.3"/>
    <row r="2498" spans="2:33" ht="15" customHeight="1" x14ac:dyDescent="0.3"/>
    <row r="2499" spans="2:33" ht="15" customHeight="1" x14ac:dyDescent="0.3"/>
    <row r="2500" spans="2:33" ht="15" customHeight="1" x14ac:dyDescent="0.3"/>
    <row r="2501" spans="2:33" ht="15" customHeight="1" x14ac:dyDescent="0.3"/>
    <row r="2502" spans="2:33" ht="15" customHeight="1" x14ac:dyDescent="0.3"/>
    <row r="2503" spans="2:33" ht="15" customHeight="1" x14ac:dyDescent="0.3"/>
    <row r="2504" spans="2:33" ht="15" customHeight="1" x14ac:dyDescent="0.3"/>
    <row r="2505" spans="2:33" ht="15" customHeight="1" x14ac:dyDescent="0.3"/>
    <row r="2506" spans="2:33" ht="15" customHeight="1" x14ac:dyDescent="0.3"/>
    <row r="2507" spans="2:33" ht="15" customHeight="1" x14ac:dyDescent="0.3"/>
    <row r="2508" spans="2:33" ht="15" customHeight="1" x14ac:dyDescent="0.3"/>
    <row r="2509" spans="2:33" ht="15" customHeight="1" x14ac:dyDescent="0.3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</row>
    <row r="2510" spans="2:33" ht="15" customHeight="1" x14ac:dyDescent="0.3"/>
    <row r="2511" spans="2:33" ht="15" customHeight="1" x14ac:dyDescent="0.3"/>
    <row r="2512" spans="2:33" ht="15" customHeight="1" x14ac:dyDescent="0.3"/>
    <row r="2513" s="37" customFormat="1" ht="15" customHeight="1" x14ac:dyDescent="0.3"/>
    <row r="2514" s="37" customFormat="1" ht="15" customHeight="1" x14ac:dyDescent="0.3"/>
    <row r="2515" s="37" customFormat="1" ht="15" customHeight="1" x14ac:dyDescent="0.3"/>
    <row r="2516" s="37" customFormat="1" ht="15" customHeight="1" x14ac:dyDescent="0.3"/>
    <row r="2517" s="37" customFormat="1" ht="15" customHeight="1" x14ac:dyDescent="0.3"/>
    <row r="2518" s="37" customFormat="1" ht="15" customHeight="1" x14ac:dyDescent="0.3"/>
    <row r="2519" s="37" customFormat="1" ht="15" customHeight="1" x14ac:dyDescent="0.3"/>
    <row r="2520" s="37" customFormat="1" ht="15" customHeight="1" x14ac:dyDescent="0.3"/>
    <row r="2521" s="37" customFormat="1" ht="15" customHeight="1" x14ac:dyDescent="0.3"/>
    <row r="2522" s="37" customFormat="1" ht="15" customHeight="1" x14ac:dyDescent="0.3"/>
    <row r="2523" s="37" customFormat="1" ht="15" customHeight="1" x14ac:dyDescent="0.3"/>
    <row r="2524" s="37" customFormat="1" ht="15" customHeight="1" x14ac:dyDescent="0.3"/>
    <row r="2525" s="37" customFormat="1" ht="15" customHeight="1" x14ac:dyDescent="0.3"/>
    <row r="2526" s="37" customFormat="1" ht="15" customHeight="1" x14ac:dyDescent="0.3"/>
    <row r="2527" s="37" customFormat="1" ht="15" customHeight="1" x14ac:dyDescent="0.3"/>
    <row r="2528" s="37" customFormat="1" ht="15" customHeight="1" x14ac:dyDescent="0.3"/>
    <row r="2529" s="37" customFormat="1" ht="15" customHeight="1" x14ac:dyDescent="0.3"/>
    <row r="2530" s="37" customFormat="1" ht="15" customHeight="1" x14ac:dyDescent="0.3"/>
    <row r="2531" s="37" customFormat="1" ht="15" customHeight="1" x14ac:dyDescent="0.3"/>
    <row r="2532" s="37" customFormat="1" ht="15" customHeight="1" x14ac:dyDescent="0.3"/>
    <row r="2533" s="37" customFormat="1" ht="15" customHeight="1" x14ac:dyDescent="0.3"/>
    <row r="2534" s="37" customFormat="1" ht="15" customHeight="1" x14ac:dyDescent="0.3"/>
    <row r="2535" s="37" customFormat="1" ht="15" customHeight="1" x14ac:dyDescent="0.3"/>
    <row r="2536" s="37" customFormat="1" ht="15" customHeight="1" x14ac:dyDescent="0.3"/>
    <row r="2537" s="37" customFormat="1" ht="15" customHeight="1" x14ac:dyDescent="0.3"/>
    <row r="2538" s="37" customFormat="1" ht="15" customHeight="1" x14ac:dyDescent="0.3"/>
    <row r="2539" s="37" customFormat="1" ht="15" customHeight="1" x14ac:dyDescent="0.3"/>
    <row r="2540" s="37" customFormat="1" ht="15" customHeight="1" x14ac:dyDescent="0.3"/>
    <row r="2541" s="37" customFormat="1" ht="15" customHeight="1" x14ac:dyDescent="0.3"/>
    <row r="2542" s="37" customFormat="1" ht="15" customHeight="1" x14ac:dyDescent="0.3"/>
    <row r="2543" s="37" customFormat="1" ht="15" customHeight="1" x14ac:dyDescent="0.3"/>
    <row r="2544" s="37" customFormat="1" ht="15" customHeight="1" x14ac:dyDescent="0.3"/>
    <row r="2545" s="37" customFormat="1" ht="15" customHeight="1" x14ac:dyDescent="0.3"/>
    <row r="2546" s="37" customFormat="1" ht="15" customHeight="1" x14ac:dyDescent="0.3"/>
    <row r="2547" s="37" customFormat="1" ht="15" customHeight="1" x14ac:dyDescent="0.3"/>
    <row r="2548" s="37" customFormat="1" ht="15" customHeight="1" x14ac:dyDescent="0.3"/>
    <row r="2549" s="37" customFormat="1" ht="15" customHeight="1" x14ac:dyDescent="0.3"/>
    <row r="2550" s="37" customFormat="1" ht="15" customHeight="1" x14ac:dyDescent="0.3"/>
    <row r="2551" s="37" customFormat="1" ht="15" customHeight="1" x14ac:dyDescent="0.3"/>
    <row r="2552" s="37" customFormat="1" ht="15" customHeight="1" x14ac:dyDescent="0.3"/>
    <row r="2553" s="37" customFormat="1" ht="15" customHeight="1" x14ac:dyDescent="0.3"/>
    <row r="2554" s="37" customFormat="1" ht="15" customHeight="1" x14ac:dyDescent="0.3"/>
    <row r="2555" s="37" customFormat="1" ht="15" customHeight="1" x14ac:dyDescent="0.3"/>
    <row r="2556" s="37" customFormat="1" ht="15" customHeight="1" x14ac:dyDescent="0.3"/>
    <row r="2557" s="37" customFormat="1" ht="15" customHeight="1" x14ac:dyDescent="0.3"/>
    <row r="2558" s="37" customFormat="1" ht="15" customHeight="1" x14ac:dyDescent="0.3"/>
    <row r="2559" s="37" customFormat="1" ht="15" customHeight="1" x14ac:dyDescent="0.3"/>
    <row r="2560" s="37" customFormat="1" ht="15" customHeight="1" x14ac:dyDescent="0.3"/>
    <row r="2561" s="37" customFormat="1" ht="15" customHeight="1" x14ac:dyDescent="0.3"/>
    <row r="2562" s="37" customFormat="1" ht="15" customHeight="1" x14ac:dyDescent="0.3"/>
    <row r="2563" s="37" customFormat="1" ht="15" customHeight="1" x14ac:dyDescent="0.3"/>
    <row r="2564" s="37" customFormat="1" ht="15" customHeight="1" x14ac:dyDescent="0.3"/>
    <row r="2565" s="37" customFormat="1" ht="15" customHeight="1" x14ac:dyDescent="0.3"/>
    <row r="2566" s="37" customFormat="1" ht="15" customHeight="1" x14ac:dyDescent="0.3"/>
    <row r="2567" s="37" customFormat="1" ht="15" customHeight="1" x14ac:dyDescent="0.3"/>
    <row r="2568" s="37" customFormat="1" ht="15" customHeight="1" x14ac:dyDescent="0.3"/>
    <row r="2569" s="37" customFormat="1" ht="15" customHeight="1" x14ac:dyDescent="0.3"/>
    <row r="2570" s="37" customFormat="1" ht="15" customHeight="1" x14ac:dyDescent="0.3"/>
    <row r="2571" s="37" customFormat="1" ht="15" customHeight="1" x14ac:dyDescent="0.3"/>
    <row r="2572" s="37" customFormat="1" ht="15" customHeight="1" x14ac:dyDescent="0.3"/>
    <row r="2573" s="37" customFormat="1" ht="15" customHeight="1" x14ac:dyDescent="0.3"/>
    <row r="2574" s="37" customFormat="1" ht="15" customHeight="1" x14ac:dyDescent="0.3"/>
    <row r="2575" s="37" customFormat="1" ht="15" customHeight="1" x14ac:dyDescent="0.3"/>
    <row r="2576" s="37" customFormat="1" ht="15" customHeight="1" x14ac:dyDescent="0.3"/>
    <row r="2577" s="37" customFormat="1" ht="15" customHeight="1" x14ac:dyDescent="0.3"/>
    <row r="2578" s="37" customFormat="1" ht="15" customHeight="1" x14ac:dyDescent="0.3"/>
    <row r="2579" s="37" customFormat="1" ht="15" customHeight="1" x14ac:dyDescent="0.3"/>
    <row r="2580" s="37" customFormat="1" ht="15" customHeight="1" x14ac:dyDescent="0.3"/>
    <row r="2581" s="37" customFormat="1" ht="15" customHeight="1" x14ac:dyDescent="0.3"/>
    <row r="2582" s="37" customFormat="1" ht="15" customHeight="1" x14ac:dyDescent="0.3"/>
    <row r="2583" s="37" customFormat="1" ht="15" customHeight="1" x14ac:dyDescent="0.3"/>
    <row r="2584" s="37" customFormat="1" ht="15" customHeight="1" x14ac:dyDescent="0.3"/>
    <row r="2585" s="37" customFormat="1" ht="15" customHeight="1" x14ac:dyDescent="0.3"/>
    <row r="2586" s="37" customFormat="1" ht="15" customHeight="1" x14ac:dyDescent="0.3"/>
    <row r="2587" s="37" customFormat="1" ht="15" customHeight="1" x14ac:dyDescent="0.3"/>
    <row r="2588" s="37" customFormat="1" ht="15" customHeight="1" x14ac:dyDescent="0.3"/>
    <row r="2589" s="37" customFormat="1" ht="15" customHeight="1" x14ac:dyDescent="0.3"/>
    <row r="2590" s="37" customFormat="1" ht="15" customHeight="1" x14ac:dyDescent="0.3"/>
    <row r="2591" s="37" customFormat="1" ht="15" customHeight="1" x14ac:dyDescent="0.3"/>
    <row r="2592" s="37" customFormat="1" ht="15" customHeight="1" x14ac:dyDescent="0.3"/>
    <row r="2593" spans="2:33" ht="15" customHeight="1" x14ac:dyDescent="0.3"/>
    <row r="2594" spans="2:33" ht="15" customHeight="1" x14ac:dyDescent="0.3"/>
    <row r="2595" spans="2:33" ht="15" customHeight="1" x14ac:dyDescent="0.3"/>
    <row r="2596" spans="2:33" ht="15" customHeight="1" x14ac:dyDescent="0.3"/>
    <row r="2597" spans="2:33" ht="15" customHeight="1" x14ac:dyDescent="0.3"/>
    <row r="2598" spans="2:33" ht="15" customHeight="1" x14ac:dyDescent="0.3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</row>
    <row r="2599" spans="2:33" ht="15" customHeight="1" x14ac:dyDescent="0.3"/>
    <row r="2600" spans="2:33" ht="15" customHeight="1" x14ac:dyDescent="0.3"/>
    <row r="2601" spans="2:33" ht="15" customHeight="1" x14ac:dyDescent="0.3"/>
    <row r="2602" spans="2:33" ht="15" customHeight="1" x14ac:dyDescent="0.3"/>
    <row r="2603" spans="2:33" ht="15" customHeight="1" x14ac:dyDescent="0.3"/>
    <row r="2604" spans="2:33" ht="15" customHeight="1" x14ac:dyDescent="0.3"/>
    <row r="2605" spans="2:33" ht="15" customHeight="1" x14ac:dyDescent="0.3"/>
    <row r="2606" spans="2:33" ht="15" customHeight="1" x14ac:dyDescent="0.3"/>
    <row r="2607" spans="2:33" ht="15" customHeight="1" x14ac:dyDescent="0.3"/>
    <row r="2608" spans="2:33" ht="15" customHeight="1" x14ac:dyDescent="0.3"/>
    <row r="2609" s="37" customFormat="1" ht="15" customHeight="1" x14ac:dyDescent="0.3"/>
    <row r="2610" s="37" customFormat="1" ht="15" customHeight="1" x14ac:dyDescent="0.3"/>
    <row r="2611" s="37" customFormat="1" ht="15" customHeight="1" x14ac:dyDescent="0.3"/>
    <row r="2612" s="37" customFormat="1" ht="15" customHeight="1" x14ac:dyDescent="0.3"/>
    <row r="2613" s="37" customFormat="1" ht="15" customHeight="1" x14ac:dyDescent="0.3"/>
    <row r="2614" s="37" customFormat="1" ht="15" customHeight="1" x14ac:dyDescent="0.3"/>
    <row r="2615" s="37" customFormat="1" ht="15" customHeight="1" x14ac:dyDescent="0.3"/>
    <row r="2616" s="37" customFormat="1" ht="15" customHeight="1" x14ac:dyDescent="0.3"/>
    <row r="2617" s="37" customFormat="1" ht="15" customHeight="1" x14ac:dyDescent="0.3"/>
    <row r="2618" s="37" customFormat="1" ht="15" customHeight="1" x14ac:dyDescent="0.3"/>
    <row r="2619" s="37" customFormat="1" ht="15" customHeight="1" x14ac:dyDescent="0.3"/>
    <row r="2620" s="37" customFormat="1" ht="15" customHeight="1" x14ac:dyDescent="0.3"/>
    <row r="2621" s="37" customFormat="1" ht="15" customHeight="1" x14ac:dyDescent="0.3"/>
    <row r="2622" s="37" customFormat="1" ht="15" customHeight="1" x14ac:dyDescent="0.3"/>
    <row r="2623" s="37" customFormat="1" ht="15" customHeight="1" x14ac:dyDescent="0.3"/>
    <row r="2624" s="37" customFormat="1" ht="15" customHeight="1" x14ac:dyDescent="0.3"/>
    <row r="2625" s="37" customFormat="1" ht="15" customHeight="1" x14ac:dyDescent="0.3"/>
    <row r="2626" s="37" customFormat="1" ht="15" customHeight="1" x14ac:dyDescent="0.3"/>
    <row r="2627" s="37" customFormat="1" ht="15" customHeight="1" x14ac:dyDescent="0.3"/>
    <row r="2628" s="37" customFormat="1" ht="15" customHeight="1" x14ac:dyDescent="0.3"/>
    <row r="2629" s="37" customFormat="1" ht="15" customHeight="1" x14ac:dyDescent="0.3"/>
    <row r="2630" s="37" customFormat="1" ht="15" customHeight="1" x14ac:dyDescent="0.3"/>
    <row r="2631" s="37" customFormat="1" ht="15" customHeight="1" x14ac:dyDescent="0.3"/>
    <row r="2632" s="37" customFormat="1" ht="15" customHeight="1" x14ac:dyDescent="0.3"/>
    <row r="2633" s="37" customFormat="1" ht="15" customHeight="1" x14ac:dyDescent="0.3"/>
    <row r="2634" s="37" customFormat="1" ht="15" customHeight="1" x14ac:dyDescent="0.3"/>
    <row r="2635" s="37" customFormat="1" ht="15" customHeight="1" x14ac:dyDescent="0.3"/>
    <row r="2636" s="37" customFormat="1" ht="15" customHeight="1" x14ac:dyDescent="0.3"/>
    <row r="2637" s="37" customFormat="1" ht="15" customHeight="1" x14ac:dyDescent="0.3"/>
    <row r="2638" s="37" customFormat="1" ht="15" customHeight="1" x14ac:dyDescent="0.3"/>
    <row r="2639" s="37" customFormat="1" ht="15" customHeight="1" x14ac:dyDescent="0.3"/>
    <row r="2640" s="37" customFormat="1" ht="15" customHeight="1" x14ac:dyDescent="0.3"/>
    <row r="2641" s="37" customFormat="1" ht="15" customHeight="1" x14ac:dyDescent="0.3"/>
    <row r="2642" s="37" customFormat="1" ht="15" customHeight="1" x14ac:dyDescent="0.3"/>
    <row r="2643" s="37" customFormat="1" ht="15" customHeight="1" x14ac:dyDescent="0.3"/>
    <row r="2644" s="37" customFormat="1" ht="15" customHeight="1" x14ac:dyDescent="0.3"/>
    <row r="2645" s="37" customFormat="1" ht="15" customHeight="1" x14ac:dyDescent="0.3"/>
    <row r="2646" s="37" customFormat="1" ht="15" customHeight="1" x14ac:dyDescent="0.3"/>
    <row r="2647" s="37" customFormat="1" ht="15" customHeight="1" x14ac:dyDescent="0.3"/>
    <row r="2648" s="37" customFormat="1" ht="15" customHeight="1" x14ac:dyDescent="0.3"/>
    <row r="2649" s="37" customFormat="1" ht="15" customHeight="1" x14ac:dyDescent="0.3"/>
    <row r="2650" s="37" customFormat="1" ht="15" customHeight="1" x14ac:dyDescent="0.3"/>
    <row r="2651" s="37" customFormat="1" ht="15" customHeight="1" x14ac:dyDescent="0.3"/>
    <row r="2652" s="37" customFormat="1" ht="15" customHeight="1" x14ac:dyDescent="0.3"/>
    <row r="2653" s="37" customFormat="1" ht="15" customHeight="1" x14ac:dyDescent="0.3"/>
    <row r="2654" s="37" customFormat="1" ht="15" customHeight="1" x14ac:dyDescent="0.3"/>
    <row r="2655" s="37" customFormat="1" ht="15" customHeight="1" x14ac:dyDescent="0.3"/>
    <row r="2656" s="37" customFormat="1" ht="15" customHeight="1" x14ac:dyDescent="0.3"/>
    <row r="2657" s="37" customFormat="1" ht="15" customHeight="1" x14ac:dyDescent="0.3"/>
    <row r="2658" s="37" customFormat="1" ht="15" customHeight="1" x14ac:dyDescent="0.3"/>
    <row r="2659" s="37" customFormat="1" ht="15" customHeight="1" x14ac:dyDescent="0.3"/>
    <row r="2660" s="37" customFormat="1" ht="15" customHeight="1" x14ac:dyDescent="0.3"/>
    <row r="2661" s="37" customFormat="1" ht="15" customHeight="1" x14ac:dyDescent="0.3"/>
    <row r="2662" s="37" customFormat="1" ht="15" customHeight="1" x14ac:dyDescent="0.3"/>
    <row r="2663" s="37" customFormat="1" ht="15" customHeight="1" x14ac:dyDescent="0.3"/>
    <row r="2664" s="37" customFormat="1" ht="15" customHeight="1" x14ac:dyDescent="0.3"/>
    <row r="2665" s="37" customFormat="1" ht="15" customHeight="1" x14ac:dyDescent="0.3"/>
    <row r="2666" s="37" customFormat="1" ht="15" customHeight="1" x14ac:dyDescent="0.3"/>
    <row r="2667" s="37" customFormat="1" ht="15" customHeight="1" x14ac:dyDescent="0.3"/>
    <row r="2668" s="37" customFormat="1" ht="15" customHeight="1" x14ac:dyDescent="0.3"/>
    <row r="2669" s="37" customFormat="1" ht="15" customHeight="1" x14ac:dyDescent="0.3"/>
    <row r="2670" s="37" customFormat="1" ht="15" customHeight="1" x14ac:dyDescent="0.3"/>
    <row r="2671" s="37" customFormat="1" ht="15" customHeight="1" x14ac:dyDescent="0.3"/>
    <row r="2672" s="37" customFormat="1" ht="15" customHeight="1" x14ac:dyDescent="0.3"/>
    <row r="2673" s="37" customFormat="1" ht="15" customHeight="1" x14ac:dyDescent="0.3"/>
    <row r="2674" s="37" customFormat="1" ht="15" customHeight="1" x14ac:dyDescent="0.3"/>
    <row r="2675" s="37" customFormat="1" ht="15" customHeight="1" x14ac:dyDescent="0.3"/>
    <row r="2676" s="37" customFormat="1" ht="15" customHeight="1" x14ac:dyDescent="0.3"/>
    <row r="2677" s="37" customFormat="1" ht="15" customHeight="1" x14ac:dyDescent="0.3"/>
    <row r="2678" s="37" customFormat="1" ht="15" customHeight="1" x14ac:dyDescent="0.3"/>
    <row r="2679" s="37" customFormat="1" ht="15" customHeight="1" x14ac:dyDescent="0.3"/>
    <row r="2680" s="37" customFormat="1" ht="15" customHeight="1" x14ac:dyDescent="0.3"/>
    <row r="2681" s="37" customFormat="1" ht="15" customHeight="1" x14ac:dyDescent="0.3"/>
    <row r="2682" s="37" customFormat="1" ht="15" customHeight="1" x14ac:dyDescent="0.3"/>
    <row r="2683" s="37" customFormat="1" ht="15" customHeight="1" x14ac:dyDescent="0.3"/>
    <row r="2684" s="37" customFormat="1" ht="15" customHeight="1" x14ac:dyDescent="0.3"/>
    <row r="2685" s="37" customFormat="1" ht="15" customHeight="1" x14ac:dyDescent="0.3"/>
    <row r="2686" s="37" customFormat="1" ht="15" customHeight="1" x14ac:dyDescent="0.3"/>
    <row r="2687" s="37" customFormat="1" ht="15" customHeight="1" x14ac:dyDescent="0.3"/>
    <row r="2688" s="37" customFormat="1" ht="15" customHeight="1" x14ac:dyDescent="0.3"/>
    <row r="2689" s="37" customFormat="1" ht="15" customHeight="1" x14ac:dyDescent="0.3"/>
    <row r="2690" s="37" customFormat="1" ht="15" customHeight="1" x14ac:dyDescent="0.3"/>
    <row r="2691" s="37" customFormat="1" ht="15" customHeight="1" x14ac:dyDescent="0.3"/>
    <row r="2692" s="37" customFormat="1" ht="15" customHeight="1" x14ac:dyDescent="0.3"/>
    <row r="2693" s="37" customFormat="1" ht="15" customHeight="1" x14ac:dyDescent="0.3"/>
    <row r="2694" s="37" customFormat="1" ht="15" customHeight="1" x14ac:dyDescent="0.3"/>
    <row r="2695" s="37" customFormat="1" ht="15" customHeight="1" x14ac:dyDescent="0.3"/>
    <row r="2696" s="37" customFormat="1" ht="15" customHeight="1" x14ac:dyDescent="0.3"/>
    <row r="2697" s="37" customFormat="1" ht="15" customHeight="1" x14ac:dyDescent="0.3"/>
    <row r="2698" s="37" customFormat="1" ht="15" customHeight="1" x14ac:dyDescent="0.3"/>
    <row r="2699" s="37" customFormat="1" ht="15" customHeight="1" x14ac:dyDescent="0.3"/>
    <row r="2700" s="37" customFormat="1" ht="15" customHeight="1" x14ac:dyDescent="0.3"/>
    <row r="2701" s="37" customFormat="1" ht="15" customHeight="1" x14ac:dyDescent="0.3"/>
    <row r="2702" s="37" customFormat="1" ht="15" customHeight="1" x14ac:dyDescent="0.3"/>
    <row r="2703" s="37" customFormat="1" ht="15" customHeight="1" x14ac:dyDescent="0.3"/>
    <row r="2704" s="37" customFormat="1" ht="15" customHeight="1" x14ac:dyDescent="0.3"/>
    <row r="2705" spans="2:33" ht="15" customHeight="1" x14ac:dyDescent="0.3"/>
    <row r="2706" spans="2:33" ht="15" customHeight="1" x14ac:dyDescent="0.3"/>
    <row r="2707" spans="2:33" ht="15" customHeight="1" x14ac:dyDescent="0.3"/>
    <row r="2708" spans="2:33" ht="15" customHeight="1" x14ac:dyDescent="0.3"/>
    <row r="2709" spans="2:33" ht="15" customHeight="1" x14ac:dyDescent="0.3"/>
    <row r="2710" spans="2:33" ht="15" customHeight="1" x14ac:dyDescent="0.3"/>
    <row r="2711" spans="2:33" ht="15" customHeight="1" x14ac:dyDescent="0.3"/>
    <row r="2712" spans="2:33" ht="15" customHeight="1" x14ac:dyDescent="0.3"/>
    <row r="2713" spans="2:33" ht="15" customHeight="1" x14ac:dyDescent="0.3"/>
    <row r="2714" spans="2:33" ht="15" customHeight="1" x14ac:dyDescent="0.3"/>
    <row r="2715" spans="2:33" ht="15" customHeight="1" x14ac:dyDescent="0.3"/>
    <row r="2716" spans="2:33" ht="15" customHeight="1" x14ac:dyDescent="0.3"/>
    <row r="2717" spans="2:33" ht="15" customHeight="1" x14ac:dyDescent="0.3"/>
    <row r="2718" spans="2:33" ht="15" customHeight="1" x14ac:dyDescent="0.3"/>
    <row r="2719" spans="2:33" ht="15" customHeight="1" x14ac:dyDescent="0.3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</row>
    <row r="2720" spans="2:33" ht="15" customHeight="1" x14ac:dyDescent="0.3"/>
    <row r="2721" s="37" customFormat="1" ht="15" customHeight="1" x14ac:dyDescent="0.3"/>
    <row r="2722" s="37" customFormat="1" ht="15" customHeight="1" x14ac:dyDescent="0.3"/>
    <row r="2723" s="37" customFormat="1" ht="15" customHeight="1" x14ac:dyDescent="0.3"/>
    <row r="2724" s="37" customFormat="1" ht="15" customHeight="1" x14ac:dyDescent="0.3"/>
    <row r="2725" s="37" customFormat="1" ht="15" customHeight="1" x14ac:dyDescent="0.3"/>
    <row r="2726" s="37" customFormat="1" ht="15" customHeight="1" x14ac:dyDescent="0.3"/>
    <row r="2727" s="37" customFormat="1" ht="15" customHeight="1" x14ac:dyDescent="0.3"/>
    <row r="2728" s="37" customFormat="1" ht="15" customHeight="1" x14ac:dyDescent="0.3"/>
    <row r="2729" s="37" customFormat="1" ht="15" customHeight="1" x14ac:dyDescent="0.3"/>
    <row r="2730" s="37" customFormat="1" ht="15" customHeight="1" x14ac:dyDescent="0.3"/>
    <row r="2731" s="37" customFormat="1" ht="15" customHeight="1" x14ac:dyDescent="0.3"/>
    <row r="2732" s="37" customFormat="1" ht="15" customHeight="1" x14ac:dyDescent="0.3"/>
    <row r="2733" s="37" customFormat="1" ht="15" customHeight="1" x14ac:dyDescent="0.3"/>
    <row r="2734" s="37" customFormat="1" ht="15" customHeight="1" x14ac:dyDescent="0.3"/>
    <row r="2735" s="37" customFormat="1" ht="15" customHeight="1" x14ac:dyDescent="0.3"/>
    <row r="2736" s="37" customFormat="1" ht="15" customHeight="1" x14ac:dyDescent="0.3"/>
    <row r="2737" s="37" customFormat="1" ht="15" customHeight="1" x14ac:dyDescent="0.3"/>
    <row r="2738" s="37" customFormat="1" ht="15" customHeight="1" x14ac:dyDescent="0.3"/>
    <row r="2739" s="37" customFormat="1" ht="15" customHeight="1" x14ac:dyDescent="0.3"/>
    <row r="2740" s="37" customFormat="1" ht="15" customHeight="1" x14ac:dyDescent="0.3"/>
    <row r="2741" s="37" customFormat="1" ht="15" customHeight="1" x14ac:dyDescent="0.3"/>
    <row r="2742" s="37" customFormat="1" ht="15" customHeight="1" x14ac:dyDescent="0.3"/>
    <row r="2743" s="37" customFormat="1" ht="15" customHeight="1" x14ac:dyDescent="0.3"/>
    <row r="2744" s="37" customFormat="1" ht="15" customHeight="1" x14ac:dyDescent="0.3"/>
    <row r="2745" s="37" customFormat="1" ht="15" customHeight="1" x14ac:dyDescent="0.3"/>
    <row r="2746" s="37" customFormat="1" ht="15" customHeight="1" x14ac:dyDescent="0.3"/>
    <row r="2747" s="37" customFormat="1" ht="15" customHeight="1" x14ac:dyDescent="0.3"/>
    <row r="2748" s="37" customFormat="1" ht="15" customHeight="1" x14ac:dyDescent="0.3"/>
    <row r="2749" s="37" customFormat="1" ht="15" customHeight="1" x14ac:dyDescent="0.3"/>
    <row r="2750" s="37" customFormat="1" ht="15" customHeight="1" x14ac:dyDescent="0.3"/>
    <row r="2751" s="37" customFormat="1" ht="15" customHeight="1" x14ac:dyDescent="0.3"/>
    <row r="2752" s="37" customFormat="1" ht="15" customHeight="1" x14ac:dyDescent="0.3"/>
    <row r="2753" s="37" customFormat="1" ht="15" customHeight="1" x14ac:dyDescent="0.3"/>
    <row r="2754" s="37" customFormat="1" ht="15" customHeight="1" x14ac:dyDescent="0.3"/>
    <row r="2755" s="37" customFormat="1" ht="15" customHeight="1" x14ac:dyDescent="0.3"/>
    <row r="2756" s="37" customFormat="1" ht="15" customHeight="1" x14ac:dyDescent="0.3"/>
    <row r="2757" s="37" customFormat="1" ht="15" customHeight="1" x14ac:dyDescent="0.3"/>
    <row r="2758" s="37" customFormat="1" ht="15" customHeight="1" x14ac:dyDescent="0.3"/>
    <row r="2759" s="37" customFormat="1" ht="15" customHeight="1" x14ac:dyDescent="0.3"/>
    <row r="2760" s="37" customFormat="1" ht="15" customHeight="1" x14ac:dyDescent="0.3"/>
    <row r="2761" s="37" customFormat="1" ht="15" customHeight="1" x14ac:dyDescent="0.3"/>
    <row r="2762" s="37" customFormat="1" ht="15" customHeight="1" x14ac:dyDescent="0.3"/>
    <row r="2763" s="37" customFormat="1" ht="15" customHeight="1" x14ac:dyDescent="0.3"/>
    <row r="2764" s="37" customFormat="1" ht="15" customHeight="1" x14ac:dyDescent="0.3"/>
    <row r="2765" s="37" customFormat="1" ht="15" customHeight="1" x14ac:dyDescent="0.3"/>
    <row r="2766" s="37" customFormat="1" ht="15" customHeight="1" x14ac:dyDescent="0.3"/>
    <row r="2767" s="37" customFormat="1" ht="15" customHeight="1" x14ac:dyDescent="0.3"/>
    <row r="2768" s="37" customFormat="1" ht="15" customHeight="1" x14ac:dyDescent="0.3"/>
    <row r="2769" s="37" customFormat="1" ht="15" customHeight="1" x14ac:dyDescent="0.3"/>
    <row r="2770" s="37" customFormat="1" ht="15" customHeight="1" x14ac:dyDescent="0.3"/>
    <row r="2771" s="37" customFormat="1" ht="15" customHeight="1" x14ac:dyDescent="0.3"/>
    <row r="2772" s="37" customFormat="1" ht="15" customHeight="1" x14ac:dyDescent="0.3"/>
    <row r="2773" s="37" customFormat="1" ht="15" customHeight="1" x14ac:dyDescent="0.3"/>
    <row r="2774" s="37" customFormat="1" ht="15" customHeight="1" x14ac:dyDescent="0.3"/>
    <row r="2775" s="37" customFormat="1" ht="15" customHeight="1" x14ac:dyDescent="0.3"/>
    <row r="2776" s="37" customFormat="1" ht="15" customHeight="1" x14ac:dyDescent="0.3"/>
    <row r="2777" s="37" customFormat="1" ht="15" customHeight="1" x14ac:dyDescent="0.3"/>
    <row r="2778" s="37" customFormat="1" ht="15" customHeight="1" x14ac:dyDescent="0.3"/>
    <row r="2779" s="37" customFormat="1" ht="15" customHeight="1" x14ac:dyDescent="0.3"/>
    <row r="2780" s="37" customFormat="1" ht="15" customHeight="1" x14ac:dyDescent="0.3"/>
    <row r="2781" s="37" customFormat="1" ht="15" customHeight="1" x14ac:dyDescent="0.3"/>
    <row r="2782" s="37" customFormat="1" ht="15" customHeight="1" x14ac:dyDescent="0.3"/>
    <row r="2783" s="37" customFormat="1" ht="15" customHeight="1" x14ac:dyDescent="0.3"/>
    <row r="2784" s="37" customFormat="1" ht="15" customHeight="1" x14ac:dyDescent="0.3"/>
    <row r="2785" s="37" customFormat="1" ht="15" customHeight="1" x14ac:dyDescent="0.3"/>
    <row r="2786" s="37" customFormat="1" ht="15" customHeight="1" x14ac:dyDescent="0.3"/>
    <row r="2787" s="37" customFormat="1" ht="15" customHeight="1" x14ac:dyDescent="0.3"/>
    <row r="2788" s="37" customFormat="1" ht="15" customHeight="1" x14ac:dyDescent="0.3"/>
    <row r="2789" s="37" customFormat="1" ht="15" customHeight="1" x14ac:dyDescent="0.3"/>
    <row r="2790" s="37" customFormat="1" ht="15" customHeight="1" x14ac:dyDescent="0.3"/>
    <row r="2791" s="37" customFormat="1" ht="15" customHeight="1" x14ac:dyDescent="0.3"/>
    <row r="2792" s="37" customFormat="1" ht="15" customHeight="1" x14ac:dyDescent="0.3"/>
    <row r="2793" s="37" customFormat="1" ht="15" customHeight="1" x14ac:dyDescent="0.3"/>
    <row r="2794" s="37" customFormat="1" ht="15" customHeight="1" x14ac:dyDescent="0.3"/>
    <row r="2795" s="37" customFormat="1" ht="15" customHeight="1" x14ac:dyDescent="0.3"/>
    <row r="2796" s="37" customFormat="1" ht="15" customHeight="1" x14ac:dyDescent="0.3"/>
    <row r="2797" s="37" customFormat="1" ht="15" customHeight="1" x14ac:dyDescent="0.3"/>
    <row r="2798" s="37" customFormat="1" ht="15" customHeight="1" x14ac:dyDescent="0.3"/>
    <row r="2799" s="37" customFormat="1" ht="15" customHeight="1" x14ac:dyDescent="0.3"/>
    <row r="2800" s="37" customFormat="1" ht="15" customHeight="1" x14ac:dyDescent="0.3"/>
    <row r="2801" s="37" customFormat="1" ht="15" customHeight="1" x14ac:dyDescent="0.3"/>
    <row r="2802" s="37" customFormat="1" ht="15" customHeight="1" x14ac:dyDescent="0.3"/>
    <row r="2803" s="37" customFormat="1" ht="15" customHeight="1" x14ac:dyDescent="0.3"/>
    <row r="2804" s="37" customFormat="1" ht="15" customHeight="1" x14ac:dyDescent="0.3"/>
    <row r="2805" s="37" customFormat="1" ht="15" customHeight="1" x14ac:dyDescent="0.3"/>
    <row r="2806" s="37" customFormat="1" ht="15" customHeight="1" x14ac:dyDescent="0.3"/>
    <row r="2807" s="37" customFormat="1" ht="15" customHeight="1" x14ac:dyDescent="0.3"/>
    <row r="2808" s="37" customFormat="1" ht="15" customHeight="1" x14ac:dyDescent="0.3"/>
    <row r="2809" s="37" customFormat="1" ht="15" customHeight="1" x14ac:dyDescent="0.3"/>
    <row r="2810" s="37" customFormat="1" ht="15" customHeight="1" x14ac:dyDescent="0.3"/>
    <row r="2811" s="37" customFormat="1" ht="15" customHeight="1" x14ac:dyDescent="0.3"/>
    <row r="2812" s="37" customFormat="1" ht="15" customHeight="1" x14ac:dyDescent="0.3"/>
    <row r="2813" s="37" customFormat="1" ht="15" customHeight="1" x14ac:dyDescent="0.3"/>
    <row r="2814" s="37" customFormat="1" ht="15" customHeight="1" x14ac:dyDescent="0.3"/>
    <row r="2815" s="37" customFormat="1" ht="15" customHeight="1" x14ac:dyDescent="0.3"/>
    <row r="2816" s="37" customFormat="1" ht="15" customHeight="1" x14ac:dyDescent="0.3"/>
    <row r="2817" s="37" customFormat="1" ht="15" customHeight="1" x14ac:dyDescent="0.3"/>
    <row r="2818" s="37" customFormat="1" ht="15" customHeight="1" x14ac:dyDescent="0.3"/>
    <row r="2819" s="37" customFormat="1" ht="15" customHeight="1" x14ac:dyDescent="0.3"/>
    <row r="2820" s="37" customFormat="1" ht="15" customHeight="1" x14ac:dyDescent="0.3"/>
    <row r="2821" s="37" customFormat="1" ht="15" customHeight="1" x14ac:dyDescent="0.3"/>
    <row r="2822" s="37" customFormat="1" ht="15" customHeight="1" x14ac:dyDescent="0.3"/>
    <row r="2823" s="37" customFormat="1" ht="15" customHeight="1" x14ac:dyDescent="0.3"/>
    <row r="2824" s="37" customFormat="1" ht="15" customHeight="1" x14ac:dyDescent="0.3"/>
    <row r="2825" s="37" customFormat="1" ht="15" customHeight="1" x14ac:dyDescent="0.3"/>
    <row r="2826" s="37" customFormat="1" ht="15" customHeight="1" x14ac:dyDescent="0.3"/>
    <row r="2827" s="37" customFormat="1" ht="15" customHeight="1" x14ac:dyDescent="0.3"/>
    <row r="2828" s="37" customFormat="1" ht="15" customHeight="1" x14ac:dyDescent="0.3"/>
    <row r="2829" s="37" customFormat="1" ht="15" customHeight="1" x14ac:dyDescent="0.3"/>
    <row r="2830" s="37" customFormat="1" ht="15" customHeight="1" x14ac:dyDescent="0.3"/>
    <row r="2831" s="37" customFormat="1" ht="15" customHeight="1" x14ac:dyDescent="0.3"/>
    <row r="2832" s="37" customFormat="1" ht="15" customHeight="1" x14ac:dyDescent="0.3"/>
    <row r="2833" spans="2:33" ht="15" customHeight="1" x14ac:dyDescent="0.3"/>
    <row r="2834" spans="2:33" ht="15" customHeight="1" x14ac:dyDescent="0.3"/>
    <row r="2835" spans="2:33" ht="15" customHeight="1" x14ac:dyDescent="0.3"/>
    <row r="2836" spans="2:33" ht="15" customHeight="1" x14ac:dyDescent="0.3"/>
    <row r="2837" spans="2:33" ht="15" customHeight="1" x14ac:dyDescent="0.3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</row>
  </sheetData>
  <mergeCells count="20">
    <mergeCell ref="B2419:AG2419"/>
    <mergeCell ref="B2509:AG2509"/>
    <mergeCell ref="B2598:AG2598"/>
    <mergeCell ref="B2719:AG2719"/>
    <mergeCell ref="B2837:AG2837"/>
    <mergeCell ref="B1698:AG1698"/>
    <mergeCell ref="B1945:AG1945"/>
    <mergeCell ref="B2031:AG2031"/>
    <mergeCell ref="B2153:AG2153"/>
    <mergeCell ref="B2317:AG2317"/>
    <mergeCell ref="B1100:AG1100"/>
    <mergeCell ref="B1227:AG1227"/>
    <mergeCell ref="B1390:AG1390"/>
    <mergeCell ref="B1502:AG1502"/>
    <mergeCell ref="B1604:AG1604"/>
    <mergeCell ref="B112:AG112"/>
    <mergeCell ref="B308:AG308"/>
    <mergeCell ref="B511:AG511"/>
    <mergeCell ref="B712:AG712"/>
    <mergeCell ref="B887:AG8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4" sqref="J44"/>
    </sheetView>
    <sheetView workbookViewId="1"/>
  </sheetViews>
  <sheetFormatPr defaultColWidth="8.7265625" defaultRowHeight="15" customHeight="1" x14ac:dyDescent="0.3"/>
  <cols>
    <col min="1" max="1" width="19.81640625" style="37" bestFit="1" customWidth="1"/>
    <col min="2" max="2" width="46.7265625" style="37" customWidth="1"/>
    <col min="3" max="16384" width="8.7265625" style="37"/>
  </cols>
  <sheetData>
    <row r="1" spans="1:33" ht="15" customHeight="1" thickBot="1" x14ac:dyDescent="0.35">
      <c r="B1" s="53" t="s">
        <v>671</v>
      </c>
      <c r="C1" s="50">
        <v>2022</v>
      </c>
      <c r="D1" s="50">
        <v>2023</v>
      </c>
      <c r="E1" s="50">
        <v>2024</v>
      </c>
      <c r="F1" s="50">
        <v>2025</v>
      </c>
      <c r="G1" s="50">
        <v>2026</v>
      </c>
      <c r="H1" s="50">
        <v>2027</v>
      </c>
      <c r="I1" s="50">
        <v>2028</v>
      </c>
      <c r="J1" s="50">
        <v>2029</v>
      </c>
      <c r="K1" s="50">
        <v>2030</v>
      </c>
      <c r="L1" s="50">
        <v>2031</v>
      </c>
      <c r="M1" s="50">
        <v>2032</v>
      </c>
      <c r="N1" s="50">
        <v>2033</v>
      </c>
      <c r="O1" s="50">
        <v>2034</v>
      </c>
      <c r="P1" s="50">
        <v>2035</v>
      </c>
      <c r="Q1" s="50">
        <v>2036</v>
      </c>
      <c r="R1" s="50">
        <v>2037</v>
      </c>
      <c r="S1" s="50">
        <v>2038</v>
      </c>
      <c r="T1" s="50">
        <v>2039</v>
      </c>
      <c r="U1" s="50">
        <v>2040</v>
      </c>
      <c r="V1" s="50">
        <v>2041</v>
      </c>
      <c r="W1" s="50">
        <v>2042</v>
      </c>
      <c r="X1" s="50">
        <v>2043</v>
      </c>
      <c r="Y1" s="50">
        <v>2044</v>
      </c>
      <c r="Z1" s="50">
        <v>2045</v>
      </c>
      <c r="AA1" s="50">
        <v>2046</v>
      </c>
      <c r="AB1" s="50">
        <v>2047</v>
      </c>
      <c r="AC1" s="50">
        <v>2048</v>
      </c>
      <c r="AD1" s="50">
        <v>2049</v>
      </c>
      <c r="AE1" s="50">
        <v>2050</v>
      </c>
    </row>
    <row r="2" spans="1:33" ht="15" customHeight="1" thickTop="1" x14ac:dyDescent="0.3"/>
    <row r="3" spans="1:33" ht="15" customHeight="1" x14ac:dyDescent="0.3">
      <c r="C3" s="73" t="s">
        <v>520</v>
      </c>
      <c r="D3" s="73" t="s">
        <v>672</v>
      </c>
      <c r="E3" s="55"/>
      <c r="F3" s="55"/>
      <c r="G3" s="55"/>
    </row>
    <row r="4" spans="1:33" ht="15" customHeight="1" x14ac:dyDescent="0.3">
      <c r="C4" s="73" t="s">
        <v>521</v>
      </c>
      <c r="D4" s="73" t="s">
        <v>673</v>
      </c>
      <c r="E4" s="55"/>
      <c r="F4" s="55"/>
      <c r="G4" s="73" t="s">
        <v>652</v>
      </c>
    </row>
    <row r="5" spans="1:33" ht="15" customHeight="1" x14ac:dyDescent="0.3">
      <c r="C5" s="73" t="s">
        <v>522</v>
      </c>
      <c r="D5" s="73" t="s">
        <v>674</v>
      </c>
      <c r="E5" s="55"/>
      <c r="F5" s="55"/>
      <c r="G5" s="55"/>
    </row>
    <row r="6" spans="1:33" ht="15" customHeight="1" x14ac:dyDescent="0.3">
      <c r="C6" s="73" t="s">
        <v>523</v>
      </c>
      <c r="D6" s="55"/>
      <c r="E6" s="73" t="s">
        <v>675</v>
      </c>
      <c r="F6" s="55"/>
      <c r="G6" s="55"/>
    </row>
    <row r="7" spans="1:33" ht="12" x14ac:dyDescent="0.3"/>
    <row r="8" spans="1:33" ht="12" x14ac:dyDescent="0.3"/>
    <row r="9" spans="1:33" ht="12" x14ac:dyDescent="0.3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pans="1:33" ht="15" customHeight="1" x14ac:dyDescent="0.35">
      <c r="A10" s="43" t="s">
        <v>460</v>
      </c>
      <c r="B10" s="60" t="s">
        <v>78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51" t="s">
        <v>649</v>
      </c>
      <c r="AG10" s="38"/>
    </row>
    <row r="11" spans="1:33" ht="15" customHeight="1" x14ac:dyDescent="0.3">
      <c r="B11" s="61" t="s">
        <v>79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51" t="s">
        <v>648</v>
      </c>
      <c r="AG11" s="38"/>
    </row>
    <row r="12" spans="1:33" ht="15" customHeight="1" x14ac:dyDescent="0.3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51" t="s">
        <v>647</v>
      </c>
      <c r="AG12" s="38"/>
    </row>
    <row r="13" spans="1:33" ht="15" customHeight="1" thickBot="1" x14ac:dyDescent="0.35">
      <c r="B13" s="63" t="s">
        <v>80</v>
      </c>
      <c r="C13" s="63">
        <v>2022</v>
      </c>
      <c r="D13" s="63">
        <v>2023</v>
      </c>
      <c r="E13" s="63">
        <v>2024</v>
      </c>
      <c r="F13" s="63">
        <v>2025</v>
      </c>
      <c r="G13" s="63">
        <v>2026</v>
      </c>
      <c r="H13" s="63">
        <v>2027</v>
      </c>
      <c r="I13" s="63">
        <v>2028</v>
      </c>
      <c r="J13" s="63">
        <v>2029</v>
      </c>
      <c r="K13" s="63">
        <v>2030</v>
      </c>
      <c r="L13" s="63">
        <v>2031</v>
      </c>
      <c r="M13" s="63">
        <v>2032</v>
      </c>
      <c r="N13" s="63">
        <v>2033</v>
      </c>
      <c r="O13" s="63">
        <v>2034</v>
      </c>
      <c r="P13" s="63">
        <v>2035</v>
      </c>
      <c r="Q13" s="63">
        <v>2036</v>
      </c>
      <c r="R13" s="63">
        <v>2037</v>
      </c>
      <c r="S13" s="63">
        <v>2038</v>
      </c>
      <c r="T13" s="63">
        <v>2039</v>
      </c>
      <c r="U13" s="63">
        <v>2040</v>
      </c>
      <c r="V13" s="63">
        <v>2041</v>
      </c>
      <c r="W13" s="63">
        <v>2042</v>
      </c>
      <c r="X13" s="63">
        <v>2043</v>
      </c>
      <c r="Y13" s="63">
        <v>2044</v>
      </c>
      <c r="Z13" s="63">
        <v>2045</v>
      </c>
      <c r="AA13" s="63">
        <v>2046</v>
      </c>
      <c r="AB13" s="63">
        <v>2047</v>
      </c>
      <c r="AC13" s="63">
        <v>2048</v>
      </c>
      <c r="AD13" s="63">
        <v>2049</v>
      </c>
      <c r="AE13" s="63">
        <v>2050</v>
      </c>
      <c r="AF13" s="64" t="s">
        <v>676</v>
      </c>
      <c r="AG13" s="38"/>
    </row>
    <row r="14" spans="1:33" ht="15" customHeight="1" thickTop="1" x14ac:dyDescent="0.3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15" customHeight="1" x14ac:dyDescent="0.3">
      <c r="B15" s="65" t="s">
        <v>81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15" customHeight="1" x14ac:dyDescent="0.3">
      <c r="A16" s="43" t="s">
        <v>461</v>
      </c>
      <c r="B16" s="66" t="s">
        <v>82</v>
      </c>
      <c r="C16" s="67">
        <v>11.828412999999999</v>
      </c>
      <c r="D16" s="67">
        <v>12.317411</v>
      </c>
      <c r="E16" s="67">
        <v>12.668136000000001</v>
      </c>
      <c r="F16" s="67">
        <v>12.860077</v>
      </c>
      <c r="G16" s="67">
        <v>13.04087</v>
      </c>
      <c r="H16" s="67">
        <v>13.143864000000001</v>
      </c>
      <c r="I16" s="67">
        <v>13.308415999999999</v>
      </c>
      <c r="J16" s="67">
        <v>13.288779</v>
      </c>
      <c r="K16" s="67">
        <v>13.312295000000001</v>
      </c>
      <c r="L16" s="67">
        <v>13.240861000000001</v>
      </c>
      <c r="M16" s="67">
        <v>13.273460999999999</v>
      </c>
      <c r="N16" s="67">
        <v>13.304527999999999</v>
      </c>
      <c r="O16" s="67">
        <v>13.258546000000001</v>
      </c>
      <c r="P16" s="67">
        <v>13.227854000000001</v>
      </c>
      <c r="Q16" s="67">
        <v>13.170089000000001</v>
      </c>
      <c r="R16" s="67">
        <v>13.155234999999999</v>
      </c>
      <c r="S16" s="67">
        <v>13.109235999999999</v>
      </c>
      <c r="T16" s="67">
        <v>13.059265</v>
      </c>
      <c r="U16" s="67">
        <v>12.962479</v>
      </c>
      <c r="V16" s="67">
        <v>12.830216999999999</v>
      </c>
      <c r="W16" s="67">
        <v>12.859726999999999</v>
      </c>
      <c r="X16" s="67">
        <v>12.929422000000001</v>
      </c>
      <c r="Y16" s="67">
        <v>13.063684</v>
      </c>
      <c r="Z16" s="67">
        <v>13.097238000000001</v>
      </c>
      <c r="AA16" s="67">
        <v>13.129096000000001</v>
      </c>
      <c r="AB16" s="67">
        <v>13.032037000000001</v>
      </c>
      <c r="AC16" s="67">
        <v>13.064216</v>
      </c>
      <c r="AD16" s="67">
        <v>13.201051</v>
      </c>
      <c r="AE16" s="67">
        <v>13.238148000000001</v>
      </c>
      <c r="AF16" s="68">
        <v>4.0299999999999997E-3</v>
      </c>
      <c r="AG16" s="38"/>
    </row>
    <row r="17" spans="1:33" ht="15" customHeight="1" x14ac:dyDescent="0.3">
      <c r="A17" s="43" t="s">
        <v>462</v>
      </c>
      <c r="B17" s="66" t="s">
        <v>83</v>
      </c>
      <c r="C17" s="67">
        <v>0.43645099999999998</v>
      </c>
      <c r="D17" s="67">
        <v>0.40578799999999998</v>
      </c>
      <c r="E17" s="67">
        <v>0.38200000000000001</v>
      </c>
      <c r="F17" s="67">
        <v>0.45424100000000001</v>
      </c>
      <c r="G17" s="67">
        <v>0.47660200000000003</v>
      </c>
      <c r="H17" s="67">
        <v>0.50541999999999998</v>
      </c>
      <c r="I17" s="67">
        <v>0.551674</v>
      </c>
      <c r="J17" s="67">
        <v>0.56236900000000001</v>
      </c>
      <c r="K17" s="67">
        <v>0.60036800000000001</v>
      </c>
      <c r="L17" s="67">
        <v>0.60017299999999996</v>
      </c>
      <c r="M17" s="67">
        <v>0.63000199999999995</v>
      </c>
      <c r="N17" s="67">
        <v>0.65393400000000002</v>
      </c>
      <c r="O17" s="67">
        <v>0.60891499999999998</v>
      </c>
      <c r="P17" s="67">
        <v>0.56296100000000004</v>
      </c>
      <c r="Q17" s="67">
        <v>0.56128</v>
      </c>
      <c r="R17" s="67">
        <v>0.601912</v>
      </c>
      <c r="S17" s="67">
        <v>0.64548799999999995</v>
      </c>
      <c r="T17" s="67">
        <v>0.67734899999999998</v>
      </c>
      <c r="U17" s="67">
        <v>0.64909899999999998</v>
      </c>
      <c r="V17" s="67">
        <v>0.62270099999999995</v>
      </c>
      <c r="W17" s="67">
        <v>0.61865099999999995</v>
      </c>
      <c r="X17" s="67">
        <v>0.61594300000000002</v>
      </c>
      <c r="Y17" s="67">
        <v>0.67054100000000005</v>
      </c>
      <c r="Z17" s="67">
        <v>0.69927799999999996</v>
      </c>
      <c r="AA17" s="67">
        <v>0.73988900000000002</v>
      </c>
      <c r="AB17" s="67">
        <v>0.74507299999999999</v>
      </c>
      <c r="AC17" s="67">
        <v>0.76454299999999997</v>
      </c>
      <c r="AD17" s="67">
        <v>0.75924100000000005</v>
      </c>
      <c r="AE17" s="67">
        <v>0.72814500000000004</v>
      </c>
      <c r="AF17" s="68">
        <v>1.8447999999999999E-2</v>
      </c>
      <c r="AG17" s="38"/>
    </row>
    <row r="18" spans="1:33" ht="15" customHeight="1" x14ac:dyDescent="0.3">
      <c r="A18" s="43" t="s">
        <v>463</v>
      </c>
      <c r="B18" s="66" t="s">
        <v>84</v>
      </c>
      <c r="C18" s="67">
        <v>11.391961</v>
      </c>
      <c r="D18" s="67">
        <v>11.911623000000001</v>
      </c>
      <c r="E18" s="67">
        <v>12.286136000000001</v>
      </c>
      <c r="F18" s="67">
        <v>12.405836000000001</v>
      </c>
      <c r="G18" s="67">
        <v>12.564268</v>
      </c>
      <c r="H18" s="67">
        <v>12.638444</v>
      </c>
      <c r="I18" s="67">
        <v>12.756741999999999</v>
      </c>
      <c r="J18" s="67">
        <v>12.72641</v>
      </c>
      <c r="K18" s="67">
        <v>12.711926999999999</v>
      </c>
      <c r="L18" s="67">
        <v>12.640687</v>
      </c>
      <c r="M18" s="67">
        <v>12.643459</v>
      </c>
      <c r="N18" s="67">
        <v>12.650594</v>
      </c>
      <c r="O18" s="67">
        <v>12.649630999999999</v>
      </c>
      <c r="P18" s="67">
        <v>12.664894</v>
      </c>
      <c r="Q18" s="67">
        <v>12.608809000000001</v>
      </c>
      <c r="R18" s="67">
        <v>12.553323000000001</v>
      </c>
      <c r="S18" s="67">
        <v>12.463748000000001</v>
      </c>
      <c r="T18" s="67">
        <v>12.381916</v>
      </c>
      <c r="U18" s="67">
        <v>12.313378999999999</v>
      </c>
      <c r="V18" s="67">
        <v>12.207516</v>
      </c>
      <c r="W18" s="67">
        <v>12.241076</v>
      </c>
      <c r="X18" s="67">
        <v>12.313478999999999</v>
      </c>
      <c r="Y18" s="67">
        <v>12.393143</v>
      </c>
      <c r="Z18" s="67">
        <v>12.397959999999999</v>
      </c>
      <c r="AA18" s="67">
        <v>12.389208</v>
      </c>
      <c r="AB18" s="67">
        <v>12.286963</v>
      </c>
      <c r="AC18" s="67">
        <v>12.299671999999999</v>
      </c>
      <c r="AD18" s="67">
        <v>12.441811</v>
      </c>
      <c r="AE18" s="67">
        <v>12.510002</v>
      </c>
      <c r="AF18" s="68">
        <v>3.349E-3</v>
      </c>
      <c r="AG18" s="38"/>
    </row>
    <row r="19" spans="1:33" ht="15" customHeight="1" x14ac:dyDescent="0.3">
      <c r="A19" s="43" t="s">
        <v>464</v>
      </c>
      <c r="B19" s="66" t="s">
        <v>85</v>
      </c>
      <c r="C19" s="67">
        <v>2.8143750000000001</v>
      </c>
      <c r="D19" s="67">
        <v>3.4323570000000001</v>
      </c>
      <c r="E19" s="67">
        <v>3.7852549999999998</v>
      </c>
      <c r="F19" s="67">
        <v>3.714477</v>
      </c>
      <c r="G19" s="67">
        <v>3.5692279999999998</v>
      </c>
      <c r="H19" s="67">
        <v>3.6300080000000001</v>
      </c>
      <c r="I19" s="67">
        <v>3.5685880000000001</v>
      </c>
      <c r="J19" s="67">
        <v>3.656625</v>
      </c>
      <c r="K19" s="67">
        <v>3.6410710000000002</v>
      </c>
      <c r="L19" s="67">
        <v>3.6865429999999999</v>
      </c>
      <c r="M19" s="67">
        <v>3.7116129999999998</v>
      </c>
      <c r="N19" s="67">
        <v>3.6603880000000002</v>
      </c>
      <c r="O19" s="67">
        <v>3.725044</v>
      </c>
      <c r="P19" s="67">
        <v>3.772062</v>
      </c>
      <c r="Q19" s="67">
        <v>3.8114880000000002</v>
      </c>
      <c r="R19" s="67">
        <v>3.8008229999999998</v>
      </c>
      <c r="S19" s="67">
        <v>3.874444</v>
      </c>
      <c r="T19" s="67">
        <v>3.9282339999999998</v>
      </c>
      <c r="U19" s="67">
        <v>4.0325350000000002</v>
      </c>
      <c r="V19" s="67">
        <v>4.1801500000000003</v>
      </c>
      <c r="W19" s="67">
        <v>4.1641560000000002</v>
      </c>
      <c r="X19" s="67">
        <v>4.0675059999999998</v>
      </c>
      <c r="Y19" s="67">
        <v>3.9746419999999998</v>
      </c>
      <c r="Z19" s="67">
        <v>3.916458</v>
      </c>
      <c r="AA19" s="67">
        <v>3.9220820000000001</v>
      </c>
      <c r="AB19" s="67">
        <v>3.9684349999999999</v>
      </c>
      <c r="AC19" s="67">
        <v>3.9202720000000002</v>
      </c>
      <c r="AD19" s="67">
        <v>3.8041930000000002</v>
      </c>
      <c r="AE19" s="67">
        <v>3.7092299999999998</v>
      </c>
      <c r="AF19" s="68">
        <v>9.9089999999999994E-3</v>
      </c>
      <c r="AG19" s="38"/>
    </row>
    <row r="20" spans="1:33" ht="15" customHeight="1" x14ac:dyDescent="0.3">
      <c r="A20" s="43" t="s">
        <v>465</v>
      </c>
      <c r="B20" s="66" t="s">
        <v>86</v>
      </c>
      <c r="C20" s="67">
        <v>6.274</v>
      </c>
      <c r="D20" s="67">
        <v>6.7510000000000003</v>
      </c>
      <c r="E20" s="67">
        <v>7.0114400000000003</v>
      </c>
      <c r="F20" s="67">
        <v>6.9421210000000002</v>
      </c>
      <c r="G20" s="67">
        <v>6.7860100000000001</v>
      </c>
      <c r="H20" s="67">
        <v>6.9115469999999997</v>
      </c>
      <c r="I20" s="67">
        <v>6.8844649999999996</v>
      </c>
      <c r="J20" s="67">
        <v>7.0033799999999999</v>
      </c>
      <c r="K20" s="67">
        <v>7.0459079999999998</v>
      </c>
      <c r="L20" s="67">
        <v>7.0791649999999997</v>
      </c>
      <c r="M20" s="67">
        <v>7.0837250000000003</v>
      </c>
      <c r="N20" s="67">
        <v>7.0042400000000002</v>
      </c>
      <c r="O20" s="67">
        <v>7.068397</v>
      </c>
      <c r="P20" s="67">
        <v>7.131424</v>
      </c>
      <c r="Q20" s="67">
        <v>7.1280070000000002</v>
      </c>
      <c r="R20" s="67">
        <v>7.1006450000000001</v>
      </c>
      <c r="S20" s="67">
        <v>7.130846</v>
      </c>
      <c r="T20" s="67">
        <v>7.1797279999999999</v>
      </c>
      <c r="U20" s="67">
        <v>7.2051290000000003</v>
      </c>
      <c r="V20" s="67">
        <v>7.3635760000000001</v>
      </c>
      <c r="W20" s="67">
        <v>7.3365780000000003</v>
      </c>
      <c r="X20" s="67">
        <v>7.2538460000000002</v>
      </c>
      <c r="Y20" s="67">
        <v>7.1317979999999999</v>
      </c>
      <c r="Z20" s="67">
        <v>7.0743099999999997</v>
      </c>
      <c r="AA20" s="67">
        <v>6.9566140000000001</v>
      </c>
      <c r="AB20" s="67">
        <v>6.9715410000000002</v>
      </c>
      <c r="AC20" s="67">
        <v>6.9134529999999996</v>
      </c>
      <c r="AD20" s="67">
        <v>6.7632329999999996</v>
      </c>
      <c r="AE20" s="67">
        <v>6.6499560000000004</v>
      </c>
      <c r="AF20" s="68">
        <v>2.081E-3</v>
      </c>
      <c r="AG20" s="38"/>
    </row>
    <row r="21" spans="1:33" ht="15" customHeight="1" x14ac:dyDescent="0.3">
      <c r="A21" s="43" t="s">
        <v>466</v>
      </c>
      <c r="B21" s="66" t="s">
        <v>87</v>
      </c>
      <c r="C21" s="67">
        <v>3.459625</v>
      </c>
      <c r="D21" s="67">
        <v>3.3186429999999998</v>
      </c>
      <c r="E21" s="67">
        <v>3.2261850000000001</v>
      </c>
      <c r="F21" s="67">
        <v>3.2276440000000002</v>
      </c>
      <c r="G21" s="67">
        <v>3.2167829999999999</v>
      </c>
      <c r="H21" s="67">
        <v>3.2815379999999998</v>
      </c>
      <c r="I21" s="67">
        <v>3.315877</v>
      </c>
      <c r="J21" s="67">
        <v>3.3467549999999999</v>
      </c>
      <c r="K21" s="67">
        <v>3.4048370000000001</v>
      </c>
      <c r="L21" s="67">
        <v>3.3926229999999999</v>
      </c>
      <c r="M21" s="67">
        <v>3.372112</v>
      </c>
      <c r="N21" s="67">
        <v>3.343852</v>
      </c>
      <c r="O21" s="67">
        <v>3.3433519999999999</v>
      </c>
      <c r="P21" s="67">
        <v>3.359362</v>
      </c>
      <c r="Q21" s="67">
        <v>3.316519</v>
      </c>
      <c r="R21" s="67">
        <v>3.2998210000000001</v>
      </c>
      <c r="S21" s="67">
        <v>3.256402</v>
      </c>
      <c r="T21" s="67">
        <v>3.2514940000000001</v>
      </c>
      <c r="U21" s="67">
        <v>3.1725940000000001</v>
      </c>
      <c r="V21" s="67">
        <v>3.183427</v>
      </c>
      <c r="W21" s="67">
        <v>3.1724220000000001</v>
      </c>
      <c r="X21" s="67">
        <v>3.18634</v>
      </c>
      <c r="Y21" s="67">
        <v>3.1571570000000002</v>
      </c>
      <c r="Z21" s="67">
        <v>3.1578520000000001</v>
      </c>
      <c r="AA21" s="67">
        <v>3.0345330000000001</v>
      </c>
      <c r="AB21" s="67">
        <v>3.003107</v>
      </c>
      <c r="AC21" s="67">
        <v>2.9931809999999999</v>
      </c>
      <c r="AD21" s="67">
        <v>2.9590399999999999</v>
      </c>
      <c r="AE21" s="67">
        <v>2.940725</v>
      </c>
      <c r="AF21" s="68">
        <v>-5.7869999999999996E-3</v>
      </c>
      <c r="AG21" s="38"/>
    </row>
    <row r="22" spans="1:33" ht="15" customHeight="1" x14ac:dyDescent="0.3">
      <c r="A22" s="43" t="s">
        <v>467</v>
      </c>
      <c r="B22" s="66" t="s">
        <v>88</v>
      </c>
      <c r="C22" s="67">
        <v>0.57399999999999995</v>
      </c>
      <c r="D22" s="67">
        <v>0.28999999999999998</v>
      </c>
      <c r="E22" s="67">
        <v>0.111</v>
      </c>
      <c r="F22" s="67">
        <v>5.4109999999999998E-2</v>
      </c>
      <c r="G22" s="67">
        <v>0.10617</v>
      </c>
      <c r="H22" s="67">
        <v>0.10548</v>
      </c>
      <c r="I22" s="67">
        <v>7.0080000000000003E-2</v>
      </c>
      <c r="J22" s="67">
        <v>0.06</v>
      </c>
      <c r="K22" s="67">
        <v>0.06</v>
      </c>
      <c r="L22" s="67">
        <v>0.06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8" t="s">
        <v>645</v>
      </c>
      <c r="AG22" s="38"/>
    </row>
    <row r="23" spans="1:33" ht="15" customHeight="1" x14ac:dyDescent="0.3">
      <c r="A23" s="43" t="s">
        <v>468</v>
      </c>
      <c r="B23" s="65" t="s">
        <v>89</v>
      </c>
      <c r="C23" s="69">
        <v>15.216787999999999</v>
      </c>
      <c r="D23" s="69">
        <v>16.039767999999999</v>
      </c>
      <c r="E23" s="69">
        <v>16.56439</v>
      </c>
      <c r="F23" s="69">
        <v>16.628664000000001</v>
      </c>
      <c r="G23" s="69">
        <v>16.716269</v>
      </c>
      <c r="H23" s="69">
        <v>16.879352999999998</v>
      </c>
      <c r="I23" s="69">
        <v>16.947084</v>
      </c>
      <c r="J23" s="69">
        <v>17.005403999999999</v>
      </c>
      <c r="K23" s="69">
        <v>17.013365</v>
      </c>
      <c r="L23" s="69">
        <v>16.987401999999999</v>
      </c>
      <c r="M23" s="69">
        <v>16.985073</v>
      </c>
      <c r="N23" s="69">
        <v>16.964915999999999</v>
      </c>
      <c r="O23" s="69">
        <v>16.983591000000001</v>
      </c>
      <c r="P23" s="69">
        <v>16.999915999999999</v>
      </c>
      <c r="Q23" s="69">
        <v>16.981577000000001</v>
      </c>
      <c r="R23" s="69">
        <v>16.956059</v>
      </c>
      <c r="S23" s="69">
        <v>16.983678999999999</v>
      </c>
      <c r="T23" s="69">
        <v>16.987499</v>
      </c>
      <c r="U23" s="69">
        <v>16.995014000000001</v>
      </c>
      <c r="V23" s="69">
        <v>17.010366000000001</v>
      </c>
      <c r="W23" s="69">
        <v>17.023883999999999</v>
      </c>
      <c r="X23" s="69">
        <v>16.996929000000002</v>
      </c>
      <c r="Y23" s="69">
        <v>17.038323999999999</v>
      </c>
      <c r="Z23" s="69">
        <v>17.013694999999998</v>
      </c>
      <c r="AA23" s="69">
        <v>17.051178</v>
      </c>
      <c r="AB23" s="69">
        <v>17.000471000000001</v>
      </c>
      <c r="AC23" s="69">
        <v>16.984487999999999</v>
      </c>
      <c r="AD23" s="69">
        <v>17.005243</v>
      </c>
      <c r="AE23" s="69">
        <v>16.947378</v>
      </c>
      <c r="AF23" s="70">
        <v>3.8539999999999998E-3</v>
      </c>
      <c r="AG23" s="38"/>
    </row>
    <row r="24" spans="1:33" ht="15" customHeight="1" x14ac:dyDescent="0.3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</row>
    <row r="25" spans="1:33" ht="15" customHeight="1" x14ac:dyDescent="0.3">
      <c r="A25" s="43" t="s">
        <v>469</v>
      </c>
      <c r="B25" s="66" t="s">
        <v>201</v>
      </c>
      <c r="C25" s="67">
        <v>-3.9870000000000001</v>
      </c>
      <c r="D25" s="67">
        <v>-4.2750000000000004</v>
      </c>
      <c r="E25" s="67">
        <v>-5.4866590000000004</v>
      </c>
      <c r="F25" s="67">
        <v>-5.6122529999999999</v>
      </c>
      <c r="G25" s="67">
        <v>-5.8420439999999996</v>
      </c>
      <c r="H25" s="67">
        <v>-5.898498</v>
      </c>
      <c r="I25" s="67">
        <v>-5.8985370000000001</v>
      </c>
      <c r="J25" s="67">
        <v>-5.9764989999999996</v>
      </c>
      <c r="K25" s="67">
        <v>-6.082668</v>
      </c>
      <c r="L25" s="67">
        <v>-6.1247129999999999</v>
      </c>
      <c r="M25" s="67">
        <v>-6.2503149999999996</v>
      </c>
      <c r="N25" s="67">
        <v>-6.3192370000000002</v>
      </c>
      <c r="O25" s="67">
        <v>-6.4736440000000002</v>
      </c>
      <c r="P25" s="67">
        <v>-6.5625119999999999</v>
      </c>
      <c r="Q25" s="67">
        <v>-6.6830489999999996</v>
      </c>
      <c r="R25" s="67">
        <v>-6.7095079999999996</v>
      </c>
      <c r="S25" s="67">
        <v>-6.7523799999999996</v>
      </c>
      <c r="T25" s="67">
        <v>-6.842689</v>
      </c>
      <c r="U25" s="67">
        <v>-6.7977569999999998</v>
      </c>
      <c r="V25" s="67">
        <v>-6.8125210000000003</v>
      </c>
      <c r="W25" s="67">
        <v>-6.8806989999999999</v>
      </c>
      <c r="X25" s="67">
        <v>-6.8838749999999997</v>
      </c>
      <c r="Y25" s="67">
        <v>-6.9146879999999999</v>
      </c>
      <c r="Z25" s="67">
        <v>-6.858117</v>
      </c>
      <c r="AA25" s="67">
        <v>-6.8244379999999998</v>
      </c>
      <c r="AB25" s="67">
        <v>-6.7056250000000004</v>
      </c>
      <c r="AC25" s="67">
        <v>-6.6585549999999998</v>
      </c>
      <c r="AD25" s="67">
        <v>-6.6247319999999998</v>
      </c>
      <c r="AE25" s="67">
        <v>-6.4314210000000003</v>
      </c>
      <c r="AF25" s="68">
        <v>1.7224E-2</v>
      </c>
      <c r="AG25" s="38"/>
    </row>
    <row r="26" spans="1:33" ht="15" customHeight="1" x14ac:dyDescent="0.3">
      <c r="A26" s="43" t="s">
        <v>470</v>
      </c>
      <c r="B26" s="66" t="s">
        <v>202</v>
      </c>
      <c r="C26" s="67">
        <v>1.016</v>
      </c>
      <c r="D26" s="67">
        <v>1.0269999999999999</v>
      </c>
      <c r="E26" s="67">
        <v>0.57503000000000004</v>
      </c>
      <c r="F26" s="67">
        <v>0.58379400000000004</v>
      </c>
      <c r="G26" s="67">
        <v>0.651779</v>
      </c>
      <c r="H26" s="67">
        <v>0.68211500000000003</v>
      </c>
      <c r="I26" s="67">
        <v>0.68209799999999998</v>
      </c>
      <c r="J26" s="67">
        <v>0.67825999999999997</v>
      </c>
      <c r="K26" s="67">
        <v>0.68942000000000003</v>
      </c>
      <c r="L26" s="67">
        <v>0.70274199999999998</v>
      </c>
      <c r="M26" s="67">
        <v>0.70090300000000005</v>
      </c>
      <c r="N26" s="67">
        <v>0.709978</v>
      </c>
      <c r="O26" s="67">
        <v>0.71134799999999998</v>
      </c>
      <c r="P26" s="67">
        <v>0.727163</v>
      </c>
      <c r="Q26" s="67">
        <v>0.72629900000000003</v>
      </c>
      <c r="R26" s="67">
        <v>0.73666799999999999</v>
      </c>
      <c r="S26" s="67">
        <v>0.74345000000000006</v>
      </c>
      <c r="T26" s="67">
        <v>0.75196300000000005</v>
      </c>
      <c r="U26" s="67">
        <v>0.75730799999999998</v>
      </c>
      <c r="V26" s="67">
        <v>0.76935100000000001</v>
      </c>
      <c r="W26" s="67">
        <v>0.769231</v>
      </c>
      <c r="X26" s="67">
        <v>0.77193699999999998</v>
      </c>
      <c r="Y26" s="67">
        <v>0.76996900000000001</v>
      </c>
      <c r="Z26" s="67">
        <v>0.78286299999999998</v>
      </c>
      <c r="AA26" s="67">
        <v>0.76741000000000004</v>
      </c>
      <c r="AB26" s="67">
        <v>0.780613</v>
      </c>
      <c r="AC26" s="67">
        <v>0.80513400000000002</v>
      </c>
      <c r="AD26" s="67">
        <v>0.81010400000000005</v>
      </c>
      <c r="AE26" s="67">
        <v>0.773733</v>
      </c>
      <c r="AF26" s="68">
        <v>-9.6810000000000004E-3</v>
      </c>
      <c r="AG26" s="38"/>
    </row>
    <row r="27" spans="1:33" ht="15" customHeight="1" x14ac:dyDescent="0.3">
      <c r="A27" s="43" t="s">
        <v>471</v>
      </c>
      <c r="B27" s="66" t="s">
        <v>203</v>
      </c>
      <c r="C27" s="67">
        <v>0.71</v>
      </c>
      <c r="D27" s="67">
        <v>0.745</v>
      </c>
      <c r="E27" s="67">
        <v>0.64638899999999999</v>
      </c>
      <c r="F27" s="67">
        <v>0.64619000000000004</v>
      </c>
      <c r="G27" s="67">
        <v>0.59906099999999995</v>
      </c>
      <c r="H27" s="67">
        <v>0.58826800000000001</v>
      </c>
      <c r="I27" s="67">
        <v>0.58643299999999998</v>
      </c>
      <c r="J27" s="67">
        <v>0.58459799999999995</v>
      </c>
      <c r="K27" s="67">
        <v>0.58276300000000003</v>
      </c>
      <c r="L27" s="67">
        <v>0.58930300000000002</v>
      </c>
      <c r="M27" s="67">
        <v>0.57909299999999997</v>
      </c>
      <c r="N27" s="67">
        <v>0.57725800000000005</v>
      </c>
      <c r="O27" s="67">
        <v>0.57542300000000002</v>
      </c>
      <c r="P27" s="67">
        <v>0.57358799999999999</v>
      </c>
      <c r="Q27" s="67">
        <v>0.57175299999999996</v>
      </c>
      <c r="R27" s="67">
        <v>0.56991800000000004</v>
      </c>
      <c r="S27" s="67">
        <v>0.568083</v>
      </c>
      <c r="T27" s="67">
        <v>0.566249</v>
      </c>
      <c r="U27" s="67">
        <v>0.56441399999999997</v>
      </c>
      <c r="V27" s="67">
        <v>0.56200700000000003</v>
      </c>
      <c r="W27" s="67">
        <v>0.56022700000000003</v>
      </c>
      <c r="X27" s="67">
        <v>0.558338</v>
      </c>
      <c r="Y27" s="67">
        <v>0.55669400000000002</v>
      </c>
      <c r="Z27" s="67">
        <v>0.55485899999999999</v>
      </c>
      <c r="AA27" s="67">
        <v>0.55302399999999996</v>
      </c>
      <c r="AB27" s="67">
        <v>0.55118900000000004</v>
      </c>
      <c r="AC27" s="67">
        <v>0.54935400000000001</v>
      </c>
      <c r="AD27" s="67">
        <v>0.54752000000000001</v>
      </c>
      <c r="AE27" s="67">
        <v>0.54549300000000001</v>
      </c>
      <c r="AF27" s="68">
        <v>-9.3690000000000006E-3</v>
      </c>
      <c r="AG27" s="38"/>
    </row>
    <row r="28" spans="1:33" ht="15" customHeight="1" x14ac:dyDescent="0.3">
      <c r="A28" s="43" t="s">
        <v>472</v>
      </c>
      <c r="B28" s="66" t="s">
        <v>204</v>
      </c>
      <c r="C28" s="67">
        <v>0.443</v>
      </c>
      <c r="D28" s="67">
        <v>0.45500000000000002</v>
      </c>
      <c r="E28" s="67">
        <v>0.64136700000000002</v>
      </c>
      <c r="F28" s="67">
        <v>0.63812999999999998</v>
      </c>
      <c r="G28" s="67">
        <v>0.61907900000000005</v>
      </c>
      <c r="H28" s="67">
        <v>0.57197299999999995</v>
      </c>
      <c r="I28" s="67">
        <v>0.53284799999999999</v>
      </c>
      <c r="J28" s="67">
        <v>0.49857099999999999</v>
      </c>
      <c r="K28" s="67">
        <v>0.47134999999999999</v>
      </c>
      <c r="L28" s="67">
        <v>0.44977400000000001</v>
      </c>
      <c r="M28" s="67">
        <v>0.429647</v>
      </c>
      <c r="N28" s="67">
        <v>0.40834399999999998</v>
      </c>
      <c r="O28" s="67">
        <v>0.391953</v>
      </c>
      <c r="P28" s="67">
        <v>0.37299700000000002</v>
      </c>
      <c r="Q28" s="67">
        <v>0.37082500000000002</v>
      </c>
      <c r="R28" s="67">
        <v>0.366124</v>
      </c>
      <c r="S28" s="67">
        <v>0.36203999999999997</v>
      </c>
      <c r="T28" s="67">
        <v>0.35772999999999999</v>
      </c>
      <c r="U28" s="67">
        <v>0.35836200000000001</v>
      </c>
      <c r="V28" s="67">
        <v>0.35822500000000002</v>
      </c>
      <c r="W28" s="67">
        <v>0.35786099999999998</v>
      </c>
      <c r="X28" s="67">
        <v>0.36000300000000002</v>
      </c>
      <c r="Y28" s="67">
        <v>0.35978599999999999</v>
      </c>
      <c r="Z28" s="67">
        <v>0.36251699999999998</v>
      </c>
      <c r="AA28" s="67">
        <v>0.36956299999999997</v>
      </c>
      <c r="AB28" s="67">
        <v>0.36840699999999998</v>
      </c>
      <c r="AC28" s="67">
        <v>0.38090099999999999</v>
      </c>
      <c r="AD28" s="67">
        <v>0.387239</v>
      </c>
      <c r="AE28" s="67">
        <v>0.39354800000000001</v>
      </c>
      <c r="AF28" s="68">
        <v>-4.2180000000000004E-3</v>
      </c>
      <c r="AG28" s="38"/>
    </row>
    <row r="29" spans="1:33" ht="15" customHeight="1" x14ac:dyDescent="0.3">
      <c r="A29" s="43" t="s">
        <v>473</v>
      </c>
      <c r="B29" s="66" t="s">
        <v>205</v>
      </c>
      <c r="C29" s="67">
        <v>6.1559999999999997</v>
      </c>
      <c r="D29" s="67">
        <v>6.5019999999999998</v>
      </c>
      <c r="E29" s="67">
        <v>7.3494450000000002</v>
      </c>
      <c r="F29" s="67">
        <v>7.4803670000000002</v>
      </c>
      <c r="G29" s="67">
        <v>7.7119619999999998</v>
      </c>
      <c r="H29" s="67">
        <v>7.7408530000000004</v>
      </c>
      <c r="I29" s="67">
        <v>7.6999149999999998</v>
      </c>
      <c r="J29" s="67">
        <v>7.737927</v>
      </c>
      <c r="K29" s="67">
        <v>7.8262010000000002</v>
      </c>
      <c r="L29" s="67">
        <v>7.8665320000000003</v>
      </c>
      <c r="M29" s="67">
        <v>7.9599580000000003</v>
      </c>
      <c r="N29" s="67">
        <v>8.0148159999999997</v>
      </c>
      <c r="O29" s="67">
        <v>8.1523690000000002</v>
      </c>
      <c r="P29" s="67">
        <v>8.2362599999999997</v>
      </c>
      <c r="Q29" s="67">
        <v>8.3519260000000006</v>
      </c>
      <c r="R29" s="67">
        <v>8.3822179999999999</v>
      </c>
      <c r="S29" s="67">
        <v>8.4259540000000008</v>
      </c>
      <c r="T29" s="67">
        <v>8.5186309999999992</v>
      </c>
      <c r="U29" s="67">
        <v>8.4778400000000005</v>
      </c>
      <c r="V29" s="67">
        <v>8.5021039999999992</v>
      </c>
      <c r="W29" s="67">
        <v>8.5680180000000004</v>
      </c>
      <c r="X29" s="67">
        <v>8.5741530000000008</v>
      </c>
      <c r="Y29" s="67">
        <v>8.6011369999999996</v>
      </c>
      <c r="Z29" s="67">
        <v>8.5583559999999999</v>
      </c>
      <c r="AA29" s="67">
        <v>8.5144359999999999</v>
      </c>
      <c r="AB29" s="67">
        <v>8.4058329999999994</v>
      </c>
      <c r="AC29" s="67">
        <v>8.3939439999999994</v>
      </c>
      <c r="AD29" s="67">
        <v>8.3695950000000003</v>
      </c>
      <c r="AE29" s="67">
        <v>8.1441949999999999</v>
      </c>
      <c r="AF29" s="68">
        <v>1.0045999999999999E-2</v>
      </c>
      <c r="AG29" s="38"/>
    </row>
    <row r="30" spans="1:33" ht="15" customHeight="1" x14ac:dyDescent="0.3">
      <c r="A30" s="43" t="s">
        <v>474</v>
      </c>
      <c r="B30" s="66" t="s">
        <v>206</v>
      </c>
      <c r="C30" s="67">
        <v>1.01</v>
      </c>
      <c r="D30" s="67">
        <v>1.016</v>
      </c>
      <c r="E30" s="67">
        <v>0.92990300000000004</v>
      </c>
      <c r="F30" s="67">
        <v>0.95240199999999997</v>
      </c>
      <c r="G30" s="67">
        <v>0.95741200000000004</v>
      </c>
      <c r="H30" s="67">
        <v>0.94188799999999995</v>
      </c>
      <c r="I30" s="67">
        <v>0.96402900000000002</v>
      </c>
      <c r="J30" s="67">
        <v>0.973603</v>
      </c>
      <c r="K30" s="67">
        <v>1.0076430000000001</v>
      </c>
      <c r="L30" s="67">
        <v>0.98453100000000004</v>
      </c>
      <c r="M30" s="67">
        <v>0.99140399999999995</v>
      </c>
      <c r="N30" s="67">
        <v>0.98396300000000003</v>
      </c>
      <c r="O30" s="67">
        <v>1.0067520000000001</v>
      </c>
      <c r="P30" s="67">
        <v>1.0017689999999999</v>
      </c>
      <c r="Q30" s="67">
        <v>1.007274</v>
      </c>
      <c r="R30" s="67">
        <v>1.0074380000000001</v>
      </c>
      <c r="S30" s="67">
        <v>1.0092300000000001</v>
      </c>
      <c r="T30" s="67">
        <v>1.013738</v>
      </c>
      <c r="U30" s="67">
        <v>1.011498</v>
      </c>
      <c r="V30" s="67">
        <v>1.0099089999999999</v>
      </c>
      <c r="W30" s="67">
        <v>1.005269</v>
      </c>
      <c r="X30" s="67">
        <v>0.99675499999999995</v>
      </c>
      <c r="Y30" s="67">
        <v>0.99619000000000002</v>
      </c>
      <c r="Z30" s="67">
        <v>0.99468999999999996</v>
      </c>
      <c r="AA30" s="67">
        <v>0.97349399999999997</v>
      </c>
      <c r="AB30" s="67">
        <v>0.96989300000000001</v>
      </c>
      <c r="AC30" s="67">
        <v>0.97395600000000004</v>
      </c>
      <c r="AD30" s="67">
        <v>0.97454499999999999</v>
      </c>
      <c r="AE30" s="67">
        <v>0.96512399999999998</v>
      </c>
      <c r="AF30" s="68">
        <v>-1.622E-3</v>
      </c>
      <c r="AG30" s="38"/>
    </row>
    <row r="31" spans="1:33" ht="12" x14ac:dyDescent="0.3">
      <c r="A31" s="43" t="s">
        <v>475</v>
      </c>
      <c r="B31" s="66" t="s">
        <v>207</v>
      </c>
      <c r="C31" s="67">
        <v>2.9000000000000001E-2</v>
      </c>
      <c r="D31" s="67">
        <v>-6.0999999999999999E-2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8" t="s">
        <v>645</v>
      </c>
      <c r="AG31" s="38"/>
    </row>
    <row r="32" spans="1:33" ht="12" x14ac:dyDescent="0.3">
      <c r="A32" s="43" t="s">
        <v>476</v>
      </c>
      <c r="B32" s="66" t="s">
        <v>208</v>
      </c>
      <c r="C32" s="67">
        <v>5.9699749999999998</v>
      </c>
      <c r="D32" s="67">
        <v>6.296977</v>
      </c>
      <c r="E32" s="67">
        <v>6.4319179999999996</v>
      </c>
      <c r="F32" s="67">
        <v>6.4290310000000002</v>
      </c>
      <c r="G32" s="67">
        <v>6.5575539999999997</v>
      </c>
      <c r="H32" s="67">
        <v>6.4541130000000004</v>
      </c>
      <c r="I32" s="67">
        <v>6.365405</v>
      </c>
      <c r="J32" s="67">
        <v>6.2854109999999999</v>
      </c>
      <c r="K32" s="67">
        <v>6.2338209999999998</v>
      </c>
      <c r="L32" s="67">
        <v>6.2209989999999999</v>
      </c>
      <c r="M32" s="67">
        <v>6.2777099999999999</v>
      </c>
      <c r="N32" s="67">
        <v>6.3210569999999997</v>
      </c>
      <c r="O32" s="67">
        <v>6.4106740000000002</v>
      </c>
      <c r="P32" s="67">
        <v>6.4591070000000004</v>
      </c>
      <c r="Q32" s="67">
        <v>6.5548060000000001</v>
      </c>
      <c r="R32" s="67">
        <v>6.5949949999999999</v>
      </c>
      <c r="S32" s="67">
        <v>6.5962969999999999</v>
      </c>
      <c r="T32" s="67">
        <v>6.695856</v>
      </c>
      <c r="U32" s="67">
        <v>6.691878</v>
      </c>
      <c r="V32" s="67">
        <v>6.7411700000000003</v>
      </c>
      <c r="W32" s="67">
        <v>6.8641959999999997</v>
      </c>
      <c r="X32" s="67">
        <v>6.9634729999999996</v>
      </c>
      <c r="Y32" s="67">
        <v>7.0134230000000004</v>
      </c>
      <c r="Z32" s="67">
        <v>7.0499260000000001</v>
      </c>
      <c r="AA32" s="67">
        <v>7.0984809999999996</v>
      </c>
      <c r="AB32" s="67">
        <v>7.1375390000000003</v>
      </c>
      <c r="AC32" s="67">
        <v>7.1668159999999999</v>
      </c>
      <c r="AD32" s="67">
        <v>7.2011950000000002</v>
      </c>
      <c r="AE32" s="67">
        <v>7.2237090000000004</v>
      </c>
      <c r="AF32" s="68">
        <v>6.8310000000000003E-3</v>
      </c>
      <c r="AG32" s="38"/>
    </row>
    <row r="33" spans="1:33" ht="12" x14ac:dyDescent="0.3">
      <c r="A33" s="43" t="s">
        <v>477</v>
      </c>
      <c r="B33" s="66" t="s">
        <v>535</v>
      </c>
      <c r="C33" s="67">
        <v>1.151597</v>
      </c>
      <c r="D33" s="67">
        <v>1.173395</v>
      </c>
      <c r="E33" s="67">
        <v>1.2233290000000001</v>
      </c>
      <c r="F33" s="67">
        <v>1.2029510000000001</v>
      </c>
      <c r="G33" s="67">
        <v>1.1965600000000001</v>
      </c>
      <c r="H33" s="67">
        <v>1.1942820000000001</v>
      </c>
      <c r="I33" s="67">
        <v>1.136779</v>
      </c>
      <c r="J33" s="67">
        <v>1.1342950000000001</v>
      </c>
      <c r="K33" s="67">
        <v>1.131262</v>
      </c>
      <c r="L33" s="67">
        <v>1.128301</v>
      </c>
      <c r="M33" s="67">
        <v>1.125092</v>
      </c>
      <c r="N33" s="67">
        <v>1.1231139999999999</v>
      </c>
      <c r="O33" s="67">
        <v>1.1212930000000001</v>
      </c>
      <c r="P33" s="67">
        <v>1.1192610000000001</v>
      </c>
      <c r="Q33" s="67">
        <v>1.11697</v>
      </c>
      <c r="R33" s="67">
        <v>1.11527</v>
      </c>
      <c r="S33" s="67">
        <v>1.1139349999999999</v>
      </c>
      <c r="T33" s="67">
        <v>1.1128290000000001</v>
      </c>
      <c r="U33" s="67">
        <v>1.1123609999999999</v>
      </c>
      <c r="V33" s="67">
        <v>1.1118680000000001</v>
      </c>
      <c r="W33" s="67">
        <v>1.1120000000000001</v>
      </c>
      <c r="X33" s="67">
        <v>1.112441</v>
      </c>
      <c r="Y33" s="67">
        <v>1.1135759999999999</v>
      </c>
      <c r="Z33" s="67">
        <v>1.1150800000000001</v>
      </c>
      <c r="AA33" s="67">
        <v>1.1244940000000001</v>
      </c>
      <c r="AB33" s="67">
        <v>1.138954</v>
      </c>
      <c r="AC33" s="67">
        <v>1.1637489999999999</v>
      </c>
      <c r="AD33" s="67">
        <v>1.181888</v>
      </c>
      <c r="AE33" s="67">
        <v>1.1961409999999999</v>
      </c>
      <c r="AF33" s="68">
        <v>1.356E-3</v>
      </c>
      <c r="AG33" s="38"/>
    </row>
    <row r="34" spans="1:33" ht="12" x14ac:dyDescent="0.3">
      <c r="A34" s="43" t="s">
        <v>478</v>
      </c>
      <c r="B34" s="66" t="s">
        <v>664</v>
      </c>
      <c r="C34" s="67">
        <v>0.88826700000000003</v>
      </c>
      <c r="D34" s="67">
        <v>0.88663499999999995</v>
      </c>
      <c r="E34" s="67">
        <v>0.90816799999999998</v>
      </c>
      <c r="F34" s="67">
        <v>0.90070799999999995</v>
      </c>
      <c r="G34" s="67">
        <v>0.89525900000000003</v>
      </c>
      <c r="H34" s="67">
        <v>0.89078000000000002</v>
      </c>
      <c r="I34" s="67">
        <v>0.88468899999999995</v>
      </c>
      <c r="J34" s="67">
        <v>0.877112</v>
      </c>
      <c r="K34" s="67">
        <v>0.86830600000000002</v>
      </c>
      <c r="L34" s="67">
        <v>0.86020200000000002</v>
      </c>
      <c r="M34" s="67">
        <v>0.85241599999999995</v>
      </c>
      <c r="N34" s="67">
        <v>0.84707299999999996</v>
      </c>
      <c r="O34" s="67">
        <v>0.843028</v>
      </c>
      <c r="P34" s="67">
        <v>0.83882900000000005</v>
      </c>
      <c r="Q34" s="67">
        <v>0.83372199999999996</v>
      </c>
      <c r="R34" s="67">
        <v>0.83013300000000001</v>
      </c>
      <c r="S34" s="67">
        <v>0.82748999999999995</v>
      </c>
      <c r="T34" s="67">
        <v>0.82537700000000003</v>
      </c>
      <c r="U34" s="67">
        <v>0.82497500000000001</v>
      </c>
      <c r="V34" s="67">
        <v>0.82484500000000005</v>
      </c>
      <c r="W34" s="67">
        <v>0.82603800000000005</v>
      </c>
      <c r="X34" s="67">
        <v>0.82802200000000004</v>
      </c>
      <c r="Y34" s="67">
        <v>0.83152400000000004</v>
      </c>
      <c r="Z34" s="67">
        <v>0.83620399999999995</v>
      </c>
      <c r="AA34" s="67">
        <v>0.84243500000000004</v>
      </c>
      <c r="AB34" s="67">
        <v>0.85008099999999998</v>
      </c>
      <c r="AC34" s="67">
        <v>0.85816700000000001</v>
      </c>
      <c r="AD34" s="67">
        <v>0.86726999999999999</v>
      </c>
      <c r="AE34" s="67">
        <v>0.87801300000000004</v>
      </c>
      <c r="AF34" s="68">
        <v>-4.15E-4</v>
      </c>
      <c r="AG34" s="38"/>
    </row>
    <row r="35" spans="1:33" ht="12" x14ac:dyDescent="0.3">
      <c r="A35" s="43" t="s">
        <v>479</v>
      </c>
      <c r="B35" s="66" t="s">
        <v>209</v>
      </c>
      <c r="C35" s="67">
        <v>0.97899999999999998</v>
      </c>
      <c r="D35" s="67">
        <v>0.96047400000000005</v>
      </c>
      <c r="E35" s="67">
        <v>1.0262929999999999</v>
      </c>
      <c r="F35" s="67">
        <v>1.0217849999999999</v>
      </c>
      <c r="G35" s="67">
        <v>1.019358</v>
      </c>
      <c r="H35" s="67">
        <v>1.0179819999999999</v>
      </c>
      <c r="I35" s="67">
        <v>1.021285</v>
      </c>
      <c r="J35" s="67">
        <v>1.017118</v>
      </c>
      <c r="K35" s="67">
        <v>1.011808</v>
      </c>
      <c r="L35" s="67">
        <v>1.007296</v>
      </c>
      <c r="M35" s="67">
        <v>1.00319</v>
      </c>
      <c r="N35" s="67">
        <v>1.001611</v>
      </c>
      <c r="O35" s="67">
        <v>1.001428</v>
      </c>
      <c r="P35" s="67">
        <v>1.008569</v>
      </c>
      <c r="Q35" s="67">
        <v>1.0077050000000001</v>
      </c>
      <c r="R35" s="67">
        <v>1.008473</v>
      </c>
      <c r="S35" s="67">
        <v>1.010289</v>
      </c>
      <c r="T35" s="67">
        <v>1.012737</v>
      </c>
      <c r="U35" s="67">
        <v>1.0170250000000001</v>
      </c>
      <c r="V35" s="67">
        <v>1.0302579999999999</v>
      </c>
      <c r="W35" s="67">
        <v>1.0365839999999999</v>
      </c>
      <c r="X35" s="67">
        <v>1.043836</v>
      </c>
      <c r="Y35" s="67">
        <v>1.045533</v>
      </c>
      <c r="Z35" s="67">
        <v>1.0536099999999999</v>
      </c>
      <c r="AA35" s="67">
        <v>1.0651520000000001</v>
      </c>
      <c r="AB35" s="67">
        <v>1.0783689999999999</v>
      </c>
      <c r="AC35" s="67">
        <v>1.1023270000000001</v>
      </c>
      <c r="AD35" s="67">
        <v>1.1130720000000001</v>
      </c>
      <c r="AE35" s="67">
        <v>1.121086</v>
      </c>
      <c r="AF35" s="68">
        <v>4.8520000000000004E-3</v>
      </c>
      <c r="AG35" s="38"/>
    </row>
    <row r="36" spans="1:33" ht="12" x14ac:dyDescent="0.3">
      <c r="A36" s="43" t="s">
        <v>480</v>
      </c>
      <c r="B36" s="66" t="s">
        <v>210</v>
      </c>
      <c r="C36" s="67">
        <v>-9.0732999999999994E-2</v>
      </c>
      <c r="D36" s="67">
        <v>-7.3839000000000002E-2</v>
      </c>
      <c r="E36" s="67">
        <v>-0.11812499999999999</v>
      </c>
      <c r="F36" s="67">
        <v>-0.121077</v>
      </c>
      <c r="G36" s="67">
        <v>-0.124098</v>
      </c>
      <c r="H36" s="67">
        <v>-0.12720200000000001</v>
      </c>
      <c r="I36" s="67">
        <v>-0.136596</v>
      </c>
      <c r="J36" s="67">
        <v>-0.14000599999999999</v>
      </c>
      <c r="K36" s="67">
        <v>-0.14350099999999999</v>
      </c>
      <c r="L36" s="67">
        <v>-0.147094</v>
      </c>
      <c r="M36" s="67">
        <v>-0.15077299999999999</v>
      </c>
      <c r="N36" s="67">
        <v>-0.15453800000000001</v>
      </c>
      <c r="O36" s="67">
        <v>-0.15840000000000001</v>
      </c>
      <c r="P36" s="67">
        <v>-0.16974</v>
      </c>
      <c r="Q36" s="67">
        <v>-0.173982</v>
      </c>
      <c r="R36" s="67">
        <v>-0.178339</v>
      </c>
      <c r="S36" s="67">
        <v>-0.18279899999999999</v>
      </c>
      <c r="T36" s="67">
        <v>-0.187361</v>
      </c>
      <c r="U36" s="67">
        <v>-0.19205</v>
      </c>
      <c r="V36" s="67">
        <v>-0.20541300000000001</v>
      </c>
      <c r="W36" s="67">
        <v>-0.21054700000000001</v>
      </c>
      <c r="X36" s="67">
        <v>-0.215813</v>
      </c>
      <c r="Y36" s="67">
        <v>-0.214009</v>
      </c>
      <c r="Z36" s="67">
        <v>-0.21740599999999999</v>
      </c>
      <c r="AA36" s="67">
        <v>-0.222717</v>
      </c>
      <c r="AB36" s="67">
        <v>-0.22828799999999999</v>
      </c>
      <c r="AC36" s="67">
        <v>-0.24415999999999999</v>
      </c>
      <c r="AD36" s="67">
        <v>-0.24580199999999999</v>
      </c>
      <c r="AE36" s="67">
        <v>-0.24307300000000001</v>
      </c>
      <c r="AF36" s="68">
        <v>3.5820999999999999E-2</v>
      </c>
      <c r="AG36" s="38"/>
    </row>
    <row r="37" spans="1:33" ht="12" x14ac:dyDescent="0.3">
      <c r="A37" s="43" t="s">
        <v>482</v>
      </c>
      <c r="B37" s="66" t="s">
        <v>212</v>
      </c>
      <c r="C37" s="67">
        <v>0.103046</v>
      </c>
      <c r="D37" s="67">
        <v>9.7053E-2</v>
      </c>
      <c r="E37" s="67">
        <v>0.112022</v>
      </c>
      <c r="F37" s="67">
        <v>0.10396</v>
      </c>
      <c r="G37" s="67">
        <v>0.10224999999999999</v>
      </c>
      <c r="H37" s="67">
        <v>0.103813</v>
      </c>
      <c r="I37" s="67">
        <v>7.9212000000000005E-2</v>
      </c>
      <c r="J37" s="67">
        <v>8.3934999999999996E-2</v>
      </c>
      <c r="K37" s="67">
        <v>8.8371000000000005E-2</v>
      </c>
      <c r="L37" s="67">
        <v>9.0935000000000002E-2</v>
      </c>
      <c r="M37" s="67">
        <v>9.0301000000000006E-2</v>
      </c>
      <c r="N37" s="67">
        <v>9.1918E-2</v>
      </c>
      <c r="O37" s="67">
        <v>9.0519000000000002E-2</v>
      </c>
      <c r="P37" s="67">
        <v>8.8805999999999996E-2</v>
      </c>
      <c r="Q37" s="67">
        <v>8.7027999999999994E-2</v>
      </c>
      <c r="R37" s="67">
        <v>8.5183999999999996E-2</v>
      </c>
      <c r="S37" s="67">
        <v>8.3271999999999999E-2</v>
      </c>
      <c r="T37" s="67">
        <v>8.1551999999999999E-2</v>
      </c>
      <c r="U37" s="67">
        <v>7.9501000000000002E-2</v>
      </c>
      <c r="V37" s="67">
        <v>7.7378000000000002E-2</v>
      </c>
      <c r="W37" s="67">
        <v>7.5180999999999998E-2</v>
      </c>
      <c r="X37" s="67">
        <v>7.2909000000000002E-2</v>
      </c>
      <c r="Y37" s="67">
        <v>7.0562E-2</v>
      </c>
      <c r="Z37" s="67">
        <v>6.8136000000000002E-2</v>
      </c>
      <c r="AA37" s="67">
        <v>6.5630999999999995E-2</v>
      </c>
      <c r="AB37" s="67">
        <v>6.3045000000000004E-2</v>
      </c>
      <c r="AC37" s="67">
        <v>6.0377E-2</v>
      </c>
      <c r="AD37" s="67">
        <v>5.7681999999999997E-2</v>
      </c>
      <c r="AE37" s="67">
        <v>5.4987000000000001E-2</v>
      </c>
      <c r="AF37" s="68" t="s">
        <v>645</v>
      </c>
      <c r="AG37" s="38"/>
    </row>
    <row r="38" spans="1:33" ht="12" x14ac:dyDescent="0.3">
      <c r="A38" s="43" t="s">
        <v>483</v>
      </c>
      <c r="B38" s="66" t="s">
        <v>209</v>
      </c>
      <c r="C38" s="67">
        <v>0.107</v>
      </c>
      <c r="D38" s="67">
        <v>9.4228999999999993E-2</v>
      </c>
      <c r="E38" s="67">
        <v>0.104004</v>
      </c>
      <c r="F38" s="67">
        <v>9.5902000000000001E-2</v>
      </c>
      <c r="G38" s="67">
        <v>9.4152E-2</v>
      </c>
      <c r="H38" s="67">
        <v>9.5673999999999995E-2</v>
      </c>
      <c r="I38" s="67">
        <v>7.1032999999999999E-2</v>
      </c>
      <c r="J38" s="67">
        <v>7.5715000000000005E-2</v>
      </c>
      <c r="K38" s="67">
        <v>8.0109E-2</v>
      </c>
      <c r="L38" s="67">
        <v>8.2632999999999998E-2</v>
      </c>
      <c r="M38" s="67">
        <v>8.1957000000000002E-2</v>
      </c>
      <c r="N38" s="67">
        <v>8.3531999999999995E-2</v>
      </c>
      <c r="O38" s="67">
        <v>8.2090999999999997E-2</v>
      </c>
      <c r="P38" s="67">
        <v>8.0336000000000005E-2</v>
      </c>
      <c r="Q38" s="67">
        <v>7.8516000000000002E-2</v>
      </c>
      <c r="R38" s="67">
        <v>7.6629000000000003E-2</v>
      </c>
      <c r="S38" s="67">
        <v>7.4674000000000004E-2</v>
      </c>
      <c r="T38" s="67">
        <v>7.2911000000000004E-2</v>
      </c>
      <c r="U38" s="67">
        <v>7.0817000000000005E-2</v>
      </c>
      <c r="V38" s="67">
        <v>6.8650000000000003E-2</v>
      </c>
      <c r="W38" s="67">
        <v>6.6409999999999997E-2</v>
      </c>
      <c r="X38" s="67">
        <v>6.4094999999999999E-2</v>
      </c>
      <c r="Y38" s="67">
        <v>6.1703000000000001E-2</v>
      </c>
      <c r="Z38" s="67">
        <v>5.9233000000000001E-2</v>
      </c>
      <c r="AA38" s="67">
        <v>5.6682999999999997E-2</v>
      </c>
      <c r="AB38" s="67">
        <v>5.4052999999999997E-2</v>
      </c>
      <c r="AC38" s="67">
        <v>5.1339000000000003E-2</v>
      </c>
      <c r="AD38" s="67">
        <v>4.8599000000000003E-2</v>
      </c>
      <c r="AE38" s="67">
        <v>4.5858999999999997E-2</v>
      </c>
      <c r="AF38" s="68">
        <v>-2.9805999999999999E-2</v>
      </c>
      <c r="AG38" s="38"/>
    </row>
    <row r="39" spans="1:33" ht="12" x14ac:dyDescent="0.3">
      <c r="A39" s="43" t="s">
        <v>484</v>
      </c>
      <c r="B39" s="66" t="s">
        <v>210</v>
      </c>
      <c r="C39" s="67">
        <v>-3.9529999999999999E-3</v>
      </c>
      <c r="D39" s="67">
        <v>2.8249999999999998E-3</v>
      </c>
      <c r="E39" s="67">
        <v>8.0180000000000008E-3</v>
      </c>
      <c r="F39" s="67">
        <v>8.0579999999999992E-3</v>
      </c>
      <c r="G39" s="67">
        <v>8.0979999999999993E-3</v>
      </c>
      <c r="H39" s="67">
        <v>8.1390000000000004E-3</v>
      </c>
      <c r="I39" s="67">
        <v>8.1799999999999998E-3</v>
      </c>
      <c r="J39" s="67">
        <v>8.2199999999999999E-3</v>
      </c>
      <c r="K39" s="67">
        <v>8.2620000000000002E-3</v>
      </c>
      <c r="L39" s="67">
        <v>8.3029999999999996E-3</v>
      </c>
      <c r="M39" s="67">
        <v>8.3440000000000007E-3</v>
      </c>
      <c r="N39" s="67">
        <v>8.3859999999999994E-3</v>
      </c>
      <c r="O39" s="67">
        <v>8.4279999999999997E-3</v>
      </c>
      <c r="P39" s="67">
        <v>8.4700000000000001E-3</v>
      </c>
      <c r="Q39" s="67">
        <v>8.5120000000000005E-3</v>
      </c>
      <c r="R39" s="67">
        <v>8.5550000000000001E-3</v>
      </c>
      <c r="S39" s="67">
        <v>8.5979999999999997E-3</v>
      </c>
      <c r="T39" s="67">
        <v>8.6409999999999994E-3</v>
      </c>
      <c r="U39" s="67">
        <v>8.6840000000000007E-3</v>
      </c>
      <c r="V39" s="67">
        <v>8.7270000000000004E-3</v>
      </c>
      <c r="W39" s="67">
        <v>8.7709999999999993E-3</v>
      </c>
      <c r="X39" s="67">
        <v>8.8149999999999999E-3</v>
      </c>
      <c r="Y39" s="67">
        <v>8.8590000000000006E-3</v>
      </c>
      <c r="Z39" s="67">
        <v>8.9029999999999995E-3</v>
      </c>
      <c r="AA39" s="67">
        <v>8.9479999999999994E-3</v>
      </c>
      <c r="AB39" s="67">
        <v>8.9929999999999993E-3</v>
      </c>
      <c r="AC39" s="67">
        <v>9.0379999999999992E-3</v>
      </c>
      <c r="AD39" s="67">
        <v>9.0830000000000008E-3</v>
      </c>
      <c r="AE39" s="67">
        <v>9.1280000000000007E-3</v>
      </c>
      <c r="AF39" s="68" t="s">
        <v>645</v>
      </c>
      <c r="AG39" s="38"/>
    </row>
    <row r="40" spans="1:33" ht="12" x14ac:dyDescent="0.3">
      <c r="A40" s="43" t="s">
        <v>482</v>
      </c>
      <c r="B40" s="66" t="s">
        <v>692</v>
      </c>
      <c r="C40" s="67">
        <v>0.15696599999999999</v>
      </c>
      <c r="D40" s="67">
        <v>0.18584899999999999</v>
      </c>
      <c r="E40" s="67">
        <v>0.19922599999999999</v>
      </c>
      <c r="F40" s="67">
        <v>0.19447500000000001</v>
      </c>
      <c r="G40" s="67">
        <v>0.19520599999999999</v>
      </c>
      <c r="H40" s="67">
        <v>0.19587099999999999</v>
      </c>
      <c r="I40" s="67">
        <v>0.169574</v>
      </c>
      <c r="J40" s="67">
        <v>0.16946800000000001</v>
      </c>
      <c r="K40" s="67">
        <v>0.17105799999999999</v>
      </c>
      <c r="L40" s="67">
        <v>0.173509</v>
      </c>
      <c r="M40" s="67">
        <v>0.17861099999999999</v>
      </c>
      <c r="N40" s="67">
        <v>0.18016299999999999</v>
      </c>
      <c r="O40" s="67">
        <v>0.183723</v>
      </c>
      <c r="P40" s="67">
        <v>0.18753600000000001</v>
      </c>
      <c r="Q40" s="67">
        <v>0.192047</v>
      </c>
      <c r="R40" s="67">
        <v>0.195715</v>
      </c>
      <c r="S40" s="67">
        <v>0.198881</v>
      </c>
      <c r="T40" s="67">
        <v>0.20156499999999999</v>
      </c>
      <c r="U40" s="67">
        <v>0.20352000000000001</v>
      </c>
      <c r="V40" s="67">
        <v>0.20505499999999999</v>
      </c>
      <c r="W40" s="67">
        <v>0.20638000000000001</v>
      </c>
      <c r="X40" s="67">
        <v>0.20710400000000001</v>
      </c>
      <c r="Y40" s="67">
        <v>0.20721500000000001</v>
      </c>
      <c r="Z40" s="67">
        <v>0.20685000000000001</v>
      </c>
      <c r="AA40" s="67">
        <v>0.21198700000000001</v>
      </c>
      <c r="AB40" s="67">
        <v>0.22120899999999999</v>
      </c>
      <c r="AC40" s="67">
        <v>0.24021100000000001</v>
      </c>
      <c r="AD40" s="67">
        <v>0.25170199999999998</v>
      </c>
      <c r="AE40" s="67">
        <v>0.25795400000000002</v>
      </c>
      <c r="AF40" s="68">
        <v>1.7899000000000002E-2</v>
      </c>
      <c r="AG40" s="38"/>
    </row>
    <row r="41" spans="1:33" ht="12" x14ac:dyDescent="0.3">
      <c r="A41" s="43" t="s">
        <v>483</v>
      </c>
      <c r="B41" s="66" t="s">
        <v>209</v>
      </c>
      <c r="C41" s="67">
        <v>0.135765</v>
      </c>
      <c r="D41" s="67">
        <v>0.162187</v>
      </c>
      <c r="E41" s="67">
        <v>0.164766</v>
      </c>
      <c r="F41" s="67">
        <v>0.159584</v>
      </c>
      <c r="G41" s="67">
        <v>0.15987899999999999</v>
      </c>
      <c r="H41" s="67">
        <v>0.16010199999999999</v>
      </c>
      <c r="I41" s="67">
        <v>0.13335900000000001</v>
      </c>
      <c r="J41" s="67">
        <v>0.132799</v>
      </c>
      <c r="K41" s="67">
        <v>0.13393099999999999</v>
      </c>
      <c r="L41" s="67">
        <v>0.13591900000000001</v>
      </c>
      <c r="M41" s="67">
        <v>0.14055000000000001</v>
      </c>
      <c r="N41" s="67">
        <v>0.141627</v>
      </c>
      <c r="O41" s="67">
        <v>0.144705</v>
      </c>
      <c r="P41" s="67">
        <v>0.14802999999999999</v>
      </c>
      <c r="Q41" s="67">
        <v>0.15204699999999999</v>
      </c>
      <c r="R41" s="67">
        <v>0.15521499999999999</v>
      </c>
      <c r="S41" s="67">
        <v>0.15787499999999999</v>
      </c>
      <c r="T41" s="67">
        <v>0.16004599999999999</v>
      </c>
      <c r="U41" s="67">
        <v>0.16148299999999999</v>
      </c>
      <c r="V41" s="67">
        <v>0.162492</v>
      </c>
      <c r="W41" s="67">
        <v>0.16328400000000001</v>
      </c>
      <c r="X41" s="67">
        <v>0.16347</v>
      </c>
      <c r="Y41" s="67">
        <v>0.16303599999999999</v>
      </c>
      <c r="Z41" s="67">
        <v>0.16211900000000001</v>
      </c>
      <c r="AA41" s="67">
        <v>0.16669600000000001</v>
      </c>
      <c r="AB41" s="67">
        <v>0.17535300000000001</v>
      </c>
      <c r="AC41" s="67">
        <v>0.19378100000000001</v>
      </c>
      <c r="AD41" s="67">
        <v>0.20469200000000001</v>
      </c>
      <c r="AE41" s="67">
        <v>0.21035599999999999</v>
      </c>
      <c r="AF41" s="68">
        <v>1.5761000000000001E-2</v>
      </c>
      <c r="AG41" s="38"/>
    </row>
    <row r="42" spans="1:33" ht="12" x14ac:dyDescent="0.3">
      <c r="A42" s="43" t="s">
        <v>484</v>
      </c>
      <c r="B42" s="66" t="s">
        <v>210</v>
      </c>
      <c r="C42" s="67">
        <v>2.12E-2</v>
      </c>
      <c r="D42" s="67">
        <v>2.3661999999999999E-2</v>
      </c>
      <c r="E42" s="67">
        <v>3.4459999999999998E-2</v>
      </c>
      <c r="F42" s="67">
        <v>3.4890999999999998E-2</v>
      </c>
      <c r="G42" s="67">
        <v>3.5326999999999997E-2</v>
      </c>
      <c r="H42" s="67">
        <v>3.5769000000000002E-2</v>
      </c>
      <c r="I42" s="67">
        <v>3.6215999999999998E-2</v>
      </c>
      <c r="J42" s="67">
        <v>3.6667999999999999E-2</v>
      </c>
      <c r="K42" s="67">
        <v>3.7127E-2</v>
      </c>
      <c r="L42" s="67">
        <v>3.7590999999999999E-2</v>
      </c>
      <c r="M42" s="67">
        <v>3.8060999999999998E-2</v>
      </c>
      <c r="N42" s="67">
        <v>3.8536000000000001E-2</v>
      </c>
      <c r="O42" s="67">
        <v>3.9017999999999997E-2</v>
      </c>
      <c r="P42" s="67">
        <v>3.9505999999999999E-2</v>
      </c>
      <c r="Q42" s="67">
        <v>0.04</v>
      </c>
      <c r="R42" s="67">
        <v>4.0500000000000001E-2</v>
      </c>
      <c r="S42" s="67">
        <v>4.1006000000000001E-2</v>
      </c>
      <c r="T42" s="67">
        <v>4.1519E-2</v>
      </c>
      <c r="U42" s="67">
        <v>4.2037999999999999E-2</v>
      </c>
      <c r="V42" s="67">
        <v>4.2562999999999997E-2</v>
      </c>
      <c r="W42" s="67">
        <v>4.3095000000000001E-2</v>
      </c>
      <c r="X42" s="67">
        <v>4.3633999999999999E-2</v>
      </c>
      <c r="Y42" s="67">
        <v>4.4179000000000003E-2</v>
      </c>
      <c r="Z42" s="67">
        <v>4.4731E-2</v>
      </c>
      <c r="AA42" s="67">
        <v>4.5290999999999998E-2</v>
      </c>
      <c r="AB42" s="67">
        <v>4.5857000000000002E-2</v>
      </c>
      <c r="AC42" s="67">
        <v>4.6429999999999999E-2</v>
      </c>
      <c r="AD42" s="67">
        <v>4.7010000000000003E-2</v>
      </c>
      <c r="AE42" s="67">
        <v>4.7598000000000001E-2</v>
      </c>
      <c r="AF42" s="68">
        <v>2.9305999999999999E-2</v>
      </c>
      <c r="AG42" s="38"/>
    </row>
    <row r="43" spans="1:33" ht="12" x14ac:dyDescent="0.3">
      <c r="A43" s="43" t="s">
        <v>486</v>
      </c>
      <c r="B43" s="66" t="s">
        <v>213</v>
      </c>
      <c r="C43" s="67">
        <v>3.3170000000000001E-3</v>
      </c>
      <c r="D43" s="67">
        <v>3.8579999999999999E-3</v>
      </c>
      <c r="E43" s="67">
        <v>3.9139999999999999E-3</v>
      </c>
      <c r="F43" s="67">
        <v>3.8080000000000002E-3</v>
      </c>
      <c r="G43" s="67">
        <v>3.8440000000000002E-3</v>
      </c>
      <c r="H43" s="67">
        <v>3.8180000000000002E-3</v>
      </c>
      <c r="I43" s="67">
        <v>3.3029999999999999E-3</v>
      </c>
      <c r="J43" s="67">
        <v>3.7799999999999999E-3</v>
      </c>
      <c r="K43" s="67">
        <v>3.5270000000000002E-3</v>
      </c>
      <c r="L43" s="67">
        <v>3.6549999999999998E-3</v>
      </c>
      <c r="M43" s="67">
        <v>3.764E-3</v>
      </c>
      <c r="N43" s="67">
        <v>3.96E-3</v>
      </c>
      <c r="O43" s="67">
        <v>4.0229999999999997E-3</v>
      </c>
      <c r="P43" s="67">
        <v>4.0899999999999999E-3</v>
      </c>
      <c r="Q43" s="67">
        <v>4.1720000000000004E-3</v>
      </c>
      <c r="R43" s="67">
        <v>4.2370000000000003E-3</v>
      </c>
      <c r="S43" s="67">
        <v>4.2909999999999997E-3</v>
      </c>
      <c r="T43" s="67">
        <v>4.3359999999999996E-3</v>
      </c>
      <c r="U43" s="67">
        <v>4.365E-3</v>
      </c>
      <c r="V43" s="67">
        <v>4.5909999999999996E-3</v>
      </c>
      <c r="W43" s="67">
        <v>4.4019999999999997E-3</v>
      </c>
      <c r="X43" s="67">
        <v>4.4060000000000002E-3</v>
      </c>
      <c r="Y43" s="67">
        <v>4.274E-3</v>
      </c>
      <c r="Z43" s="67">
        <v>3.8899999999999998E-3</v>
      </c>
      <c r="AA43" s="67">
        <v>4.4409999999999996E-3</v>
      </c>
      <c r="AB43" s="67">
        <v>4.6179999999999997E-3</v>
      </c>
      <c r="AC43" s="67">
        <v>4.9940000000000002E-3</v>
      </c>
      <c r="AD43" s="67">
        <v>5.2350000000000001E-3</v>
      </c>
      <c r="AE43" s="67">
        <v>5.1879999999999999E-3</v>
      </c>
      <c r="AF43" s="68">
        <v>1.6102000000000002E-2</v>
      </c>
      <c r="AG43" s="38"/>
    </row>
    <row r="44" spans="1:33" ht="12" x14ac:dyDescent="0.3">
      <c r="A44" s="43" t="s">
        <v>487</v>
      </c>
      <c r="B44" s="66" t="s">
        <v>209</v>
      </c>
      <c r="C44" s="67">
        <v>3.3170000000000001E-3</v>
      </c>
      <c r="D44" s="67">
        <v>3.8579999999999999E-3</v>
      </c>
      <c r="E44" s="67">
        <v>3.9139999999999999E-3</v>
      </c>
      <c r="F44" s="67">
        <v>3.8080000000000002E-3</v>
      </c>
      <c r="G44" s="67">
        <v>3.8440000000000002E-3</v>
      </c>
      <c r="H44" s="67">
        <v>3.8180000000000002E-3</v>
      </c>
      <c r="I44" s="67">
        <v>3.3029999999999999E-3</v>
      </c>
      <c r="J44" s="67">
        <v>3.7799999999999999E-3</v>
      </c>
      <c r="K44" s="67">
        <v>3.5270000000000002E-3</v>
      </c>
      <c r="L44" s="67">
        <v>3.6549999999999998E-3</v>
      </c>
      <c r="M44" s="67">
        <v>3.764E-3</v>
      </c>
      <c r="N44" s="67">
        <v>3.96E-3</v>
      </c>
      <c r="O44" s="67">
        <v>4.0229999999999997E-3</v>
      </c>
      <c r="P44" s="67">
        <v>4.0899999999999999E-3</v>
      </c>
      <c r="Q44" s="67">
        <v>4.1720000000000004E-3</v>
      </c>
      <c r="R44" s="67">
        <v>4.2370000000000003E-3</v>
      </c>
      <c r="S44" s="67">
        <v>4.2909999999999997E-3</v>
      </c>
      <c r="T44" s="67">
        <v>4.3359999999999996E-3</v>
      </c>
      <c r="U44" s="67">
        <v>4.365E-3</v>
      </c>
      <c r="V44" s="67">
        <v>4.5909999999999996E-3</v>
      </c>
      <c r="W44" s="67">
        <v>4.4019999999999997E-3</v>
      </c>
      <c r="X44" s="67">
        <v>4.4060000000000002E-3</v>
      </c>
      <c r="Y44" s="67">
        <v>4.274E-3</v>
      </c>
      <c r="Z44" s="67">
        <v>3.8899999999999998E-3</v>
      </c>
      <c r="AA44" s="67">
        <v>4.4409999999999996E-3</v>
      </c>
      <c r="AB44" s="67">
        <v>4.6179999999999997E-3</v>
      </c>
      <c r="AC44" s="67">
        <v>4.9940000000000002E-3</v>
      </c>
      <c r="AD44" s="67">
        <v>5.2350000000000001E-3</v>
      </c>
      <c r="AE44" s="67">
        <v>5.1879999999999999E-3</v>
      </c>
      <c r="AF44" s="68">
        <v>1.6102000000000002E-2</v>
      </c>
      <c r="AG44" s="38"/>
    </row>
    <row r="45" spans="1:33" ht="12" x14ac:dyDescent="0.3">
      <c r="A45" s="43" t="s">
        <v>488</v>
      </c>
      <c r="B45" s="66" t="s">
        <v>210</v>
      </c>
      <c r="C45" s="67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V45" s="67">
        <v>0</v>
      </c>
      <c r="W45" s="67">
        <v>0</v>
      </c>
      <c r="X45" s="67">
        <v>0</v>
      </c>
      <c r="Y45" s="67">
        <v>0</v>
      </c>
      <c r="Z45" s="67">
        <v>0</v>
      </c>
      <c r="AA45" s="67">
        <v>0</v>
      </c>
      <c r="AB45" s="67">
        <v>0</v>
      </c>
      <c r="AC45" s="67">
        <v>0</v>
      </c>
      <c r="AD45" s="67">
        <v>0</v>
      </c>
      <c r="AE45" s="67">
        <v>0</v>
      </c>
      <c r="AF45" s="68" t="s">
        <v>645</v>
      </c>
      <c r="AG45" s="38"/>
    </row>
    <row r="46" spans="1:33" ht="12" x14ac:dyDescent="0.3">
      <c r="A46" s="43" t="s">
        <v>489</v>
      </c>
      <c r="B46" s="66" t="s">
        <v>211</v>
      </c>
      <c r="C46" s="67">
        <v>0</v>
      </c>
      <c r="D46" s="67">
        <v>0</v>
      </c>
      <c r="E46" s="67">
        <v>0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7">
        <v>0</v>
      </c>
      <c r="AD46" s="67">
        <v>0</v>
      </c>
      <c r="AE46" s="67">
        <v>0</v>
      </c>
      <c r="AF46" s="68" t="s">
        <v>645</v>
      </c>
      <c r="AG46" s="38"/>
    </row>
    <row r="47" spans="1:33" ht="12" x14ac:dyDescent="0.3">
      <c r="A47" s="43" t="s">
        <v>490</v>
      </c>
      <c r="B47" s="66" t="s">
        <v>214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7">
        <v>0</v>
      </c>
      <c r="AE47" s="67">
        <v>0</v>
      </c>
      <c r="AF47" s="68" t="s">
        <v>645</v>
      </c>
      <c r="AG47" s="38"/>
    </row>
    <row r="48" spans="1:33" ht="12" x14ac:dyDescent="0.3">
      <c r="A48" s="43" t="s">
        <v>491</v>
      </c>
      <c r="B48" s="66" t="s">
        <v>215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7">
        <v>0</v>
      </c>
      <c r="M48" s="67">
        <v>0</v>
      </c>
      <c r="N48" s="67">
        <v>0</v>
      </c>
      <c r="O48" s="67">
        <v>0</v>
      </c>
      <c r="P48" s="67">
        <v>0</v>
      </c>
      <c r="Q48" s="67">
        <v>0</v>
      </c>
      <c r="R48" s="67">
        <v>0</v>
      </c>
      <c r="S48" s="67">
        <v>0</v>
      </c>
      <c r="T48" s="67">
        <v>0</v>
      </c>
      <c r="U48" s="67">
        <v>0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7">
        <v>0</v>
      </c>
      <c r="AD48" s="67">
        <v>0</v>
      </c>
      <c r="AE48" s="67">
        <v>0</v>
      </c>
      <c r="AF48" s="68" t="s">
        <v>645</v>
      </c>
      <c r="AG48" s="38"/>
    </row>
    <row r="49" spans="1:33" ht="12" x14ac:dyDescent="0.3">
      <c r="A49" s="43" t="s">
        <v>492</v>
      </c>
      <c r="B49" s="66" t="s">
        <v>216</v>
      </c>
      <c r="C49" s="67">
        <v>0.221</v>
      </c>
      <c r="D49" s="67">
        <v>0.221</v>
      </c>
      <c r="E49" s="67">
        <v>0.24992</v>
      </c>
      <c r="F49" s="67">
        <v>0.24695800000000001</v>
      </c>
      <c r="G49" s="67">
        <v>0.24609600000000001</v>
      </c>
      <c r="H49" s="67">
        <v>0.24343400000000001</v>
      </c>
      <c r="I49" s="67">
        <v>0.248644</v>
      </c>
      <c r="J49" s="67">
        <v>0.25226999999999999</v>
      </c>
      <c r="K49" s="67">
        <v>0.25585599999999997</v>
      </c>
      <c r="L49" s="67">
        <v>0.25625399999999998</v>
      </c>
      <c r="M49" s="67">
        <v>0.25625300000000001</v>
      </c>
      <c r="N49" s="67">
        <v>0.254357</v>
      </c>
      <c r="O49" s="67">
        <v>0.257212</v>
      </c>
      <c r="P49" s="67">
        <v>0.25484299999999999</v>
      </c>
      <c r="Q49" s="67">
        <v>0.25335400000000002</v>
      </c>
      <c r="R49" s="67">
        <v>0.25235800000000003</v>
      </c>
      <c r="S49" s="67">
        <v>0.252745</v>
      </c>
      <c r="T49" s="67">
        <v>0.25239499999999998</v>
      </c>
      <c r="U49" s="67">
        <v>0.25091000000000002</v>
      </c>
      <c r="V49" s="67">
        <v>0.25182500000000002</v>
      </c>
      <c r="W49" s="67">
        <v>0.25083</v>
      </c>
      <c r="X49" s="67">
        <v>0.25060399999999999</v>
      </c>
      <c r="Y49" s="67">
        <v>0.25097599999999998</v>
      </c>
      <c r="Z49" s="67">
        <v>0.250917</v>
      </c>
      <c r="AA49" s="67">
        <v>0.24086399999999999</v>
      </c>
      <c r="AB49" s="67">
        <v>0.23957700000000001</v>
      </c>
      <c r="AC49" s="67">
        <v>0.24091499999999999</v>
      </c>
      <c r="AD49" s="67">
        <v>0.24116799999999999</v>
      </c>
      <c r="AE49" s="67">
        <v>0.24007899999999999</v>
      </c>
      <c r="AF49" s="68">
        <v>2.9619999999999998E-3</v>
      </c>
      <c r="AG49" s="38"/>
    </row>
    <row r="50" spans="1:33" ht="15" customHeight="1" x14ac:dyDescent="0.3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</row>
    <row r="51" spans="1:33" ht="15" customHeight="1" x14ac:dyDescent="0.3">
      <c r="A51" s="43" t="s">
        <v>493</v>
      </c>
      <c r="B51" s="65" t="s">
        <v>90</v>
      </c>
      <c r="C51" s="69">
        <v>19.611360999999999</v>
      </c>
      <c r="D51" s="69">
        <v>20.41114</v>
      </c>
      <c r="E51" s="69">
        <v>19.912801999999999</v>
      </c>
      <c r="F51" s="69">
        <v>19.847753999999998</v>
      </c>
      <c r="G51" s="69">
        <v>19.831844</v>
      </c>
      <c r="H51" s="69">
        <v>19.814571000000001</v>
      </c>
      <c r="I51" s="69">
        <v>19.763404999999999</v>
      </c>
      <c r="J51" s="69">
        <v>19.674484</v>
      </c>
      <c r="K51" s="69">
        <v>19.559280000000001</v>
      </c>
      <c r="L51" s="69">
        <v>19.452774000000002</v>
      </c>
      <c r="M51" s="69">
        <v>19.385217999999998</v>
      </c>
      <c r="N51" s="69">
        <v>19.328171000000001</v>
      </c>
      <c r="O51" s="69">
        <v>19.305878</v>
      </c>
      <c r="P51" s="69">
        <v>19.272385</v>
      </c>
      <c r="Q51" s="69">
        <v>19.230931999999999</v>
      </c>
      <c r="R51" s="69">
        <v>19.216609999999999</v>
      </c>
      <c r="S51" s="69">
        <v>19.203506000000001</v>
      </c>
      <c r="T51" s="69">
        <v>19.219626999999999</v>
      </c>
      <c r="U51" s="69">
        <v>19.263905000000001</v>
      </c>
      <c r="V51" s="69">
        <v>19.312618000000001</v>
      </c>
      <c r="W51" s="69">
        <v>19.375481000000001</v>
      </c>
      <c r="X51" s="69">
        <v>19.436326999999999</v>
      </c>
      <c r="Y51" s="69">
        <v>19.497803000000001</v>
      </c>
      <c r="Z51" s="69">
        <v>19.566192999999998</v>
      </c>
      <c r="AA51" s="69">
        <v>19.664072000000001</v>
      </c>
      <c r="AB51" s="69">
        <v>19.780811</v>
      </c>
      <c r="AC51" s="69">
        <v>19.871368</v>
      </c>
      <c r="AD51" s="69">
        <v>19.979309000000001</v>
      </c>
      <c r="AE51" s="69">
        <v>20.141010000000001</v>
      </c>
      <c r="AF51" s="70">
        <v>9.5200000000000005E-4</v>
      </c>
      <c r="AG51" s="38"/>
    </row>
    <row r="52" spans="1:33" ht="15" customHeight="1" x14ac:dyDescent="0.3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</row>
    <row r="53" spans="1:33" ht="15" customHeight="1" x14ac:dyDescent="0.3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</row>
    <row r="54" spans="1:33" ht="15" customHeight="1" x14ac:dyDescent="0.3">
      <c r="B54" s="65" t="s">
        <v>91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</row>
    <row r="55" spans="1:33" ht="15" customHeight="1" x14ac:dyDescent="0.3">
      <c r="B55" s="65" t="s">
        <v>92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</row>
    <row r="56" spans="1:33" ht="15" customHeight="1" x14ac:dyDescent="0.3">
      <c r="A56" s="43" t="s">
        <v>494</v>
      </c>
      <c r="B56" s="66" t="s">
        <v>693</v>
      </c>
      <c r="C56" s="67">
        <v>3.4289999999999998</v>
      </c>
      <c r="D56" s="67">
        <v>3.5379999999999998</v>
      </c>
      <c r="E56" s="67">
        <v>3.6997770000000001</v>
      </c>
      <c r="F56" s="67">
        <v>3.7704759999999999</v>
      </c>
      <c r="G56" s="67">
        <v>3.888827</v>
      </c>
      <c r="H56" s="67">
        <v>3.9889220000000001</v>
      </c>
      <c r="I56" s="67">
        <v>4.060638</v>
      </c>
      <c r="J56" s="67">
        <v>4.1051390000000003</v>
      </c>
      <c r="K56" s="67">
        <v>4.1403790000000003</v>
      </c>
      <c r="L56" s="67">
        <v>4.172078</v>
      </c>
      <c r="M56" s="67">
        <v>4.2194570000000002</v>
      </c>
      <c r="N56" s="67">
        <v>4.2585100000000002</v>
      </c>
      <c r="O56" s="67">
        <v>4.3099720000000001</v>
      </c>
      <c r="P56" s="67">
        <v>4.3501810000000001</v>
      </c>
      <c r="Q56" s="67">
        <v>4.3882070000000004</v>
      </c>
      <c r="R56" s="67">
        <v>4.4234390000000001</v>
      </c>
      <c r="S56" s="67">
        <v>4.4455249999999999</v>
      </c>
      <c r="T56" s="67">
        <v>4.4935650000000003</v>
      </c>
      <c r="U56" s="67">
        <v>4.5401059999999998</v>
      </c>
      <c r="V56" s="67">
        <v>4.5844449999999997</v>
      </c>
      <c r="W56" s="67">
        <v>4.6349119999999999</v>
      </c>
      <c r="X56" s="67">
        <v>4.6856390000000001</v>
      </c>
      <c r="Y56" s="67">
        <v>4.7198190000000002</v>
      </c>
      <c r="Z56" s="67">
        <v>4.7490019999999999</v>
      </c>
      <c r="AA56" s="67">
        <v>4.7917740000000002</v>
      </c>
      <c r="AB56" s="67">
        <v>4.8419790000000003</v>
      </c>
      <c r="AC56" s="67">
        <v>4.8680120000000002</v>
      </c>
      <c r="AD56" s="67">
        <v>4.9056509999999998</v>
      </c>
      <c r="AE56" s="67">
        <v>4.9731300000000003</v>
      </c>
      <c r="AF56" s="68">
        <v>1.3365999999999999E-2</v>
      </c>
      <c r="AG56" s="38"/>
    </row>
    <row r="57" spans="1:33" ht="15" customHeight="1" x14ac:dyDescent="0.3">
      <c r="A57" s="43" t="s">
        <v>495</v>
      </c>
      <c r="B57" s="66" t="s">
        <v>94</v>
      </c>
      <c r="C57" s="67">
        <v>8.7870000000000008</v>
      </c>
      <c r="D57" s="67">
        <v>8.7539999999999996</v>
      </c>
      <c r="E57" s="67">
        <v>8.8141409999999993</v>
      </c>
      <c r="F57" s="67">
        <v>8.6826899999999991</v>
      </c>
      <c r="G57" s="67">
        <v>8.5752980000000001</v>
      </c>
      <c r="H57" s="67">
        <v>8.478847</v>
      </c>
      <c r="I57" s="67">
        <v>8.3703489999999992</v>
      </c>
      <c r="J57" s="67">
        <v>8.2480790000000006</v>
      </c>
      <c r="K57" s="67">
        <v>8.1158560000000008</v>
      </c>
      <c r="L57" s="67">
        <v>7.9918019999999999</v>
      </c>
      <c r="M57" s="67">
        <v>7.8720869999999996</v>
      </c>
      <c r="N57" s="67">
        <v>7.7759140000000002</v>
      </c>
      <c r="O57" s="67">
        <v>7.6924130000000002</v>
      </c>
      <c r="P57" s="67">
        <v>7.6097570000000001</v>
      </c>
      <c r="Q57" s="67">
        <v>7.5254510000000003</v>
      </c>
      <c r="R57" s="67">
        <v>7.4550850000000004</v>
      </c>
      <c r="S57" s="67">
        <v>7.3948150000000004</v>
      </c>
      <c r="T57" s="67">
        <v>7.3397249999999996</v>
      </c>
      <c r="U57" s="67">
        <v>7.299925</v>
      </c>
      <c r="V57" s="67">
        <v>7.2679169999999997</v>
      </c>
      <c r="W57" s="67">
        <v>7.2454179999999999</v>
      </c>
      <c r="X57" s="67">
        <v>7.2299829999999998</v>
      </c>
      <c r="Y57" s="67">
        <v>7.2266329999999996</v>
      </c>
      <c r="Z57" s="67">
        <v>7.2346339999999998</v>
      </c>
      <c r="AA57" s="67">
        <v>7.2567560000000002</v>
      </c>
      <c r="AB57" s="67">
        <v>7.2904429999999998</v>
      </c>
      <c r="AC57" s="67">
        <v>7.329745</v>
      </c>
      <c r="AD57" s="67">
        <v>7.3740180000000004</v>
      </c>
      <c r="AE57" s="67">
        <v>7.4311680000000004</v>
      </c>
      <c r="AF57" s="68">
        <v>-5.9670000000000001E-3</v>
      </c>
      <c r="AG57" s="38"/>
    </row>
    <row r="58" spans="1:33" ht="15" customHeight="1" x14ac:dyDescent="0.3">
      <c r="A58" s="43" t="s">
        <v>496</v>
      </c>
      <c r="B58" s="66" t="s">
        <v>217</v>
      </c>
      <c r="C58" s="67">
        <v>2.3189000000000001E-2</v>
      </c>
      <c r="D58" s="67">
        <v>2.3446999999999999E-2</v>
      </c>
      <c r="E58" s="67">
        <v>2.2009999999999998E-2</v>
      </c>
      <c r="F58" s="67">
        <v>2.1923000000000002E-2</v>
      </c>
      <c r="G58" s="67">
        <v>2.1377E-2</v>
      </c>
      <c r="H58" s="67">
        <v>2.0785000000000001E-2</v>
      </c>
      <c r="I58" s="67">
        <v>2.0063999999999999E-2</v>
      </c>
      <c r="J58" s="67">
        <v>1.9258000000000001E-2</v>
      </c>
      <c r="K58" s="67">
        <v>1.8409999999999999E-2</v>
      </c>
      <c r="L58" s="67">
        <v>1.7576999999999999E-2</v>
      </c>
      <c r="M58" s="67">
        <v>1.6764000000000001E-2</v>
      </c>
      <c r="N58" s="67">
        <v>1.6038E-2</v>
      </c>
      <c r="O58" s="67">
        <v>1.5382E-2</v>
      </c>
      <c r="P58" s="67">
        <v>1.4798E-2</v>
      </c>
      <c r="Q58" s="67">
        <v>1.4243E-2</v>
      </c>
      <c r="R58" s="67">
        <v>1.3837E-2</v>
      </c>
      <c r="S58" s="67">
        <v>1.3535999999999999E-2</v>
      </c>
      <c r="T58" s="67">
        <v>1.3331000000000001E-2</v>
      </c>
      <c r="U58" s="67">
        <v>1.3221999999999999E-2</v>
      </c>
      <c r="V58" s="67">
        <v>1.3164E-2</v>
      </c>
      <c r="W58" s="67">
        <v>1.3155999999999999E-2</v>
      </c>
      <c r="X58" s="67">
        <v>1.3214E-2</v>
      </c>
      <c r="Y58" s="67">
        <v>1.328E-2</v>
      </c>
      <c r="Z58" s="67">
        <v>1.3377999999999999E-2</v>
      </c>
      <c r="AA58" s="67">
        <v>1.3467E-2</v>
      </c>
      <c r="AB58" s="67">
        <v>1.363E-2</v>
      </c>
      <c r="AC58" s="67">
        <v>1.3778E-2</v>
      </c>
      <c r="AD58" s="67">
        <v>1.3969000000000001E-2</v>
      </c>
      <c r="AE58" s="67">
        <v>1.4149999999999999E-2</v>
      </c>
      <c r="AF58" s="68">
        <v>-1.7486999999999999E-2</v>
      </c>
      <c r="AG58" s="38"/>
    </row>
    <row r="59" spans="1:33" ht="15" customHeight="1" x14ac:dyDescent="0.3">
      <c r="A59" s="43" t="s">
        <v>497</v>
      </c>
      <c r="B59" s="66" t="s">
        <v>95</v>
      </c>
      <c r="C59" s="67">
        <v>1.548</v>
      </c>
      <c r="D59" s="67">
        <v>1.5740000000000001</v>
      </c>
      <c r="E59" s="67">
        <v>1.678315</v>
      </c>
      <c r="F59" s="67">
        <v>1.6813990000000001</v>
      </c>
      <c r="G59" s="67">
        <v>1.700774</v>
      </c>
      <c r="H59" s="67">
        <v>1.7200120000000001</v>
      </c>
      <c r="I59" s="67">
        <v>1.7351529999999999</v>
      </c>
      <c r="J59" s="67">
        <v>1.746367</v>
      </c>
      <c r="K59" s="67">
        <v>1.754205</v>
      </c>
      <c r="L59" s="67">
        <v>1.761968</v>
      </c>
      <c r="M59" s="67">
        <v>1.7743519999999999</v>
      </c>
      <c r="N59" s="67">
        <v>1.787382</v>
      </c>
      <c r="O59" s="67">
        <v>1.7991090000000001</v>
      </c>
      <c r="P59" s="67">
        <v>1.8130919999999999</v>
      </c>
      <c r="Q59" s="67">
        <v>1.8312790000000001</v>
      </c>
      <c r="R59" s="67">
        <v>1.85307</v>
      </c>
      <c r="S59" s="67">
        <v>1.8759619999999999</v>
      </c>
      <c r="T59" s="67">
        <v>1.8998679999999999</v>
      </c>
      <c r="U59" s="67">
        <v>1.9276789999999999</v>
      </c>
      <c r="V59" s="67">
        <v>1.954288</v>
      </c>
      <c r="W59" s="67">
        <v>1.981371</v>
      </c>
      <c r="X59" s="67">
        <v>2.0088539999999999</v>
      </c>
      <c r="Y59" s="67">
        <v>2.0362640000000001</v>
      </c>
      <c r="Z59" s="67">
        <v>2.062916</v>
      </c>
      <c r="AA59" s="67">
        <v>2.088892</v>
      </c>
      <c r="AB59" s="67">
        <v>2.1168260000000001</v>
      </c>
      <c r="AC59" s="67">
        <v>2.1450589999999998</v>
      </c>
      <c r="AD59" s="67">
        <v>2.1729020000000001</v>
      </c>
      <c r="AE59" s="67">
        <v>2.2039789999999999</v>
      </c>
      <c r="AF59" s="68">
        <v>1.2697999999999999E-2</v>
      </c>
      <c r="AG59" s="38"/>
    </row>
    <row r="60" spans="1:33" ht="15" customHeight="1" x14ac:dyDescent="0.3">
      <c r="A60" s="43" t="s">
        <v>498</v>
      </c>
      <c r="B60" s="66" t="s">
        <v>96</v>
      </c>
      <c r="C60" s="67">
        <v>3.9620000000000002</v>
      </c>
      <c r="D60" s="67">
        <v>3.9340000000000002</v>
      </c>
      <c r="E60" s="67">
        <v>3.8494259999999998</v>
      </c>
      <c r="F60" s="67">
        <v>3.8117809999999999</v>
      </c>
      <c r="G60" s="67">
        <v>3.7769469999999998</v>
      </c>
      <c r="H60" s="67">
        <v>3.7391969999999999</v>
      </c>
      <c r="I60" s="67">
        <v>3.708466</v>
      </c>
      <c r="J60" s="67">
        <v>3.6785169999999998</v>
      </c>
      <c r="K60" s="67">
        <v>3.6439629999999998</v>
      </c>
      <c r="L60" s="67">
        <v>3.6111789999999999</v>
      </c>
      <c r="M60" s="67">
        <v>3.5902400000000001</v>
      </c>
      <c r="N60" s="67">
        <v>3.5689839999999999</v>
      </c>
      <c r="O60" s="67">
        <v>3.5497450000000002</v>
      </c>
      <c r="P60" s="67">
        <v>3.5349550000000001</v>
      </c>
      <c r="Q60" s="67">
        <v>3.5197699999999998</v>
      </c>
      <c r="R60" s="67">
        <v>3.509916</v>
      </c>
      <c r="S60" s="67">
        <v>3.5026579999999998</v>
      </c>
      <c r="T60" s="67">
        <v>3.495072</v>
      </c>
      <c r="U60" s="67">
        <v>3.4921169999999999</v>
      </c>
      <c r="V60" s="67">
        <v>3.4921519999999999</v>
      </c>
      <c r="W60" s="67">
        <v>3.4921850000000001</v>
      </c>
      <c r="X60" s="67">
        <v>3.490767</v>
      </c>
      <c r="Y60" s="67">
        <v>3.4881530000000001</v>
      </c>
      <c r="Z60" s="67">
        <v>3.4844050000000002</v>
      </c>
      <c r="AA60" s="67">
        <v>3.4830079999999999</v>
      </c>
      <c r="AB60" s="67">
        <v>3.4822540000000002</v>
      </c>
      <c r="AC60" s="67">
        <v>3.479365</v>
      </c>
      <c r="AD60" s="67">
        <v>3.4760260000000001</v>
      </c>
      <c r="AE60" s="67">
        <v>3.481913</v>
      </c>
      <c r="AF60" s="68">
        <v>-4.6020000000000002E-3</v>
      </c>
      <c r="AG60" s="38"/>
    </row>
    <row r="61" spans="1:33" ht="15" customHeight="1" x14ac:dyDescent="0.3">
      <c r="A61" s="43" t="s">
        <v>499</v>
      </c>
      <c r="B61" s="66" t="s">
        <v>97</v>
      </c>
      <c r="C61" s="67">
        <v>3.6720000000000002</v>
      </c>
      <c r="D61" s="67">
        <v>3.6619999999999999</v>
      </c>
      <c r="E61" s="67">
        <v>3.4820500000000001</v>
      </c>
      <c r="F61" s="67">
        <v>3.4487869999999998</v>
      </c>
      <c r="G61" s="67">
        <v>3.4211170000000002</v>
      </c>
      <c r="H61" s="67">
        <v>3.3907660000000002</v>
      </c>
      <c r="I61" s="67">
        <v>3.3668279999999999</v>
      </c>
      <c r="J61" s="67">
        <v>3.342041</v>
      </c>
      <c r="K61" s="67">
        <v>3.3120319999999999</v>
      </c>
      <c r="L61" s="67">
        <v>3.2843819999999999</v>
      </c>
      <c r="M61" s="67">
        <v>3.266934</v>
      </c>
      <c r="N61" s="67">
        <v>3.2488510000000002</v>
      </c>
      <c r="O61" s="67">
        <v>3.2328800000000002</v>
      </c>
      <c r="P61" s="67">
        <v>3.2210019999999999</v>
      </c>
      <c r="Q61" s="67">
        <v>3.208555</v>
      </c>
      <c r="R61" s="67">
        <v>3.2017150000000001</v>
      </c>
      <c r="S61" s="67">
        <v>3.1978260000000001</v>
      </c>
      <c r="T61" s="67">
        <v>3.1926709999999998</v>
      </c>
      <c r="U61" s="67">
        <v>3.1919270000000002</v>
      </c>
      <c r="V61" s="67">
        <v>3.1940949999999999</v>
      </c>
      <c r="W61" s="67">
        <v>3.1964730000000001</v>
      </c>
      <c r="X61" s="67">
        <v>3.19753</v>
      </c>
      <c r="Y61" s="67">
        <v>3.1973250000000002</v>
      </c>
      <c r="Z61" s="67">
        <v>3.1960519999999999</v>
      </c>
      <c r="AA61" s="67">
        <v>3.196993</v>
      </c>
      <c r="AB61" s="67">
        <v>3.1983359999999998</v>
      </c>
      <c r="AC61" s="67">
        <v>3.197692</v>
      </c>
      <c r="AD61" s="67">
        <v>3.1964160000000001</v>
      </c>
      <c r="AE61" s="67">
        <v>3.204183</v>
      </c>
      <c r="AF61" s="68">
        <v>-4.8549999999999999E-3</v>
      </c>
      <c r="AG61" s="38"/>
    </row>
    <row r="62" spans="1:33" ht="15" customHeight="1" x14ac:dyDescent="0.3">
      <c r="A62" s="43" t="s">
        <v>500</v>
      </c>
      <c r="B62" s="66" t="s">
        <v>98</v>
      </c>
      <c r="C62" s="67">
        <v>0.35599999999999998</v>
      </c>
      <c r="D62" s="67">
        <v>0.39500000000000002</v>
      </c>
      <c r="E62" s="67">
        <v>0.26228899999999999</v>
      </c>
      <c r="F62" s="67">
        <v>0.26002199999999998</v>
      </c>
      <c r="G62" s="67">
        <v>0.24834100000000001</v>
      </c>
      <c r="H62" s="67">
        <v>0.242676</v>
      </c>
      <c r="I62" s="67">
        <v>0.233733</v>
      </c>
      <c r="J62" s="67">
        <v>0.228134</v>
      </c>
      <c r="K62" s="67">
        <v>0.223935</v>
      </c>
      <c r="L62" s="67">
        <v>0.223717</v>
      </c>
      <c r="M62" s="67">
        <v>0.22331200000000001</v>
      </c>
      <c r="N62" s="67">
        <v>0.223445</v>
      </c>
      <c r="O62" s="67">
        <v>0.22265499999999999</v>
      </c>
      <c r="P62" s="67">
        <v>0.222803</v>
      </c>
      <c r="Q62" s="67">
        <v>0.221277</v>
      </c>
      <c r="R62" s="67">
        <v>0.220804</v>
      </c>
      <c r="S62" s="67">
        <v>0.22040999999999999</v>
      </c>
      <c r="T62" s="67">
        <v>0.219196</v>
      </c>
      <c r="U62" s="67">
        <v>0.21858900000000001</v>
      </c>
      <c r="V62" s="67">
        <v>0.21751699999999999</v>
      </c>
      <c r="W62" s="67">
        <v>0.21682100000000001</v>
      </c>
      <c r="X62" s="67">
        <v>0.21524799999999999</v>
      </c>
      <c r="Y62" s="67">
        <v>0.213973</v>
      </c>
      <c r="Z62" s="67">
        <v>0.212425</v>
      </c>
      <c r="AA62" s="67">
        <v>0.21495300000000001</v>
      </c>
      <c r="AB62" s="67">
        <v>0.21474099999999999</v>
      </c>
      <c r="AC62" s="67">
        <v>0.21265500000000001</v>
      </c>
      <c r="AD62" s="67">
        <v>0.21106</v>
      </c>
      <c r="AE62" s="67">
        <v>0.209144</v>
      </c>
      <c r="AF62" s="68">
        <v>-1.8817E-2</v>
      </c>
      <c r="AG62" s="38"/>
    </row>
    <row r="63" spans="1:33" ht="15" customHeight="1" x14ac:dyDescent="0.3">
      <c r="A63" s="43" t="s">
        <v>501</v>
      </c>
      <c r="B63" s="66" t="s">
        <v>99</v>
      </c>
      <c r="C63" s="67">
        <v>1.823</v>
      </c>
      <c r="D63" s="67">
        <v>1.8320000000000001</v>
      </c>
      <c r="E63" s="67">
        <v>1.6272660000000001</v>
      </c>
      <c r="F63" s="67">
        <v>1.6609929999999999</v>
      </c>
      <c r="G63" s="67">
        <v>1.664012</v>
      </c>
      <c r="H63" s="67">
        <v>1.6672180000000001</v>
      </c>
      <c r="I63" s="67">
        <v>1.676426</v>
      </c>
      <c r="J63" s="67">
        <v>1.6904060000000001</v>
      </c>
      <c r="K63" s="67">
        <v>1.704332</v>
      </c>
      <c r="L63" s="67">
        <v>1.715452</v>
      </c>
      <c r="M63" s="67">
        <v>1.7290989999999999</v>
      </c>
      <c r="N63" s="67">
        <v>1.736936</v>
      </c>
      <c r="O63" s="67">
        <v>1.7557609999999999</v>
      </c>
      <c r="P63" s="67">
        <v>1.765034</v>
      </c>
      <c r="Q63" s="67">
        <v>1.768025</v>
      </c>
      <c r="R63" s="67">
        <v>1.7772289999999999</v>
      </c>
      <c r="S63" s="67">
        <v>1.7870839999999999</v>
      </c>
      <c r="T63" s="67">
        <v>1.795177</v>
      </c>
      <c r="U63" s="67">
        <v>1.808163</v>
      </c>
      <c r="V63" s="67">
        <v>1.8200780000000001</v>
      </c>
      <c r="W63" s="67">
        <v>1.8287469999999999</v>
      </c>
      <c r="X63" s="67">
        <v>1.829971</v>
      </c>
      <c r="Y63" s="67">
        <v>1.8374299999999999</v>
      </c>
      <c r="Z63" s="67">
        <v>1.847979</v>
      </c>
      <c r="AA63" s="67">
        <v>1.8504959999999999</v>
      </c>
      <c r="AB63" s="67">
        <v>1.856365</v>
      </c>
      <c r="AC63" s="67">
        <v>1.857642</v>
      </c>
      <c r="AD63" s="67">
        <v>1.862096</v>
      </c>
      <c r="AE63" s="67">
        <v>1.8634539999999999</v>
      </c>
      <c r="AF63" s="68">
        <v>7.8399999999999997E-4</v>
      </c>
      <c r="AG63" s="38"/>
    </row>
    <row r="64" spans="1:33" ht="15" customHeight="1" x14ac:dyDescent="0.3">
      <c r="B64" s="65" t="s">
        <v>100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spans="1:33" ht="15" customHeight="1" x14ac:dyDescent="0.3">
      <c r="A65" s="43" t="s">
        <v>502</v>
      </c>
      <c r="B65" s="66" t="s">
        <v>101</v>
      </c>
      <c r="C65" s="67">
        <v>1.044311</v>
      </c>
      <c r="D65" s="67">
        <v>1.031803</v>
      </c>
      <c r="E65" s="67">
        <v>0.97528300000000001</v>
      </c>
      <c r="F65" s="67">
        <v>0.97273299999999996</v>
      </c>
      <c r="G65" s="67">
        <v>0.96977999999999998</v>
      </c>
      <c r="H65" s="67">
        <v>0.96668500000000002</v>
      </c>
      <c r="I65" s="67">
        <v>0.96580600000000005</v>
      </c>
      <c r="J65" s="67">
        <v>0.96363900000000002</v>
      </c>
      <c r="K65" s="67">
        <v>0.96074599999999999</v>
      </c>
      <c r="L65" s="67">
        <v>0.95725300000000002</v>
      </c>
      <c r="M65" s="67">
        <v>0.953457</v>
      </c>
      <c r="N65" s="67">
        <v>0.94985299999999995</v>
      </c>
      <c r="O65" s="67">
        <v>0.94606199999999996</v>
      </c>
      <c r="P65" s="67">
        <v>0.94233500000000003</v>
      </c>
      <c r="Q65" s="67">
        <v>0.93882200000000005</v>
      </c>
      <c r="R65" s="67">
        <v>0.935558</v>
      </c>
      <c r="S65" s="67">
        <v>0.93225100000000005</v>
      </c>
      <c r="T65" s="67">
        <v>0.92918900000000004</v>
      </c>
      <c r="U65" s="67">
        <v>0.92621500000000001</v>
      </c>
      <c r="V65" s="67">
        <v>0.923346</v>
      </c>
      <c r="W65" s="67">
        <v>0.92066400000000004</v>
      </c>
      <c r="X65" s="67">
        <v>0.91816900000000001</v>
      </c>
      <c r="Y65" s="67">
        <v>0.915995</v>
      </c>
      <c r="Z65" s="67">
        <v>0.91390400000000005</v>
      </c>
      <c r="AA65" s="67">
        <v>0.91117700000000001</v>
      </c>
      <c r="AB65" s="67">
        <v>0.909076</v>
      </c>
      <c r="AC65" s="67">
        <v>0.90713900000000003</v>
      </c>
      <c r="AD65" s="67">
        <v>0.90550399999999998</v>
      </c>
      <c r="AE65" s="67">
        <v>0.90402700000000003</v>
      </c>
      <c r="AF65" s="68">
        <v>-5.1390000000000003E-3</v>
      </c>
      <c r="AG65" s="38"/>
    </row>
    <row r="66" spans="1:33" ht="12" x14ac:dyDescent="0.3">
      <c r="A66" s="43" t="s">
        <v>503</v>
      </c>
      <c r="B66" s="66" t="s">
        <v>102</v>
      </c>
      <c r="C66" s="67">
        <v>5.5417529999999999</v>
      </c>
      <c r="D66" s="67">
        <v>5.6083299999999996</v>
      </c>
      <c r="E66" s="67">
        <v>5.4894280000000002</v>
      </c>
      <c r="F66" s="67">
        <v>5.5865150000000003</v>
      </c>
      <c r="G66" s="67">
        <v>5.69916</v>
      </c>
      <c r="H66" s="67">
        <v>5.7945460000000004</v>
      </c>
      <c r="I66" s="67">
        <v>5.8739369999999997</v>
      </c>
      <c r="J66" s="67">
        <v>5.9318540000000004</v>
      </c>
      <c r="K66" s="67">
        <v>5.9800930000000001</v>
      </c>
      <c r="L66" s="67">
        <v>6.0204029999999999</v>
      </c>
      <c r="M66" s="67">
        <v>6.0807549999999999</v>
      </c>
      <c r="N66" s="67">
        <v>6.1271060000000004</v>
      </c>
      <c r="O66" s="67">
        <v>6.1973149999999997</v>
      </c>
      <c r="P66" s="67">
        <v>6.24824</v>
      </c>
      <c r="Q66" s="67">
        <v>6.2912480000000004</v>
      </c>
      <c r="R66" s="67">
        <v>6.339194</v>
      </c>
      <c r="S66" s="67">
        <v>6.3751280000000001</v>
      </c>
      <c r="T66" s="67">
        <v>6.4342569999999997</v>
      </c>
      <c r="U66" s="67">
        <v>6.4973450000000001</v>
      </c>
      <c r="V66" s="67">
        <v>6.5569350000000002</v>
      </c>
      <c r="W66" s="67">
        <v>6.6190480000000003</v>
      </c>
      <c r="X66" s="67">
        <v>6.6735319999999998</v>
      </c>
      <c r="Y66" s="67">
        <v>6.7172320000000001</v>
      </c>
      <c r="Z66" s="67">
        <v>6.7587469999999996</v>
      </c>
      <c r="AA66" s="67">
        <v>6.8070349999999999</v>
      </c>
      <c r="AB66" s="67">
        <v>6.8645389999999997</v>
      </c>
      <c r="AC66" s="67">
        <v>6.8939389999999996</v>
      </c>
      <c r="AD66" s="67">
        <v>6.9352510000000001</v>
      </c>
      <c r="AE66" s="67">
        <v>7.0066160000000002</v>
      </c>
      <c r="AF66" s="68">
        <v>8.4119999999999993E-3</v>
      </c>
      <c r="AG66" s="38"/>
    </row>
    <row r="67" spans="1:33" ht="15" customHeight="1" x14ac:dyDescent="0.3">
      <c r="A67" s="43" t="s">
        <v>504</v>
      </c>
      <c r="B67" s="66" t="s">
        <v>103</v>
      </c>
      <c r="C67" s="67">
        <v>13.697194</v>
      </c>
      <c r="D67" s="67">
        <v>13.676905</v>
      </c>
      <c r="E67" s="67">
        <v>13.495471999999999</v>
      </c>
      <c r="F67" s="67">
        <v>13.335958</v>
      </c>
      <c r="G67" s="67">
        <v>13.21237</v>
      </c>
      <c r="H67" s="67">
        <v>13.104248</v>
      </c>
      <c r="I67" s="67">
        <v>12.979018</v>
      </c>
      <c r="J67" s="67">
        <v>12.836352</v>
      </c>
      <c r="K67" s="67">
        <v>12.677281000000001</v>
      </c>
      <c r="L67" s="67">
        <v>12.534233</v>
      </c>
      <c r="M67" s="67">
        <v>12.409414</v>
      </c>
      <c r="N67" s="67">
        <v>12.308296</v>
      </c>
      <c r="O67" s="67">
        <v>12.219779000000001</v>
      </c>
      <c r="P67" s="67">
        <v>12.137952</v>
      </c>
      <c r="Q67" s="67">
        <v>12.056125</v>
      </c>
      <c r="R67" s="67">
        <v>11.997028999999999</v>
      </c>
      <c r="S67" s="67">
        <v>11.952026</v>
      </c>
      <c r="T67" s="67">
        <v>11.911752999999999</v>
      </c>
      <c r="U67" s="67">
        <v>11.895242</v>
      </c>
      <c r="V67" s="67">
        <v>11.888226</v>
      </c>
      <c r="W67" s="67">
        <v>11.892284999999999</v>
      </c>
      <c r="X67" s="67">
        <v>11.901959</v>
      </c>
      <c r="Y67" s="67">
        <v>11.922736</v>
      </c>
      <c r="Z67" s="67">
        <v>11.952593999999999</v>
      </c>
      <c r="AA67" s="67">
        <v>12.00193</v>
      </c>
      <c r="AB67" s="67">
        <v>12.062331</v>
      </c>
      <c r="AC67" s="67">
        <v>12.124934</v>
      </c>
      <c r="AD67" s="67">
        <v>12.191979999999999</v>
      </c>
      <c r="AE67" s="67">
        <v>12.283104</v>
      </c>
      <c r="AF67" s="68">
        <v>-3.8839999999999999E-3</v>
      </c>
      <c r="AG67" s="38"/>
    </row>
    <row r="68" spans="1:33" ht="15" customHeight="1" x14ac:dyDescent="0.3">
      <c r="A68" s="43" t="s">
        <v>505</v>
      </c>
      <c r="B68" s="66" t="s">
        <v>104</v>
      </c>
      <c r="C68" s="67">
        <v>5.1823000000000001E-2</v>
      </c>
      <c r="D68" s="67">
        <v>4.8967999999999998E-2</v>
      </c>
      <c r="E68" s="67">
        <v>4.9398999999999998E-2</v>
      </c>
      <c r="F68" s="67">
        <v>4.7671999999999999E-2</v>
      </c>
      <c r="G68" s="67">
        <v>4.376E-2</v>
      </c>
      <c r="H68" s="67">
        <v>4.0028000000000001E-2</v>
      </c>
      <c r="I68" s="67">
        <v>3.6288000000000001E-2</v>
      </c>
      <c r="J68" s="67">
        <v>3.4126999999999998E-2</v>
      </c>
      <c r="K68" s="67">
        <v>3.2675000000000003E-2</v>
      </c>
      <c r="L68" s="67">
        <v>3.1168999999999999E-2</v>
      </c>
      <c r="M68" s="67">
        <v>3.1022000000000001E-2</v>
      </c>
      <c r="N68" s="67">
        <v>3.0995999999999999E-2</v>
      </c>
      <c r="O68" s="67">
        <v>3.0868E-2</v>
      </c>
      <c r="P68" s="67">
        <v>3.0827E-2</v>
      </c>
      <c r="Q68" s="67">
        <v>3.0506999999999999E-2</v>
      </c>
      <c r="R68" s="67">
        <v>2.9617000000000001E-2</v>
      </c>
      <c r="S68" s="67">
        <v>2.8225E-2</v>
      </c>
      <c r="T68" s="67">
        <v>2.7762999999999999E-2</v>
      </c>
      <c r="U68" s="67">
        <v>2.7383000000000001E-2</v>
      </c>
      <c r="V68" s="67">
        <v>2.6398000000000001E-2</v>
      </c>
      <c r="W68" s="67">
        <v>2.5146000000000002E-2</v>
      </c>
      <c r="X68" s="67">
        <v>2.3862000000000001E-2</v>
      </c>
      <c r="Y68" s="67">
        <v>2.2512999999999998E-2</v>
      </c>
      <c r="Z68" s="67">
        <v>2.1048999999999998E-2</v>
      </c>
      <c r="AA68" s="67">
        <v>2.0848999999999999E-2</v>
      </c>
      <c r="AB68" s="67">
        <v>2.0882000000000001E-2</v>
      </c>
      <c r="AC68" s="67">
        <v>2.0743999999999999E-2</v>
      </c>
      <c r="AD68" s="67">
        <v>2.0784E-2</v>
      </c>
      <c r="AE68" s="67">
        <v>2.068E-2</v>
      </c>
      <c r="AF68" s="68">
        <v>-3.2277E-2</v>
      </c>
      <c r="AG68" s="38"/>
    </row>
    <row r="69" spans="1:33" ht="15" customHeight="1" x14ac:dyDescent="0.3">
      <c r="A69" s="43" t="s">
        <v>506</v>
      </c>
      <c r="B69" s="66" t="s">
        <v>218</v>
      </c>
      <c r="C69" s="67">
        <v>-0.33268300000000001</v>
      </c>
      <c r="D69" s="67">
        <v>-0.20533199999999999</v>
      </c>
      <c r="E69" s="67">
        <v>-8.0464999999999995E-2</v>
      </c>
      <c r="F69" s="67">
        <v>-7.9141000000000003E-2</v>
      </c>
      <c r="G69" s="67">
        <v>-7.7562000000000006E-2</v>
      </c>
      <c r="H69" s="67">
        <v>-7.5869000000000006E-2</v>
      </c>
      <c r="I69" s="67">
        <v>-7.4584999999999999E-2</v>
      </c>
      <c r="J69" s="67">
        <v>-7.3352000000000001E-2</v>
      </c>
      <c r="K69" s="67">
        <v>-7.2014999999999996E-2</v>
      </c>
      <c r="L69" s="67">
        <v>-7.0830000000000004E-2</v>
      </c>
      <c r="M69" s="67">
        <v>-6.9986999999999994E-2</v>
      </c>
      <c r="N69" s="67">
        <v>-6.9027000000000005E-2</v>
      </c>
      <c r="O69" s="67">
        <v>-6.8177000000000001E-2</v>
      </c>
      <c r="P69" s="67">
        <v>-6.7415000000000003E-2</v>
      </c>
      <c r="Q69" s="67">
        <v>-6.6489000000000006E-2</v>
      </c>
      <c r="R69" s="67">
        <v>-6.5657999999999994E-2</v>
      </c>
      <c r="S69" s="67">
        <v>-6.4910999999999996E-2</v>
      </c>
      <c r="T69" s="67">
        <v>-6.4065999999999998E-2</v>
      </c>
      <c r="U69" s="67">
        <v>-6.3282000000000005E-2</v>
      </c>
      <c r="V69" s="67">
        <v>-6.2646999999999994E-2</v>
      </c>
      <c r="W69" s="67">
        <v>-6.1990000000000003E-2</v>
      </c>
      <c r="X69" s="67">
        <v>-6.1246000000000002E-2</v>
      </c>
      <c r="Y69" s="67">
        <v>-6.0407000000000002E-2</v>
      </c>
      <c r="Z69" s="67">
        <v>-5.9498000000000002E-2</v>
      </c>
      <c r="AA69" s="67">
        <v>-5.8693000000000002E-2</v>
      </c>
      <c r="AB69" s="67">
        <v>-5.7828999999999998E-2</v>
      </c>
      <c r="AC69" s="67">
        <v>-5.6840000000000002E-2</v>
      </c>
      <c r="AD69" s="67">
        <v>-5.5819000000000001E-2</v>
      </c>
      <c r="AE69" s="67">
        <v>-5.5093999999999997E-2</v>
      </c>
      <c r="AF69" s="68">
        <v>-6.2200999999999999E-2</v>
      </c>
      <c r="AG69" s="38"/>
    </row>
    <row r="70" spans="1:33" ht="15" customHeight="1" x14ac:dyDescent="0.3">
      <c r="A70" s="43" t="s">
        <v>507</v>
      </c>
      <c r="B70" s="65" t="s">
        <v>105</v>
      </c>
      <c r="C70" s="69">
        <v>19.905000999999999</v>
      </c>
      <c r="D70" s="69">
        <v>20.027002</v>
      </c>
      <c r="E70" s="69">
        <v>19.931213</v>
      </c>
      <c r="F70" s="69">
        <v>19.867359</v>
      </c>
      <c r="G70" s="69">
        <v>19.854198</v>
      </c>
      <c r="H70" s="69">
        <v>19.836870000000001</v>
      </c>
      <c r="I70" s="69">
        <v>19.784765</v>
      </c>
      <c r="J70" s="69">
        <v>19.696639999999999</v>
      </c>
      <c r="K70" s="69">
        <v>19.58267</v>
      </c>
      <c r="L70" s="69">
        <v>19.476194</v>
      </c>
      <c r="M70" s="69">
        <v>19.408548</v>
      </c>
      <c r="N70" s="69">
        <v>19.351171000000001</v>
      </c>
      <c r="O70" s="69">
        <v>19.329653</v>
      </c>
      <c r="P70" s="69">
        <v>19.295822000000001</v>
      </c>
      <c r="Q70" s="69">
        <v>19.254009</v>
      </c>
      <c r="R70" s="69">
        <v>19.239543999999999</v>
      </c>
      <c r="S70" s="69">
        <v>19.226454</v>
      </c>
      <c r="T70" s="69">
        <v>19.242602999999999</v>
      </c>
      <c r="U70" s="69">
        <v>19.286579</v>
      </c>
      <c r="V70" s="69">
        <v>19.336397000000002</v>
      </c>
      <c r="W70" s="69">
        <v>19.399456000000001</v>
      </c>
      <c r="X70" s="69">
        <v>19.460463000000001</v>
      </c>
      <c r="Y70" s="69">
        <v>19.522269999999999</v>
      </c>
      <c r="Z70" s="69">
        <v>19.591360000000002</v>
      </c>
      <c r="AA70" s="69">
        <v>19.685879</v>
      </c>
      <c r="AB70" s="69">
        <v>19.802607999999999</v>
      </c>
      <c r="AC70" s="69">
        <v>19.892477</v>
      </c>
      <c r="AD70" s="69">
        <v>20.001750999999999</v>
      </c>
      <c r="AE70" s="69">
        <v>20.162787999999999</v>
      </c>
      <c r="AF70" s="70">
        <v>4.6000000000000001E-4</v>
      </c>
      <c r="AG70" s="38"/>
    </row>
    <row r="71" spans="1:33" ht="15" customHeight="1" x14ac:dyDescent="0.3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</row>
    <row r="72" spans="1:33" ht="15" customHeight="1" x14ac:dyDescent="0.3">
      <c r="A72" s="43" t="s">
        <v>508</v>
      </c>
      <c r="B72" s="66" t="s">
        <v>219</v>
      </c>
      <c r="C72" s="67">
        <v>-0.29364000000000001</v>
      </c>
      <c r="D72" s="67">
        <v>0.38413799999999998</v>
      </c>
      <c r="E72" s="67">
        <v>-1.8412000000000001E-2</v>
      </c>
      <c r="F72" s="67">
        <v>-1.9605999999999998E-2</v>
      </c>
      <c r="G72" s="67">
        <v>-2.2353999999999999E-2</v>
      </c>
      <c r="H72" s="67">
        <v>-2.2298999999999999E-2</v>
      </c>
      <c r="I72" s="67">
        <v>-2.1360000000000001E-2</v>
      </c>
      <c r="J72" s="67">
        <v>-2.2155999999999999E-2</v>
      </c>
      <c r="K72" s="67">
        <v>-2.3390000000000001E-2</v>
      </c>
      <c r="L72" s="67">
        <v>-2.342E-2</v>
      </c>
      <c r="M72" s="67">
        <v>-2.3331000000000001E-2</v>
      </c>
      <c r="N72" s="67">
        <v>-2.3001000000000001E-2</v>
      </c>
      <c r="O72" s="67">
        <v>-2.3775000000000001E-2</v>
      </c>
      <c r="P72" s="67">
        <v>-2.3438000000000001E-2</v>
      </c>
      <c r="Q72" s="67">
        <v>-2.3077E-2</v>
      </c>
      <c r="R72" s="67">
        <v>-2.2934E-2</v>
      </c>
      <c r="S72" s="67">
        <v>-2.2946999999999999E-2</v>
      </c>
      <c r="T72" s="67">
        <v>-2.2976E-2</v>
      </c>
      <c r="U72" s="67">
        <v>-2.2675000000000001E-2</v>
      </c>
      <c r="V72" s="67">
        <v>-2.3779000000000002E-2</v>
      </c>
      <c r="W72" s="67">
        <v>-2.3975E-2</v>
      </c>
      <c r="X72" s="67">
        <v>-2.4136000000000001E-2</v>
      </c>
      <c r="Y72" s="67">
        <v>-2.4466999999999999E-2</v>
      </c>
      <c r="Z72" s="67">
        <v>-2.5166999999999998E-2</v>
      </c>
      <c r="AA72" s="67">
        <v>-2.1807E-2</v>
      </c>
      <c r="AB72" s="67">
        <v>-2.1797E-2</v>
      </c>
      <c r="AC72" s="67">
        <v>-2.1108999999999999E-2</v>
      </c>
      <c r="AD72" s="67">
        <v>-2.2442E-2</v>
      </c>
      <c r="AE72" s="67">
        <v>-2.1777999999999999E-2</v>
      </c>
      <c r="AF72" s="68">
        <v>-8.8723999999999997E-2</v>
      </c>
      <c r="AG72" s="38"/>
    </row>
    <row r="73" spans="1:33" ht="12" x14ac:dyDescent="0.3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</row>
    <row r="74" spans="1:33" ht="15" customHeight="1" x14ac:dyDescent="0.3">
      <c r="A74" s="43" t="s">
        <v>509</v>
      </c>
      <c r="B74" s="66" t="s">
        <v>220</v>
      </c>
      <c r="C74" s="72">
        <v>17.952000000000002</v>
      </c>
      <c r="D74" s="72">
        <v>18.118998999999999</v>
      </c>
      <c r="E74" s="72">
        <v>18.448851000000001</v>
      </c>
      <c r="F74" s="72">
        <v>18.520790000000002</v>
      </c>
      <c r="G74" s="72">
        <v>18.59273</v>
      </c>
      <c r="H74" s="72">
        <v>18.664670999999998</v>
      </c>
      <c r="I74" s="72">
        <v>18.664670999999998</v>
      </c>
      <c r="J74" s="72">
        <v>18.664670999999998</v>
      </c>
      <c r="K74" s="72">
        <v>18.664670999999998</v>
      </c>
      <c r="L74" s="72">
        <v>18.664670999999998</v>
      </c>
      <c r="M74" s="72">
        <v>18.664670999999998</v>
      </c>
      <c r="N74" s="72">
        <v>18.664670999999998</v>
      </c>
      <c r="O74" s="72">
        <v>18.664670999999998</v>
      </c>
      <c r="P74" s="72">
        <v>18.664670999999998</v>
      </c>
      <c r="Q74" s="72">
        <v>18.664670999999998</v>
      </c>
      <c r="R74" s="72">
        <v>18.664670999999998</v>
      </c>
      <c r="S74" s="72">
        <v>18.664670999999998</v>
      </c>
      <c r="T74" s="72">
        <v>18.664670999999998</v>
      </c>
      <c r="U74" s="72">
        <v>18.664670999999998</v>
      </c>
      <c r="V74" s="72">
        <v>18.664670999999998</v>
      </c>
      <c r="W74" s="72">
        <v>18.664670999999998</v>
      </c>
      <c r="X74" s="72">
        <v>18.664670999999998</v>
      </c>
      <c r="Y74" s="72">
        <v>18.664670999999998</v>
      </c>
      <c r="Z74" s="72">
        <v>18.664670999999998</v>
      </c>
      <c r="AA74" s="72">
        <v>18.664670999999998</v>
      </c>
      <c r="AB74" s="72">
        <v>18.664670999999998</v>
      </c>
      <c r="AC74" s="72">
        <v>18.664670999999998</v>
      </c>
      <c r="AD74" s="72">
        <v>18.664670999999998</v>
      </c>
      <c r="AE74" s="72">
        <v>18.664670999999998</v>
      </c>
      <c r="AF74" s="68">
        <v>1.3910000000000001E-3</v>
      </c>
      <c r="AG74" s="38"/>
    </row>
    <row r="75" spans="1:33" ht="15" customHeight="1" x14ac:dyDescent="0.3">
      <c r="A75" s="43" t="s">
        <v>510</v>
      </c>
      <c r="B75" s="66" t="s">
        <v>221</v>
      </c>
      <c r="C75" s="72">
        <v>91.459000000000003</v>
      </c>
      <c r="D75" s="72">
        <v>90.059997999999993</v>
      </c>
      <c r="E75" s="72">
        <v>90.952515000000005</v>
      </c>
      <c r="F75" s="72">
        <v>90.945999</v>
      </c>
      <c r="G75" s="72">
        <v>90.980926999999994</v>
      </c>
      <c r="H75" s="72">
        <v>91.484848</v>
      </c>
      <c r="I75" s="72">
        <v>91.844536000000005</v>
      </c>
      <c r="J75" s="72">
        <v>92.153808999999995</v>
      </c>
      <c r="K75" s="72">
        <v>92.193236999999996</v>
      </c>
      <c r="L75" s="72">
        <v>92.065842000000004</v>
      </c>
      <c r="M75" s="72">
        <v>92.035163999999995</v>
      </c>
      <c r="N75" s="72">
        <v>91.923935</v>
      </c>
      <c r="O75" s="72">
        <v>92.020874000000006</v>
      </c>
      <c r="P75" s="72">
        <v>92.105225000000004</v>
      </c>
      <c r="Q75" s="72">
        <v>92.003792000000004</v>
      </c>
      <c r="R75" s="72">
        <v>91.863945000000001</v>
      </c>
      <c r="S75" s="72">
        <v>92.008858000000004</v>
      </c>
      <c r="T75" s="72">
        <v>92.026291000000001</v>
      </c>
      <c r="U75" s="72">
        <v>92.063507000000001</v>
      </c>
      <c r="V75" s="72">
        <v>92.141662999999994</v>
      </c>
      <c r="W75" s="72">
        <v>92.211074999999994</v>
      </c>
      <c r="X75" s="72">
        <v>92.063453999999993</v>
      </c>
      <c r="Y75" s="72">
        <v>92.282477999999998</v>
      </c>
      <c r="Z75" s="72">
        <v>92.147307999999995</v>
      </c>
      <c r="AA75" s="72">
        <v>92.345222000000007</v>
      </c>
      <c r="AB75" s="72">
        <v>92.071074999999993</v>
      </c>
      <c r="AC75" s="72">
        <v>91.983101000000005</v>
      </c>
      <c r="AD75" s="72">
        <v>92.092338999999996</v>
      </c>
      <c r="AE75" s="72">
        <v>91.780060000000006</v>
      </c>
      <c r="AF75" s="68">
        <v>1.25E-4</v>
      </c>
      <c r="AG75" s="38"/>
    </row>
    <row r="76" spans="1:33" ht="15" customHeight="1" x14ac:dyDescent="0.3">
      <c r="A76" s="43" t="s">
        <v>511</v>
      </c>
      <c r="B76" s="66" t="s">
        <v>512</v>
      </c>
      <c r="C76" s="67">
        <v>8.4865460000000006</v>
      </c>
      <c r="D76" s="67">
        <v>9.0409009999999999</v>
      </c>
      <c r="E76" s="67">
        <v>8.9167039999999993</v>
      </c>
      <c r="F76" s="67">
        <v>8.8531840000000006</v>
      </c>
      <c r="G76" s="67">
        <v>8.6993539999999996</v>
      </c>
      <c r="H76" s="67">
        <v>8.7978100000000001</v>
      </c>
      <c r="I76" s="67">
        <v>8.7302379999999999</v>
      </c>
      <c r="J76" s="67">
        <v>8.8096979999999991</v>
      </c>
      <c r="K76" s="67">
        <v>8.8348289999999992</v>
      </c>
      <c r="L76" s="67">
        <v>8.8668779999999998</v>
      </c>
      <c r="M76" s="67">
        <v>8.8397729999999992</v>
      </c>
      <c r="N76" s="67">
        <v>8.7467419999999994</v>
      </c>
      <c r="O76" s="67">
        <v>8.7945659999999997</v>
      </c>
      <c r="P76" s="67">
        <v>8.8531479999999991</v>
      </c>
      <c r="Q76" s="67">
        <v>8.8453959999999991</v>
      </c>
      <c r="R76" s="67">
        <v>8.8224110000000007</v>
      </c>
      <c r="S76" s="67">
        <v>8.8540229999999998</v>
      </c>
      <c r="T76" s="67">
        <v>8.9058299999999999</v>
      </c>
      <c r="U76" s="67">
        <v>8.9359339999999996</v>
      </c>
      <c r="V76" s="67">
        <v>9.1044499999999999</v>
      </c>
      <c r="W76" s="67">
        <v>9.0757650000000005</v>
      </c>
      <c r="X76" s="67">
        <v>8.9965720000000005</v>
      </c>
      <c r="Y76" s="67">
        <v>8.8712859999999996</v>
      </c>
      <c r="Z76" s="67">
        <v>8.8281840000000003</v>
      </c>
      <c r="AA76" s="67">
        <v>8.7008500000000009</v>
      </c>
      <c r="AB76" s="67">
        <v>8.7265999999999995</v>
      </c>
      <c r="AC76" s="67">
        <v>8.7043099999999995</v>
      </c>
      <c r="AD76" s="67">
        <v>8.5641890000000007</v>
      </c>
      <c r="AE76" s="67">
        <v>8.4194560000000003</v>
      </c>
      <c r="AF76" s="68">
        <v>-2.8299999999999999E-4</v>
      </c>
      <c r="AG76" s="38"/>
    </row>
    <row r="77" spans="1:33" ht="15" customHeight="1" x14ac:dyDescent="0.3">
      <c r="A77" s="43" t="s">
        <v>513</v>
      </c>
      <c r="B77" s="66" t="s">
        <v>514</v>
      </c>
      <c r="C77" s="67">
        <v>9.7326560000000004</v>
      </c>
      <c r="D77" s="67">
        <v>9.9308960000000006</v>
      </c>
      <c r="E77" s="67">
        <v>10.693754999999999</v>
      </c>
      <c r="F77" s="67">
        <v>10.829088</v>
      </c>
      <c r="G77" s="67">
        <v>11.052844</v>
      </c>
      <c r="H77" s="67">
        <v>11.149592999999999</v>
      </c>
      <c r="I77" s="67">
        <v>11.152388999999999</v>
      </c>
      <c r="J77" s="67">
        <v>11.224688</v>
      </c>
      <c r="K77" s="67">
        <v>11.374539</v>
      </c>
      <c r="L77" s="67">
        <v>11.406249000000001</v>
      </c>
      <c r="M77" s="67">
        <v>11.482843000000001</v>
      </c>
      <c r="N77" s="67">
        <v>11.513206</v>
      </c>
      <c r="O77" s="67">
        <v>11.654120000000001</v>
      </c>
      <c r="P77" s="67">
        <v>11.765363000000001</v>
      </c>
      <c r="Q77" s="67">
        <v>11.842428</v>
      </c>
      <c r="R77" s="67">
        <v>11.860378000000001</v>
      </c>
      <c r="S77" s="67">
        <v>11.865155</v>
      </c>
      <c r="T77" s="67">
        <v>11.957485999999999</v>
      </c>
      <c r="U77" s="67">
        <v>11.842484000000001</v>
      </c>
      <c r="V77" s="67">
        <v>11.890943999999999</v>
      </c>
      <c r="W77" s="67">
        <v>11.950986</v>
      </c>
      <c r="X77" s="67">
        <v>11.976305999999999</v>
      </c>
      <c r="Y77" s="67">
        <v>11.972303</v>
      </c>
      <c r="Z77" s="67">
        <v>11.933615</v>
      </c>
      <c r="AA77" s="67">
        <v>11.771686000000001</v>
      </c>
      <c r="AB77" s="67">
        <v>11.637226999999999</v>
      </c>
      <c r="AC77" s="67">
        <v>11.631284000000001</v>
      </c>
      <c r="AD77" s="67">
        <v>11.574436</v>
      </c>
      <c r="AE77" s="67">
        <v>11.327992</v>
      </c>
      <c r="AF77" s="68">
        <v>5.4359999999999999E-3</v>
      </c>
      <c r="AG77" s="38"/>
    </row>
    <row r="78" spans="1:33" ht="15" customHeight="1" x14ac:dyDescent="0.3">
      <c r="A78" s="43" t="s">
        <v>515</v>
      </c>
      <c r="B78" s="66" t="s">
        <v>516</v>
      </c>
      <c r="C78" s="67">
        <v>-1.246111</v>
      </c>
      <c r="D78" s="67">
        <v>-0.88999499999999998</v>
      </c>
      <c r="E78" s="67">
        <v>-1.7770509999999999</v>
      </c>
      <c r="F78" s="67">
        <v>-1.9759040000000001</v>
      </c>
      <c r="G78" s="67">
        <v>-2.3534899999999999</v>
      </c>
      <c r="H78" s="67">
        <v>-2.3517839999999999</v>
      </c>
      <c r="I78" s="67">
        <v>-2.4221509999999999</v>
      </c>
      <c r="J78" s="67">
        <v>-2.4149889999999998</v>
      </c>
      <c r="K78" s="67">
        <v>-2.5397099999999999</v>
      </c>
      <c r="L78" s="67">
        <v>-2.539371</v>
      </c>
      <c r="M78" s="67">
        <v>-2.6430699999999998</v>
      </c>
      <c r="N78" s="67">
        <v>-2.766464</v>
      </c>
      <c r="O78" s="67">
        <v>-2.8595540000000002</v>
      </c>
      <c r="P78" s="67">
        <v>-2.9122140000000001</v>
      </c>
      <c r="Q78" s="67">
        <v>-2.9970319999999999</v>
      </c>
      <c r="R78" s="67">
        <v>-3.0379679999999998</v>
      </c>
      <c r="S78" s="67">
        <v>-3.0111319999999999</v>
      </c>
      <c r="T78" s="67">
        <v>-3.0516559999999999</v>
      </c>
      <c r="U78" s="67">
        <v>-2.9065500000000002</v>
      </c>
      <c r="V78" s="67">
        <v>-2.7864930000000001</v>
      </c>
      <c r="W78" s="67">
        <v>-2.8752209999999998</v>
      </c>
      <c r="X78" s="67">
        <v>-2.9797340000000001</v>
      </c>
      <c r="Y78" s="67">
        <v>-3.1010170000000001</v>
      </c>
      <c r="Z78" s="67">
        <v>-3.1054309999999998</v>
      </c>
      <c r="AA78" s="67">
        <v>-3.0708350000000002</v>
      </c>
      <c r="AB78" s="67">
        <v>-2.9106269999999999</v>
      </c>
      <c r="AC78" s="67">
        <v>-2.9269729999999998</v>
      </c>
      <c r="AD78" s="67">
        <v>-3.0102470000000001</v>
      </c>
      <c r="AE78" s="67">
        <v>-2.9085359999999998</v>
      </c>
      <c r="AF78" s="68">
        <v>3.0734999999999998E-2</v>
      </c>
      <c r="AG78" s="38"/>
    </row>
    <row r="79" spans="1:33" ht="12" x14ac:dyDescent="0.3">
      <c r="A79" s="43" t="s">
        <v>517</v>
      </c>
      <c r="B79" s="66" t="s">
        <v>106</v>
      </c>
      <c r="C79" s="72">
        <v>-6.3540260000000002</v>
      </c>
      <c r="D79" s="72">
        <v>-4.3603430000000003</v>
      </c>
      <c r="E79" s="72">
        <v>-8.9241620000000008</v>
      </c>
      <c r="F79" s="72">
        <v>-9.9553010000000004</v>
      </c>
      <c r="G79" s="72">
        <v>-11.867222999999999</v>
      </c>
      <c r="H79" s="72">
        <v>-11.868959</v>
      </c>
      <c r="I79" s="72">
        <v>-12.255728</v>
      </c>
      <c r="J79" s="72">
        <v>-12.274734</v>
      </c>
      <c r="K79" s="72">
        <v>-12.984676</v>
      </c>
      <c r="L79" s="72">
        <v>-13.054034</v>
      </c>
      <c r="M79" s="72">
        <v>-13.634465000000001</v>
      </c>
      <c r="N79" s="72">
        <v>-14.313117999999999</v>
      </c>
      <c r="O79" s="72">
        <v>-14.811828999999999</v>
      </c>
      <c r="P79" s="72">
        <v>-15.110813</v>
      </c>
      <c r="Q79" s="72">
        <v>-15.584432</v>
      </c>
      <c r="R79" s="72">
        <v>-15.80908</v>
      </c>
      <c r="S79" s="72">
        <v>-15.680111999999999</v>
      </c>
      <c r="T79" s="72">
        <v>-15.87781</v>
      </c>
      <c r="U79" s="72">
        <v>-15.088065</v>
      </c>
      <c r="V79" s="72">
        <v>-14.428357999999999</v>
      </c>
      <c r="W79" s="72">
        <v>-14.839491000000001</v>
      </c>
      <c r="X79" s="72">
        <v>-15.330742000000001</v>
      </c>
      <c r="Y79" s="72">
        <v>-15.904443000000001</v>
      </c>
      <c r="Z79" s="72">
        <v>-15.871409999999999</v>
      </c>
      <c r="AA79" s="72">
        <v>-15.616472999999999</v>
      </c>
      <c r="AB79" s="72">
        <v>-14.714403000000001</v>
      </c>
      <c r="AC79" s="72">
        <v>-14.729609999999999</v>
      </c>
      <c r="AD79" s="72">
        <v>-15.066827999999999</v>
      </c>
      <c r="AE79" s="72">
        <v>-14.440868</v>
      </c>
      <c r="AF79" s="68">
        <v>2.9755E-2</v>
      </c>
      <c r="AG79" s="38"/>
    </row>
    <row r="80" spans="1:33" ht="15" customHeight="1" x14ac:dyDescent="0.3">
      <c r="B80" s="65" t="s">
        <v>222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</row>
    <row r="81" spans="1:34" ht="12" x14ac:dyDescent="0.3">
      <c r="A81" s="43" t="s">
        <v>518</v>
      </c>
      <c r="B81" s="66" t="s">
        <v>694</v>
      </c>
      <c r="C81" s="71">
        <v>371.36688199999998</v>
      </c>
      <c r="D81" s="71">
        <v>248.61128199999999</v>
      </c>
      <c r="E81" s="71">
        <v>251.41229200000001</v>
      </c>
      <c r="F81" s="71">
        <v>234.703217</v>
      </c>
      <c r="G81" s="71">
        <v>230.17449999999999</v>
      </c>
      <c r="H81" s="71">
        <v>234.90776099999999</v>
      </c>
      <c r="I81" s="71">
        <v>234.48049900000001</v>
      </c>
      <c r="J81" s="71">
        <v>239.360443</v>
      </c>
      <c r="K81" s="71">
        <v>241.82403600000001</v>
      </c>
      <c r="L81" s="71">
        <v>243.932602</v>
      </c>
      <c r="M81" s="71">
        <v>245.429123</v>
      </c>
      <c r="N81" s="71">
        <v>244.05328399999999</v>
      </c>
      <c r="O81" s="71">
        <v>246.72105400000001</v>
      </c>
      <c r="P81" s="71">
        <v>250.19442699999999</v>
      </c>
      <c r="Q81" s="71">
        <v>252.71852100000001</v>
      </c>
      <c r="R81" s="71">
        <v>252.98632799999999</v>
      </c>
      <c r="S81" s="71">
        <v>255.54049699999999</v>
      </c>
      <c r="T81" s="71">
        <v>258.61086999999998</v>
      </c>
      <c r="U81" s="71">
        <v>261.46523999999999</v>
      </c>
      <c r="V81" s="71">
        <v>268.47531099999998</v>
      </c>
      <c r="W81" s="71">
        <v>269.251373</v>
      </c>
      <c r="X81" s="71">
        <v>266.64828499999999</v>
      </c>
      <c r="Y81" s="71">
        <v>263.44723499999998</v>
      </c>
      <c r="Z81" s="71">
        <v>262.58783</v>
      </c>
      <c r="AA81" s="71">
        <v>260.37374899999998</v>
      </c>
      <c r="AB81" s="71">
        <v>262.247345</v>
      </c>
      <c r="AC81" s="71">
        <v>262.36071800000002</v>
      </c>
      <c r="AD81" s="71">
        <v>259.065338</v>
      </c>
      <c r="AE81" s="71">
        <v>255.761414</v>
      </c>
      <c r="AF81" s="68">
        <v>-1.3231E-2</v>
      </c>
      <c r="AG81" s="38"/>
    </row>
    <row r="82" spans="1:34" ht="15" customHeight="1" x14ac:dyDescent="0.3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</row>
    <row r="83" spans="1:34" ht="15" customHeight="1" thickBot="1" x14ac:dyDescent="0.35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</row>
    <row r="84" spans="1:34" ht="15" customHeight="1" x14ac:dyDescent="0.3">
      <c r="B84" s="78" t="s">
        <v>617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58"/>
    </row>
    <row r="85" spans="1:34" ht="15" customHeight="1" x14ac:dyDescent="0.3">
      <c r="B85" s="38" t="s">
        <v>695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spans="1:34" ht="15" customHeight="1" x14ac:dyDescent="0.3">
      <c r="B86" s="38" t="s">
        <v>601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spans="1:34" ht="15" customHeight="1" x14ac:dyDescent="0.3">
      <c r="B87" s="38" t="s">
        <v>602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spans="1:34" ht="15" customHeight="1" x14ac:dyDescent="0.3">
      <c r="B88" s="38" t="s">
        <v>107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</row>
    <row r="89" spans="1:34" ht="15" customHeight="1" x14ac:dyDescent="0.3">
      <c r="B89" s="38" t="s">
        <v>696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</row>
    <row r="90" spans="1:34" ht="15" customHeight="1" x14ac:dyDescent="0.3">
      <c r="B90" s="38" t="s">
        <v>697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</row>
    <row r="91" spans="1:34" ht="15" customHeight="1" x14ac:dyDescent="0.3">
      <c r="B91" s="38" t="s">
        <v>604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</row>
    <row r="92" spans="1:34" ht="12" x14ac:dyDescent="0.3">
      <c r="B92" s="38" t="s">
        <v>605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</row>
    <row r="93" spans="1:34" ht="15" customHeight="1" x14ac:dyDescent="0.3">
      <c r="B93" s="38" t="s">
        <v>223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</row>
    <row r="94" spans="1:34" ht="15" customHeight="1" x14ac:dyDescent="0.3">
      <c r="B94" s="38" t="s">
        <v>698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spans="1:34" ht="15" customHeight="1" x14ac:dyDescent="0.3">
      <c r="B95" s="38" t="s">
        <v>607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</row>
    <row r="96" spans="1:34" ht="15" customHeight="1" x14ac:dyDescent="0.3">
      <c r="B96" s="38" t="s">
        <v>699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</row>
    <row r="97" spans="2:33" ht="15" customHeight="1" x14ac:dyDescent="0.3">
      <c r="B97" s="38" t="s">
        <v>700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</row>
    <row r="98" spans="2:33" ht="15" customHeight="1" x14ac:dyDescent="0.3">
      <c r="B98" s="38" t="s">
        <v>608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</row>
    <row r="99" spans="2:33" ht="15" customHeight="1" x14ac:dyDescent="0.3">
      <c r="B99" s="38" t="s">
        <v>609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</row>
    <row r="100" spans="2:33" ht="15" customHeight="1" x14ac:dyDescent="0.3">
      <c r="B100" s="38" t="s">
        <v>610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spans="2:33" ht="12" x14ac:dyDescent="0.3">
      <c r="B101" s="38" t="s">
        <v>525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spans="2:33" ht="12" x14ac:dyDescent="0.3">
      <c r="B102" s="38" t="s">
        <v>701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</row>
    <row r="103" spans="2:33" ht="15" customHeight="1" x14ac:dyDescent="0.3">
      <c r="B103" s="38" t="s">
        <v>702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spans="2:33" ht="15" customHeight="1" x14ac:dyDescent="0.3">
      <c r="B104" s="38" t="s">
        <v>613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</row>
    <row r="105" spans="2:33" ht="15" customHeight="1" x14ac:dyDescent="0.3">
      <c r="B105" s="38" t="s">
        <v>614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</row>
    <row r="106" spans="2:33" ht="15" customHeight="1" x14ac:dyDescent="0.3">
      <c r="B106" s="38" t="s">
        <v>615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2:33" ht="15" customHeight="1" x14ac:dyDescent="0.3">
      <c r="B107" s="38" t="s">
        <v>616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2:33" ht="15" customHeight="1" x14ac:dyDescent="0.3">
      <c r="B108" s="38" t="s">
        <v>109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2:33" ht="15" customHeight="1" x14ac:dyDescent="0.3">
      <c r="B109" s="38" t="s">
        <v>584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spans="2:33" ht="15" customHeight="1" x14ac:dyDescent="0.3">
      <c r="B110" s="38" t="s">
        <v>585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</row>
    <row r="111" spans="2:33" ht="15" customHeight="1" x14ac:dyDescent="0.3">
      <c r="B111" s="38" t="s">
        <v>690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</row>
    <row r="112" spans="2:33" ht="15" customHeight="1" x14ac:dyDescent="0.3">
      <c r="B112" s="77" t="s">
        <v>682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38"/>
    </row>
    <row r="113" spans="2:33" ht="15" customHeight="1" x14ac:dyDescent="0.3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2:33" ht="15" customHeight="1" x14ac:dyDescent="0.3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spans="2:33" ht="15" customHeight="1" x14ac:dyDescent="0.3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</row>
    <row r="116" spans="2:33" ht="15" customHeight="1" x14ac:dyDescent="0.3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spans="2:33" ht="15" customHeight="1" x14ac:dyDescent="0.3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</row>
    <row r="118" spans="2:33" ht="15" customHeight="1" x14ac:dyDescent="0.3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</row>
    <row r="119" spans="2:33" ht="15" customHeight="1" x14ac:dyDescent="0.3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</row>
    <row r="120" spans="2:33" ht="15" customHeight="1" x14ac:dyDescent="0.3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</row>
    <row r="121" spans="2:33" ht="15" customHeight="1" x14ac:dyDescent="0.3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</row>
    <row r="122" spans="2:33" ht="15" customHeight="1" x14ac:dyDescent="0.3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</row>
    <row r="123" spans="2:33" ht="15" customHeight="1" x14ac:dyDescent="0.3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</row>
    <row r="124" spans="2:33" ht="15" customHeight="1" x14ac:dyDescent="0.3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</row>
    <row r="125" spans="2:33" ht="15" customHeight="1" x14ac:dyDescent="0.3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</row>
    <row r="126" spans="2:33" ht="15" customHeight="1" x14ac:dyDescent="0.3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2:33" ht="15" customHeight="1" x14ac:dyDescent="0.3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2:33" ht="15" customHeight="1" x14ac:dyDescent="0.3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</row>
    <row r="129" spans="2:33" ht="15" customHeight="1" x14ac:dyDescent="0.3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spans="2:33" ht="15" customHeight="1" x14ac:dyDescent="0.3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</row>
    <row r="131" spans="2:33" ht="15" customHeight="1" x14ac:dyDescent="0.3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  <row r="132" spans="2:33" ht="15" customHeight="1" x14ac:dyDescent="0.3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</row>
    <row r="133" spans="2:33" ht="15" customHeight="1" x14ac:dyDescent="0.3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spans="2:33" ht="15" customHeight="1" x14ac:dyDescent="0.3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135" spans="2:33" ht="15" customHeight="1" x14ac:dyDescent="0.3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</row>
    <row r="136" spans="2:33" ht="15" customHeight="1" x14ac:dyDescent="0.3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</row>
    <row r="137" spans="2:33" ht="15" customHeight="1" x14ac:dyDescent="0.3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</row>
    <row r="138" spans="2:33" ht="15" customHeight="1" x14ac:dyDescent="0.3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</row>
    <row r="139" spans="2:33" ht="15" customHeight="1" x14ac:dyDescent="0.3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</row>
    <row r="140" spans="2:33" ht="15" customHeight="1" x14ac:dyDescent="0.3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</row>
    <row r="141" spans="2:33" ht="12" x14ac:dyDescent="0.3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</row>
    <row r="142" spans="2:33" ht="12" x14ac:dyDescent="0.3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</row>
    <row r="143" spans="2:33" ht="12" x14ac:dyDescent="0.3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</row>
    <row r="144" spans="2:33" ht="12" x14ac:dyDescent="0.3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</row>
    <row r="145" spans="2:33" ht="12" x14ac:dyDescent="0.3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</row>
    <row r="146" spans="2:33" ht="12" x14ac:dyDescent="0.3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</row>
    <row r="147" spans="2:33" ht="12" x14ac:dyDescent="0.3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</row>
    <row r="148" spans="2:33" ht="12" x14ac:dyDescent="0.3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</row>
    <row r="149" spans="2:33" ht="12" x14ac:dyDescent="0.3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</row>
    <row r="150" spans="2:33" ht="15" customHeight="1" x14ac:dyDescent="0.3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</row>
    <row r="151" spans="2:33" ht="15" customHeight="1" x14ac:dyDescent="0.3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</row>
    <row r="152" spans="2:33" ht="15" customHeight="1" x14ac:dyDescent="0.3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</row>
    <row r="153" spans="2:33" ht="15" customHeight="1" x14ac:dyDescent="0.3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2:33" ht="15" customHeight="1" x14ac:dyDescent="0.3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</row>
    <row r="155" spans="2:33" ht="15" customHeight="1" x14ac:dyDescent="0.3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</row>
    <row r="156" spans="2:33" ht="15" customHeight="1" x14ac:dyDescent="0.3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</row>
    <row r="157" spans="2:33" ht="15" customHeight="1" x14ac:dyDescent="0.3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</row>
    <row r="158" spans="2:33" ht="15" customHeight="1" x14ac:dyDescent="0.3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</row>
    <row r="159" spans="2:33" ht="15" customHeight="1" x14ac:dyDescent="0.3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</row>
    <row r="160" spans="2:33" ht="15" customHeight="1" x14ac:dyDescent="0.3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</row>
    <row r="161" spans="2:33" ht="15" customHeight="1" x14ac:dyDescent="0.3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</row>
    <row r="162" spans="2:33" ht="15" customHeight="1" x14ac:dyDescent="0.3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</row>
    <row r="163" spans="2:33" ht="15" customHeight="1" x14ac:dyDescent="0.3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</row>
    <row r="164" spans="2:33" ht="15" customHeight="1" x14ac:dyDescent="0.3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</row>
    <row r="165" spans="2:33" ht="12" x14ac:dyDescent="0.3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</row>
    <row r="166" spans="2:33" ht="15" customHeight="1" x14ac:dyDescent="0.3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</row>
    <row r="167" spans="2:33" ht="15" customHeight="1" x14ac:dyDescent="0.3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</row>
    <row r="168" spans="2:33" ht="15" customHeight="1" x14ac:dyDescent="0.3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</row>
    <row r="169" spans="2:33" ht="15" customHeight="1" x14ac:dyDescent="0.3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</row>
    <row r="170" spans="2:33" ht="15" customHeight="1" x14ac:dyDescent="0.3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</row>
    <row r="171" spans="2:33" ht="15" customHeight="1" x14ac:dyDescent="0.3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</row>
    <row r="172" spans="2:33" ht="15" customHeight="1" x14ac:dyDescent="0.3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</row>
    <row r="173" spans="2:33" ht="15" customHeight="1" x14ac:dyDescent="0.3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</row>
    <row r="174" spans="2:33" ht="15" customHeight="1" x14ac:dyDescent="0.3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</row>
    <row r="175" spans="2:33" ht="15" customHeight="1" x14ac:dyDescent="0.3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</row>
    <row r="176" spans="2:33" ht="15" customHeight="1" x14ac:dyDescent="0.3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</row>
    <row r="177" spans="2:33" ht="15" customHeight="1" x14ac:dyDescent="0.3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</row>
    <row r="178" spans="2:33" ht="15" customHeight="1" x14ac:dyDescent="0.3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</row>
    <row r="179" spans="2:33" ht="15" customHeight="1" x14ac:dyDescent="0.3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  <row r="180" spans="2:33" ht="12" x14ac:dyDescent="0.3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</row>
    <row r="181" spans="2:33" ht="15" customHeight="1" x14ac:dyDescent="0.3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</row>
    <row r="182" spans="2:33" ht="15" customHeight="1" x14ac:dyDescent="0.3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</row>
    <row r="183" spans="2:33" ht="15" customHeight="1" x14ac:dyDescent="0.3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</row>
    <row r="184" spans="2:33" ht="15" customHeight="1" x14ac:dyDescent="0.3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</row>
    <row r="185" spans="2:33" ht="15" customHeight="1" x14ac:dyDescent="0.3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</row>
    <row r="186" spans="2:33" ht="15" customHeight="1" x14ac:dyDescent="0.3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</row>
    <row r="187" spans="2:33" ht="15" customHeight="1" x14ac:dyDescent="0.3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</row>
    <row r="188" spans="2:33" ht="15" customHeight="1" x14ac:dyDescent="0.3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</row>
    <row r="189" spans="2:33" ht="15" customHeight="1" x14ac:dyDescent="0.3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</row>
    <row r="190" spans="2:33" ht="15" customHeight="1" x14ac:dyDescent="0.3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</row>
    <row r="191" spans="2:33" ht="15" customHeight="1" x14ac:dyDescent="0.3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</row>
    <row r="192" spans="2:33" ht="15" customHeight="1" x14ac:dyDescent="0.3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</row>
    <row r="193" spans="2:33" ht="15" customHeight="1" x14ac:dyDescent="0.3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</row>
    <row r="194" spans="2:33" ht="15" customHeight="1" x14ac:dyDescent="0.3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</row>
    <row r="195" spans="2:33" ht="15" customHeight="1" x14ac:dyDescent="0.3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2:33" ht="15" customHeight="1" x14ac:dyDescent="0.3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</row>
    <row r="197" spans="2:33" ht="15" customHeight="1" x14ac:dyDescent="0.3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</row>
    <row r="198" spans="2:33" ht="15" customHeight="1" x14ac:dyDescent="0.3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</row>
    <row r="199" spans="2:33" ht="15" customHeight="1" x14ac:dyDescent="0.3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</row>
    <row r="200" spans="2:33" ht="15" customHeight="1" x14ac:dyDescent="0.3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</row>
    <row r="201" spans="2:33" ht="15" customHeight="1" x14ac:dyDescent="0.3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</row>
    <row r="202" spans="2:33" ht="15" customHeight="1" x14ac:dyDescent="0.3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</row>
    <row r="203" spans="2:33" ht="15" customHeight="1" x14ac:dyDescent="0.3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</row>
    <row r="204" spans="2:33" ht="15" customHeight="1" x14ac:dyDescent="0.3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</row>
    <row r="205" spans="2:33" ht="12" x14ac:dyDescent="0.3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</row>
    <row r="206" spans="2:33" ht="12" x14ac:dyDescent="0.3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</row>
    <row r="207" spans="2:33" ht="15" customHeight="1" x14ac:dyDescent="0.3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</row>
    <row r="208" spans="2:33" ht="15" customHeight="1" x14ac:dyDescent="0.3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</row>
    <row r="209" spans="2:33" ht="15" customHeight="1" x14ac:dyDescent="0.3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</row>
    <row r="210" spans="2:33" ht="15" customHeight="1" x14ac:dyDescent="0.3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</row>
    <row r="211" spans="2:33" ht="15" customHeight="1" x14ac:dyDescent="0.3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</row>
    <row r="212" spans="2:33" ht="15" customHeight="1" x14ac:dyDescent="0.3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</row>
    <row r="213" spans="2:33" ht="15" customHeight="1" x14ac:dyDescent="0.3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</row>
    <row r="214" spans="2:33" ht="15" customHeight="1" x14ac:dyDescent="0.3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</row>
    <row r="215" spans="2:33" ht="15" customHeight="1" x14ac:dyDescent="0.3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</row>
    <row r="216" spans="2:33" ht="15" customHeight="1" x14ac:dyDescent="0.3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</row>
    <row r="217" spans="2:33" ht="15" customHeight="1" x14ac:dyDescent="0.3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2:33" ht="15" customHeight="1" x14ac:dyDescent="0.3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</row>
    <row r="219" spans="2:33" ht="15" customHeight="1" x14ac:dyDescent="0.3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</row>
    <row r="220" spans="2:33" ht="15" customHeight="1" x14ac:dyDescent="0.3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</row>
    <row r="221" spans="2:33" ht="15" customHeight="1" x14ac:dyDescent="0.3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</row>
    <row r="222" spans="2:33" ht="15" customHeight="1" x14ac:dyDescent="0.3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</row>
    <row r="223" spans="2:33" ht="12" x14ac:dyDescent="0.3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</row>
    <row r="224" spans="2:33" ht="15" customHeight="1" x14ac:dyDescent="0.3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</row>
    <row r="225" spans="2:33" ht="15" customHeight="1" x14ac:dyDescent="0.3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</row>
    <row r="226" spans="2:33" ht="12" x14ac:dyDescent="0.3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</row>
    <row r="227" spans="2:33" ht="15" customHeight="1" x14ac:dyDescent="0.3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</row>
    <row r="228" spans="2:33" ht="15" customHeight="1" x14ac:dyDescent="0.3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</row>
    <row r="229" spans="2:33" ht="15" customHeight="1" x14ac:dyDescent="0.3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</row>
    <row r="230" spans="2:33" ht="15" customHeight="1" x14ac:dyDescent="0.3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</row>
    <row r="231" spans="2:33" ht="15" customHeight="1" x14ac:dyDescent="0.3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</row>
    <row r="232" spans="2:33" ht="15" customHeight="1" x14ac:dyDescent="0.3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</row>
    <row r="233" spans="2:33" ht="15" customHeight="1" x14ac:dyDescent="0.3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</row>
    <row r="234" spans="2:33" ht="15" customHeight="1" x14ac:dyDescent="0.3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</row>
    <row r="308" spans="2:32" ht="15" customHeight="1" x14ac:dyDescent="0.3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</row>
    <row r="511" spans="2:32" ht="15" customHeight="1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</row>
    <row r="712" spans="2:32" ht="15" customHeight="1" x14ac:dyDescent="0.3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</row>
    <row r="887" spans="2:32" ht="15" customHeight="1" x14ac:dyDescent="0.3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</row>
    <row r="1101" spans="2:32" ht="15" customHeight="1" x14ac:dyDescent="0.3">
      <c r="B1101" s="76"/>
      <c r="C1101" s="76"/>
      <c r="D1101" s="76"/>
      <c r="E1101" s="76"/>
      <c r="F1101" s="76"/>
      <c r="G1101" s="76"/>
      <c r="H1101" s="76"/>
      <c r="I1101" s="76"/>
      <c r="J1101" s="76"/>
      <c r="K1101" s="76"/>
      <c r="L1101" s="76"/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  <c r="AA1101" s="76"/>
      <c r="AB1101" s="76"/>
      <c r="AC1101" s="76"/>
      <c r="AD1101" s="76"/>
      <c r="AE1101" s="76"/>
      <c r="AF1101" s="76"/>
    </row>
    <row r="1229" spans="2:32" ht="15" customHeight="1" x14ac:dyDescent="0.3">
      <c r="B1229" s="76"/>
      <c r="C1229" s="76"/>
      <c r="D1229" s="76"/>
      <c r="E1229" s="76"/>
      <c r="F1229" s="76"/>
      <c r="G1229" s="76"/>
      <c r="H1229" s="76"/>
      <c r="I1229" s="76"/>
      <c r="J1229" s="76"/>
      <c r="K1229" s="76"/>
      <c r="L1229" s="76"/>
      <c r="M1229" s="76"/>
      <c r="N1229" s="76"/>
      <c r="O1229" s="76"/>
      <c r="P1229" s="76"/>
      <c r="Q1229" s="76"/>
      <c r="R1229" s="76"/>
      <c r="S1229" s="76"/>
      <c r="T1229" s="76"/>
      <c r="U1229" s="76"/>
      <c r="V1229" s="76"/>
      <c r="W1229" s="76"/>
      <c r="X1229" s="76"/>
      <c r="Y1229" s="76"/>
      <c r="Z1229" s="76"/>
      <c r="AA1229" s="76"/>
      <c r="AB1229" s="76"/>
      <c r="AC1229" s="76"/>
      <c r="AD1229" s="76"/>
      <c r="AE1229" s="76"/>
      <c r="AF1229" s="76"/>
    </row>
    <row r="1390" spans="2:32" ht="15" customHeight="1" x14ac:dyDescent="0.3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</row>
    <row r="1502" spans="2:32" ht="15" customHeight="1" x14ac:dyDescent="0.3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</row>
    <row r="1604" spans="2:32" ht="15" customHeight="1" x14ac:dyDescent="0.3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</row>
    <row r="1699" spans="2:32" ht="15" customHeight="1" x14ac:dyDescent="0.3">
      <c r="B1699" s="76"/>
      <c r="C1699" s="76"/>
      <c r="D1699" s="76"/>
      <c r="E1699" s="76"/>
      <c r="F1699" s="76"/>
      <c r="G1699" s="76"/>
      <c r="H1699" s="76"/>
      <c r="I1699" s="76"/>
      <c r="J1699" s="76"/>
      <c r="K1699" s="76"/>
      <c r="L1699" s="76"/>
      <c r="M1699" s="76"/>
      <c r="N1699" s="76"/>
      <c r="O1699" s="76"/>
      <c r="P1699" s="76"/>
      <c r="Q1699" s="76"/>
      <c r="R1699" s="76"/>
      <c r="S1699" s="76"/>
      <c r="T1699" s="76"/>
      <c r="U1699" s="76"/>
      <c r="V1699" s="76"/>
      <c r="W1699" s="76"/>
      <c r="X1699" s="76"/>
      <c r="Y1699" s="76"/>
      <c r="Z1699" s="76"/>
      <c r="AA1699" s="76"/>
      <c r="AB1699" s="76"/>
      <c r="AC1699" s="76"/>
      <c r="AD1699" s="76"/>
      <c r="AE1699" s="76"/>
      <c r="AF1699" s="76"/>
    </row>
    <row r="1945" spans="2:32" ht="15" customHeight="1" x14ac:dyDescent="0.3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</row>
    <row r="2031" spans="2:32" ht="15" customHeight="1" x14ac:dyDescent="0.3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</row>
    <row r="2153" spans="2:32" ht="15" customHeight="1" x14ac:dyDescent="0.3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</row>
    <row r="2317" spans="2:32" ht="15" customHeight="1" x14ac:dyDescent="0.3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</row>
    <row r="2419" spans="2:32" ht="15" customHeight="1" x14ac:dyDescent="0.3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</row>
    <row r="2509" spans="2:32" ht="15" customHeight="1" x14ac:dyDescent="0.3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</row>
    <row r="2598" spans="2:32" ht="15" customHeight="1" x14ac:dyDescent="0.3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</row>
    <row r="2719" spans="2:32" ht="15" customHeight="1" x14ac:dyDescent="0.3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</row>
    <row r="2837" spans="2:32" ht="15" customHeight="1" x14ac:dyDescent="0.3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</row>
  </sheetData>
  <mergeCells count="21">
    <mergeCell ref="B1604:AF1604"/>
    <mergeCell ref="B1699:AF1699"/>
    <mergeCell ref="B1229:AF1229"/>
    <mergeCell ref="B1390:AF1390"/>
    <mergeCell ref="B1502:AF1502"/>
    <mergeCell ref="B84:AG84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E32" sqref="E32"/>
    </sheetView>
    <sheetView workbookViewId="1"/>
  </sheetViews>
  <sheetFormatPr defaultColWidth="8.7265625" defaultRowHeight="14.5" x14ac:dyDescent="0.35"/>
  <cols>
    <col min="1" max="1" width="60.7265625" bestFit="1" customWidth="1"/>
    <col min="2" max="2" width="41.54296875" customWidth="1"/>
    <col min="3" max="3" width="11.7265625" bestFit="1" customWidth="1"/>
    <col min="4" max="4" width="13" bestFit="1" customWidth="1"/>
    <col min="5" max="5" width="12.1796875" bestFit="1" customWidth="1"/>
    <col min="6" max="26" width="9.54296875" bestFit="1" customWidth="1"/>
    <col min="27" max="27" width="12.1796875" bestFit="1" customWidth="1"/>
    <col min="28" max="36" width="9.54296875" bestFit="1" customWidth="1"/>
  </cols>
  <sheetData>
    <row r="1" spans="1:36" x14ac:dyDescent="0.35">
      <c r="A1" s="12" t="s">
        <v>259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35">
      <c r="A2" s="10" t="s">
        <v>337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6" x14ac:dyDescent="0.35">
      <c r="A3" s="14" t="s">
        <v>260</v>
      </c>
      <c r="B3" t="s">
        <v>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6" x14ac:dyDescent="0.35">
      <c r="A4" t="s">
        <v>255</v>
      </c>
      <c r="B4" t="s">
        <v>536</v>
      </c>
      <c r="C4" s="5"/>
      <c r="D4" s="5">
        <v>1162950</v>
      </c>
      <c r="E4" s="5">
        <v>1097550</v>
      </c>
      <c r="F4" s="5">
        <v>1036680</v>
      </c>
      <c r="G4">
        <v>984395</v>
      </c>
      <c r="H4">
        <v>939448</v>
      </c>
      <c r="I4">
        <v>876749</v>
      </c>
      <c r="J4">
        <v>827610</v>
      </c>
      <c r="K4">
        <v>780512</v>
      </c>
      <c r="L4">
        <v>738678</v>
      </c>
      <c r="M4">
        <v>697778</v>
      </c>
      <c r="N4">
        <v>682690</v>
      </c>
      <c r="O4">
        <v>668458</v>
      </c>
      <c r="P4">
        <v>656157</v>
      </c>
      <c r="Q4">
        <v>644664</v>
      </c>
      <c r="R4">
        <v>634183</v>
      </c>
      <c r="S4">
        <v>624954</v>
      </c>
      <c r="T4">
        <v>617326</v>
      </c>
      <c r="U4">
        <v>610111</v>
      </c>
      <c r="V4">
        <v>603419</v>
      </c>
      <c r="W4">
        <v>597334</v>
      </c>
      <c r="X4">
        <v>591720</v>
      </c>
      <c r="Y4">
        <v>586389</v>
      </c>
      <c r="Z4">
        <v>581227</v>
      </c>
      <c r="AA4">
        <v>576002</v>
      </c>
      <c r="AB4">
        <v>570667</v>
      </c>
      <c r="AC4">
        <v>565925</v>
      </c>
      <c r="AD4">
        <v>561487</v>
      </c>
      <c r="AE4">
        <v>557214</v>
      </c>
      <c r="AF4">
        <v>552948</v>
      </c>
      <c r="AG4">
        <v>549004</v>
      </c>
    </row>
    <row r="5" spans="1:36" x14ac:dyDescent="0.35">
      <c r="A5" t="s">
        <v>631</v>
      </c>
      <c r="D5">
        <f>'Subsidies Paid'!L8*'Monetizing Tax Credit Penalty'!$A$30</f>
        <v>0.20099999999999998</v>
      </c>
      <c r="E5">
        <f>'Subsidies Paid'!M8*'Monetizing Tax Credit Penalty'!$A$30</f>
        <v>0.17419999999999999</v>
      </c>
      <c r="F5">
        <f>'Subsidies Paid'!N8*'Monetizing Tax Credit Penalty'!$A$30</f>
        <v>0.17419999999999999</v>
      </c>
      <c r="G5">
        <f>'Subsidies Paid'!O8*'Monetizing Tax Credit Penalty'!$A$30</f>
        <v>0.17419999999999999</v>
      </c>
      <c r="H5">
        <f>'Subsidies Paid'!P8*'Monetizing Tax Credit Penalty'!$A$30</f>
        <v>0.14739999999999998</v>
      </c>
      <c r="I5">
        <f>'Subsidies Paid'!Q8*'Monetizing Tax Credit Penalty'!$A$30</f>
        <v>6.699999999999999E-2</v>
      </c>
      <c r="J5">
        <f>'Subsidies Paid'!R8*'Monetizing Tax Credit Penalty'!$A$30</f>
        <v>6.699999999999999E-2</v>
      </c>
      <c r="K5">
        <f>'Subsidies Paid'!S8*'Monetizing Tax Credit Penalty'!$A$30</f>
        <v>6.699999999999999E-2</v>
      </c>
      <c r="L5">
        <f>'Subsidies Paid'!T8*'Monetizing Tax Credit Penalty'!$A$30</f>
        <v>6.699999999999999E-2</v>
      </c>
      <c r="M5">
        <f>'Subsidies Paid'!U8*'Monetizing Tax Credit Penalty'!$A$30</f>
        <v>6.699999999999999E-2</v>
      </c>
      <c r="N5">
        <f>'Subsidies Paid'!V8*'Monetizing Tax Credit Penalty'!$A$30</f>
        <v>6.699999999999999E-2</v>
      </c>
      <c r="O5">
        <f>'Subsidies Paid'!W8*'Monetizing Tax Credit Penalty'!$A$30</f>
        <v>6.699999999999999E-2</v>
      </c>
      <c r="P5">
        <f>O5</f>
        <v>6.699999999999999E-2</v>
      </c>
      <c r="Q5">
        <f t="shared" ref="Q5:AG5" si="0">P5</f>
        <v>6.699999999999999E-2</v>
      </c>
      <c r="R5">
        <f t="shared" si="0"/>
        <v>6.699999999999999E-2</v>
      </c>
      <c r="S5">
        <f t="shared" si="0"/>
        <v>6.699999999999999E-2</v>
      </c>
      <c r="T5">
        <f t="shared" si="0"/>
        <v>6.699999999999999E-2</v>
      </c>
      <c r="U5">
        <f t="shared" si="0"/>
        <v>6.699999999999999E-2</v>
      </c>
      <c r="V5">
        <f t="shared" si="0"/>
        <v>6.699999999999999E-2</v>
      </c>
      <c r="W5">
        <f t="shared" si="0"/>
        <v>6.699999999999999E-2</v>
      </c>
      <c r="X5">
        <f t="shared" si="0"/>
        <v>6.699999999999999E-2</v>
      </c>
      <c r="Y5">
        <f t="shared" si="0"/>
        <v>6.699999999999999E-2</v>
      </c>
      <c r="Z5">
        <f t="shared" si="0"/>
        <v>6.699999999999999E-2</v>
      </c>
      <c r="AA5">
        <f t="shared" si="0"/>
        <v>6.699999999999999E-2</v>
      </c>
      <c r="AB5">
        <f t="shared" si="0"/>
        <v>6.699999999999999E-2</v>
      </c>
      <c r="AC5">
        <f t="shared" si="0"/>
        <v>6.699999999999999E-2</v>
      </c>
      <c r="AD5">
        <f t="shared" si="0"/>
        <v>6.699999999999999E-2</v>
      </c>
      <c r="AE5">
        <f t="shared" si="0"/>
        <v>6.699999999999999E-2</v>
      </c>
      <c r="AF5">
        <f t="shared" si="0"/>
        <v>6.699999999999999E-2</v>
      </c>
      <c r="AG5">
        <f t="shared" si="0"/>
        <v>6.699999999999999E-2</v>
      </c>
    </row>
    <row r="6" spans="1:36" x14ac:dyDescent="0.35">
      <c r="C6" s="80" t="s">
        <v>629</v>
      </c>
      <c r="D6" s="80"/>
      <c r="E6" s="80"/>
      <c r="F6" s="80"/>
      <c r="G6" s="80"/>
      <c r="H6" s="80"/>
    </row>
    <row r="7" spans="1:36" x14ac:dyDescent="0.35">
      <c r="A7" t="s">
        <v>256</v>
      </c>
      <c r="C7" s="20"/>
      <c r="D7" s="20">
        <f t="shared" ref="D7:AG7" si="1">D5*D4</f>
        <v>233752.94999999998</v>
      </c>
      <c r="E7" s="20">
        <f t="shared" si="1"/>
        <v>191193.21</v>
      </c>
      <c r="F7" s="20">
        <f t="shared" si="1"/>
        <v>180589.65599999999</v>
      </c>
      <c r="G7" s="20">
        <f t="shared" si="1"/>
        <v>171481.609</v>
      </c>
      <c r="H7" s="20">
        <f t="shared" si="1"/>
        <v>138474.63519999999</v>
      </c>
      <c r="I7" s="20">
        <f t="shared" si="1"/>
        <v>58742.18299999999</v>
      </c>
      <c r="J7" s="20">
        <f t="shared" si="1"/>
        <v>55449.869999999995</v>
      </c>
      <c r="K7" s="20">
        <f t="shared" si="1"/>
        <v>52294.303999999989</v>
      </c>
      <c r="L7" s="20">
        <f t="shared" si="1"/>
        <v>49491.425999999992</v>
      </c>
      <c r="M7" s="20">
        <f t="shared" si="1"/>
        <v>46751.125999999997</v>
      </c>
      <c r="N7" s="20">
        <f t="shared" si="1"/>
        <v>45740.229999999996</v>
      </c>
      <c r="O7" s="20">
        <f t="shared" si="1"/>
        <v>44786.685999999994</v>
      </c>
      <c r="P7" s="20">
        <f t="shared" si="1"/>
        <v>43962.518999999993</v>
      </c>
      <c r="Q7" s="20">
        <f t="shared" si="1"/>
        <v>43192.48799999999</v>
      </c>
      <c r="R7" s="20">
        <f t="shared" si="1"/>
        <v>42490.260999999991</v>
      </c>
      <c r="S7" s="20">
        <f t="shared" si="1"/>
        <v>41871.917999999991</v>
      </c>
      <c r="T7" s="20">
        <f t="shared" si="1"/>
        <v>41360.841999999997</v>
      </c>
      <c r="U7" s="20">
        <f t="shared" si="1"/>
        <v>40877.436999999991</v>
      </c>
      <c r="V7" s="20">
        <f t="shared" si="1"/>
        <v>40429.072999999997</v>
      </c>
      <c r="W7" s="20">
        <f t="shared" si="1"/>
        <v>40021.377999999997</v>
      </c>
      <c r="X7" s="20">
        <f t="shared" si="1"/>
        <v>39645.239999999991</v>
      </c>
      <c r="Y7" s="20">
        <f t="shared" si="1"/>
        <v>39288.062999999995</v>
      </c>
      <c r="Z7" s="20">
        <f t="shared" si="1"/>
        <v>38942.208999999995</v>
      </c>
      <c r="AA7" s="20">
        <f t="shared" si="1"/>
        <v>38592.133999999991</v>
      </c>
      <c r="AB7" s="20">
        <f t="shared" si="1"/>
        <v>38234.688999999991</v>
      </c>
      <c r="AC7" s="20">
        <f t="shared" si="1"/>
        <v>37916.974999999991</v>
      </c>
      <c r="AD7" s="20">
        <f t="shared" si="1"/>
        <v>37619.628999999994</v>
      </c>
      <c r="AE7" s="20">
        <f t="shared" si="1"/>
        <v>37333.337999999996</v>
      </c>
      <c r="AF7" s="20">
        <f t="shared" si="1"/>
        <v>37047.515999999996</v>
      </c>
      <c r="AG7" s="20">
        <f t="shared" si="1"/>
        <v>36783.267999999996</v>
      </c>
    </row>
    <row r="9" spans="1:36" x14ac:dyDescent="0.35">
      <c r="A9" s="10" t="s">
        <v>545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6" x14ac:dyDescent="0.35">
      <c r="A10" s="14" t="s">
        <v>260</v>
      </c>
      <c r="B10" t="s">
        <v>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6" x14ac:dyDescent="0.35">
      <c r="A11" t="s">
        <v>543</v>
      </c>
      <c r="B11" t="s">
        <v>536</v>
      </c>
      <c r="C11" s="5"/>
      <c r="D11" s="5">
        <v>3954720</v>
      </c>
      <c r="E11" s="5">
        <v>3738570</v>
      </c>
      <c r="F11" s="5">
        <v>3531110</v>
      </c>
      <c r="G11" s="5">
        <v>3258520</v>
      </c>
      <c r="H11">
        <v>3074340</v>
      </c>
      <c r="I11">
        <v>2958590</v>
      </c>
      <c r="J11">
        <v>2853280</v>
      </c>
      <c r="K11">
        <v>2756500</v>
      </c>
      <c r="L11">
        <v>2666830</v>
      </c>
      <c r="M11">
        <v>2583090</v>
      </c>
      <c r="N11">
        <v>2510020</v>
      </c>
      <c r="O11">
        <v>2441580</v>
      </c>
      <c r="P11">
        <v>2377060</v>
      </c>
      <c r="Q11">
        <v>2315900</v>
      </c>
      <c r="R11">
        <v>2257660</v>
      </c>
      <c r="S11">
        <v>2225490</v>
      </c>
      <c r="T11">
        <v>2196980</v>
      </c>
      <c r="U11">
        <v>2171660</v>
      </c>
      <c r="V11">
        <v>2149110</v>
      </c>
      <c r="W11">
        <v>2129020</v>
      </c>
      <c r="X11">
        <v>2094540</v>
      </c>
      <c r="Y11">
        <v>2063310</v>
      </c>
      <c r="Z11">
        <v>2034900</v>
      </c>
      <c r="AA11">
        <v>2008960</v>
      </c>
      <c r="AB11">
        <v>1985200</v>
      </c>
      <c r="AC11">
        <v>1958370</v>
      </c>
      <c r="AD11">
        <v>1934300</v>
      </c>
      <c r="AE11">
        <v>1912600</v>
      </c>
      <c r="AF11">
        <v>1892950</v>
      </c>
      <c r="AG11">
        <v>1875110</v>
      </c>
    </row>
    <row r="12" spans="1:36" x14ac:dyDescent="0.35">
      <c r="A12" t="s">
        <v>632</v>
      </c>
      <c r="D12">
        <f>'Subsidies Paid'!N9*'Monetizing Tax Credit Penalty'!$A$30</f>
        <v>0.20099999999999998</v>
      </c>
      <c r="E12">
        <f>'Subsidies Paid'!O9*'Monetizing Tax Credit Penalty'!$A$30</f>
        <v>0.20099999999999998</v>
      </c>
      <c r="F12">
        <f>'Subsidies Paid'!P9*'Monetizing Tax Credit Penalty'!$A$30</f>
        <v>0.20099999999999998</v>
      </c>
      <c r="G12">
        <f>'Subsidies Paid'!Q9*'Monetizing Tax Credit Penalty'!$A$30</f>
        <v>0.20099999999999998</v>
      </c>
      <c r="H12">
        <f>'Subsidies Paid'!R9*'Monetizing Tax Credit Penalty'!$A$30</f>
        <v>0.20099999999999998</v>
      </c>
      <c r="I12">
        <f>H12</f>
        <v>0.20099999999999998</v>
      </c>
      <c r="J12">
        <f t="shared" ref="J12:K12" si="2">I12</f>
        <v>0.20099999999999998</v>
      </c>
      <c r="K12">
        <f t="shared" si="2"/>
        <v>0.20099999999999998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35">
      <c r="I13" s="81" t="s">
        <v>630</v>
      </c>
      <c r="J13" s="81"/>
      <c r="K13" s="81"/>
    </row>
    <row r="14" spans="1:36" x14ac:dyDescent="0.35">
      <c r="A14" t="s">
        <v>544</v>
      </c>
      <c r="C14" s="20"/>
      <c r="D14" s="20">
        <f>D12*D11</f>
        <v>794898.72</v>
      </c>
      <c r="E14" s="20">
        <f t="shared" ref="E14:K14" si="3">E12*E11</f>
        <v>751452.57</v>
      </c>
      <c r="F14" s="20">
        <f t="shared" si="3"/>
        <v>709753.11</v>
      </c>
      <c r="G14" s="20">
        <f t="shared" si="3"/>
        <v>654962.5199999999</v>
      </c>
      <c r="H14" s="20">
        <f t="shared" si="3"/>
        <v>617942.34</v>
      </c>
      <c r="I14" s="20">
        <f t="shared" si="3"/>
        <v>594676.59</v>
      </c>
      <c r="J14" s="20">
        <f t="shared" si="3"/>
        <v>573509.27999999991</v>
      </c>
      <c r="K14" s="20">
        <f t="shared" si="3"/>
        <v>554056.5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6" x14ac:dyDescent="0.35">
      <c r="A16" s="10" t="s">
        <v>338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5" x14ac:dyDescent="0.35">
      <c r="A17" s="14" t="s">
        <v>260</v>
      </c>
      <c r="B17" t="s">
        <v>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5" x14ac:dyDescent="0.35">
      <c r="A18" t="s">
        <v>257</v>
      </c>
      <c r="B18" t="s">
        <v>536</v>
      </c>
      <c r="C18" s="5"/>
      <c r="D18" s="5">
        <v>6169200</v>
      </c>
      <c r="E18" s="5">
        <v>5843880</v>
      </c>
      <c r="F18" s="5">
        <v>5630240</v>
      </c>
      <c r="G18" s="5">
        <v>5422800</v>
      </c>
      <c r="H18" s="5">
        <v>5233450</v>
      </c>
      <c r="I18" s="5">
        <v>5058220</v>
      </c>
      <c r="J18" s="5">
        <v>4898610</v>
      </c>
      <c r="K18" s="5">
        <v>4753980</v>
      </c>
      <c r="L18" s="5">
        <v>4620220</v>
      </c>
      <c r="M18" s="5">
        <v>4501030</v>
      </c>
      <c r="N18" s="5">
        <v>4393600</v>
      </c>
      <c r="O18" s="5">
        <v>4297490</v>
      </c>
      <c r="P18" s="5">
        <v>4212530</v>
      </c>
      <c r="Q18" s="5">
        <v>4135500</v>
      </c>
      <c r="R18" s="5">
        <v>4069500</v>
      </c>
      <c r="S18" s="5">
        <v>4010230</v>
      </c>
      <c r="T18" s="5">
        <v>3958590</v>
      </c>
      <c r="U18" s="5">
        <v>3914720</v>
      </c>
      <c r="V18" s="5">
        <v>3876450</v>
      </c>
      <c r="W18" s="5">
        <v>3843370</v>
      </c>
      <c r="X18" s="5">
        <v>3814240</v>
      </c>
      <c r="Y18" s="5">
        <v>3789350</v>
      </c>
      <c r="Z18" s="5">
        <v>3768370</v>
      </c>
      <c r="AA18" s="5">
        <v>3749030</v>
      </c>
      <c r="AB18" s="5">
        <v>3730660</v>
      </c>
      <c r="AC18" s="5">
        <v>3714590</v>
      </c>
      <c r="AD18" s="5">
        <v>3697200</v>
      </c>
      <c r="AE18" s="5">
        <v>3680150</v>
      </c>
      <c r="AF18" s="5">
        <v>3662120</v>
      </c>
      <c r="AG18" s="5">
        <v>3640820</v>
      </c>
    </row>
    <row r="19" spans="1:35" x14ac:dyDescent="0.35">
      <c r="A19" t="s">
        <v>633</v>
      </c>
      <c r="D19">
        <f>'Subsidies Paid'!L8*'Monetizing Tax Credit Penalty'!$A$30</f>
        <v>0.20099999999999998</v>
      </c>
      <c r="E19">
        <f>'Subsidies Paid'!M8*'Monetizing Tax Credit Penalty'!$A$30</f>
        <v>0.17419999999999999</v>
      </c>
      <c r="F19">
        <f>'Subsidies Paid'!N8*'Monetizing Tax Credit Penalty'!$A$30</f>
        <v>0.17419999999999999</v>
      </c>
      <c r="G19">
        <f>'Subsidies Paid'!O8*'Monetizing Tax Credit Penalty'!$A$30</f>
        <v>0.17419999999999999</v>
      </c>
      <c r="H19">
        <f>'Subsidies Paid'!P8*'Monetizing Tax Credit Penalty'!$A$30</f>
        <v>0.14739999999999998</v>
      </c>
      <c r="I19">
        <f>'Subsidies Paid'!Q8*'Monetizing Tax Credit Penalty'!$A$30</f>
        <v>6.699999999999999E-2</v>
      </c>
      <c r="J19">
        <f>'Subsidies Paid'!R8*'Monetizing Tax Credit Penalty'!$A$30</f>
        <v>6.699999999999999E-2</v>
      </c>
      <c r="K19">
        <f>'Subsidies Paid'!S8*'Monetizing Tax Credit Penalty'!$A$30</f>
        <v>6.699999999999999E-2</v>
      </c>
      <c r="L19">
        <f>'Subsidies Paid'!T8*'Monetizing Tax Credit Penalty'!$A$30</f>
        <v>6.699999999999999E-2</v>
      </c>
      <c r="M19">
        <f>'Subsidies Paid'!U8*'Monetizing Tax Credit Penalty'!$A$30</f>
        <v>6.699999999999999E-2</v>
      </c>
      <c r="N19">
        <f>'Subsidies Paid'!V8*'Monetizing Tax Credit Penalty'!$A$30</f>
        <v>6.699999999999999E-2</v>
      </c>
      <c r="O19">
        <f>'Subsidies Paid'!W8*'Monetizing Tax Credit Penalty'!$A$30</f>
        <v>6.699999999999999E-2</v>
      </c>
      <c r="P19">
        <f>O19</f>
        <v>6.699999999999999E-2</v>
      </c>
      <c r="Q19">
        <f t="shared" ref="Q19:AG19" si="4">P19</f>
        <v>6.699999999999999E-2</v>
      </c>
      <c r="R19">
        <f t="shared" si="4"/>
        <v>6.699999999999999E-2</v>
      </c>
      <c r="S19">
        <f t="shared" si="4"/>
        <v>6.699999999999999E-2</v>
      </c>
      <c r="T19">
        <f t="shared" si="4"/>
        <v>6.699999999999999E-2</v>
      </c>
      <c r="U19">
        <f t="shared" si="4"/>
        <v>6.699999999999999E-2</v>
      </c>
      <c r="V19">
        <f t="shared" si="4"/>
        <v>6.699999999999999E-2</v>
      </c>
      <c r="W19">
        <f t="shared" si="4"/>
        <v>6.699999999999999E-2</v>
      </c>
      <c r="X19">
        <f t="shared" si="4"/>
        <v>6.699999999999999E-2</v>
      </c>
      <c r="Y19">
        <f t="shared" si="4"/>
        <v>6.699999999999999E-2</v>
      </c>
      <c r="Z19">
        <f t="shared" si="4"/>
        <v>6.699999999999999E-2</v>
      </c>
      <c r="AA19">
        <f t="shared" si="4"/>
        <v>6.699999999999999E-2</v>
      </c>
      <c r="AB19">
        <f t="shared" si="4"/>
        <v>6.699999999999999E-2</v>
      </c>
      <c r="AC19">
        <f t="shared" si="4"/>
        <v>6.699999999999999E-2</v>
      </c>
      <c r="AD19">
        <f t="shared" si="4"/>
        <v>6.699999999999999E-2</v>
      </c>
      <c r="AE19">
        <f t="shared" si="4"/>
        <v>6.699999999999999E-2</v>
      </c>
      <c r="AF19">
        <f t="shared" si="4"/>
        <v>6.699999999999999E-2</v>
      </c>
      <c r="AG19">
        <f t="shared" si="4"/>
        <v>6.699999999999999E-2</v>
      </c>
    </row>
    <row r="20" spans="1:35" x14ac:dyDescent="0.35">
      <c r="C20" s="35"/>
      <c r="D20" s="80" t="s">
        <v>629</v>
      </c>
      <c r="E20" s="80"/>
      <c r="F20" s="80"/>
      <c r="G20" s="80"/>
      <c r="H20" s="80"/>
      <c r="I20" s="80"/>
    </row>
    <row r="21" spans="1:35" x14ac:dyDescent="0.35">
      <c r="A21" t="s">
        <v>258</v>
      </c>
      <c r="D21">
        <f t="shared" ref="D21:AG21" si="5">D19*D18</f>
        <v>1240009.2</v>
      </c>
      <c r="E21">
        <f t="shared" si="5"/>
        <v>1018003.8959999999</v>
      </c>
      <c r="F21">
        <f t="shared" si="5"/>
        <v>980787.80799999996</v>
      </c>
      <c r="G21">
        <f t="shared" si="5"/>
        <v>944651.76</v>
      </c>
      <c r="H21">
        <f t="shared" si="5"/>
        <v>771410.52999999991</v>
      </c>
      <c r="I21">
        <f t="shared" si="5"/>
        <v>338900.73999999993</v>
      </c>
      <c r="J21">
        <f t="shared" si="5"/>
        <v>328206.86999999994</v>
      </c>
      <c r="K21">
        <f t="shared" si="5"/>
        <v>318516.65999999997</v>
      </c>
      <c r="L21">
        <f t="shared" si="5"/>
        <v>309554.73999999993</v>
      </c>
      <c r="M21">
        <f t="shared" si="5"/>
        <v>301569.00999999995</v>
      </c>
      <c r="N21">
        <f t="shared" si="5"/>
        <v>294371.19999999995</v>
      </c>
      <c r="O21">
        <f t="shared" si="5"/>
        <v>287931.82999999996</v>
      </c>
      <c r="P21">
        <f t="shared" si="5"/>
        <v>282239.50999999995</v>
      </c>
      <c r="Q21">
        <f t="shared" si="5"/>
        <v>277078.49999999994</v>
      </c>
      <c r="R21">
        <f t="shared" si="5"/>
        <v>272656.49999999994</v>
      </c>
      <c r="S21">
        <f t="shared" si="5"/>
        <v>268685.40999999997</v>
      </c>
      <c r="T21">
        <f t="shared" si="5"/>
        <v>265225.52999999997</v>
      </c>
      <c r="U21">
        <f t="shared" si="5"/>
        <v>262286.23999999993</v>
      </c>
      <c r="V21">
        <f t="shared" si="5"/>
        <v>259722.14999999997</v>
      </c>
      <c r="W21">
        <f t="shared" si="5"/>
        <v>257505.78999999995</v>
      </c>
      <c r="X21">
        <f t="shared" si="5"/>
        <v>255554.07999999996</v>
      </c>
      <c r="Y21">
        <f t="shared" si="5"/>
        <v>253886.44999999995</v>
      </c>
      <c r="Z21">
        <f t="shared" si="5"/>
        <v>252480.78999999995</v>
      </c>
      <c r="AA21">
        <f t="shared" si="5"/>
        <v>251185.00999999995</v>
      </c>
      <c r="AB21">
        <f t="shared" si="5"/>
        <v>249954.21999999997</v>
      </c>
      <c r="AC21">
        <f t="shared" si="5"/>
        <v>248877.52999999997</v>
      </c>
      <c r="AD21">
        <f t="shared" si="5"/>
        <v>247712.39999999997</v>
      </c>
      <c r="AE21">
        <f t="shared" si="5"/>
        <v>246570.04999999996</v>
      </c>
      <c r="AF21">
        <f t="shared" si="5"/>
        <v>245362.03999999995</v>
      </c>
      <c r="AG21">
        <f t="shared" si="5"/>
        <v>243934.93999999997</v>
      </c>
    </row>
    <row r="23" spans="1:35" x14ac:dyDescent="0.35">
      <c r="A23" s="10" t="s">
        <v>339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5" x14ac:dyDescent="0.35">
      <c r="A24" s="14" t="s">
        <v>260</v>
      </c>
      <c r="B24" t="s">
        <v>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5" x14ac:dyDescent="0.35">
      <c r="A25" t="s">
        <v>303</v>
      </c>
      <c r="B25" t="s">
        <v>536</v>
      </c>
      <c r="C25" s="5"/>
      <c r="D25" s="5">
        <v>5940580</v>
      </c>
      <c r="E25" s="5">
        <v>5849080</v>
      </c>
      <c r="F25" s="5">
        <v>5757950</v>
      </c>
      <c r="G25" s="5">
        <v>5667180</v>
      </c>
      <c r="H25" s="5">
        <v>5576790</v>
      </c>
      <c r="I25" s="5">
        <v>5486760</v>
      </c>
      <c r="J25" s="5">
        <v>5397110</v>
      </c>
      <c r="K25" s="5">
        <v>5307820</v>
      </c>
      <c r="L25" s="5">
        <v>5218900</v>
      </c>
      <c r="M25" s="5">
        <v>5130360</v>
      </c>
      <c r="N25" s="5">
        <v>5041190</v>
      </c>
      <c r="O25" s="5">
        <v>5015980</v>
      </c>
      <c r="P25" s="5">
        <v>4990900</v>
      </c>
      <c r="Q25" s="5">
        <v>4965950</v>
      </c>
      <c r="R25" s="5">
        <v>4941120</v>
      </c>
      <c r="S25" s="5">
        <v>4916410</v>
      </c>
      <c r="T25" s="5">
        <v>4891830</v>
      </c>
      <c r="U25" s="5">
        <v>4867370</v>
      </c>
      <c r="V25" s="5">
        <v>4843030</v>
      </c>
      <c r="W25" s="5">
        <v>4818820</v>
      </c>
      <c r="X25" s="5">
        <v>4794730</v>
      </c>
      <c r="Y25" s="5">
        <v>4770750</v>
      </c>
      <c r="Z25" s="5">
        <v>4746900</v>
      </c>
      <c r="AA25" s="5">
        <v>4723160</v>
      </c>
      <c r="AB25" s="5">
        <v>4699550</v>
      </c>
      <c r="AC25" s="5">
        <v>4676050</v>
      </c>
      <c r="AD25" s="5">
        <v>4652670</v>
      </c>
      <c r="AE25" s="5">
        <v>4629410</v>
      </c>
      <c r="AF25" s="5">
        <v>4606260</v>
      </c>
      <c r="AG25" s="5">
        <v>4583230</v>
      </c>
    </row>
    <row r="26" spans="1:35" x14ac:dyDescent="0.35">
      <c r="A26" t="s">
        <v>634</v>
      </c>
      <c r="D26">
        <f>'Subsidies Paid'!N13*'Monetizing Tax Credit Penalty'!$A$30</f>
        <v>6.699999999999999E-2</v>
      </c>
      <c r="E26">
        <f>'Subsidies Paid'!O13*'Monetizing Tax Credit Penalty'!$A$30</f>
        <v>6.699999999999999E-2</v>
      </c>
      <c r="F26">
        <f>'Subsidies Paid'!P13*'Monetizing Tax Credit Penalty'!$A$30</f>
        <v>6.699999999999999E-2</v>
      </c>
      <c r="G26">
        <f>'Subsidies Paid'!Q13*'Monetizing Tax Credit Penalty'!$A$30</f>
        <v>6.699999999999999E-2</v>
      </c>
      <c r="H26">
        <f>'Subsidies Paid'!R13*'Monetizing Tax Credit Penalty'!$A$30</f>
        <v>6.699999999999999E-2</v>
      </c>
      <c r="I26">
        <f>'Subsidies Paid'!S13*'Monetizing Tax Credit Penalty'!$A$30</f>
        <v>6.699999999999999E-2</v>
      </c>
      <c r="J26">
        <f>'Subsidies Paid'!T13*'Monetizing Tax Credit Penalty'!$A$30</f>
        <v>6.699999999999999E-2</v>
      </c>
      <c r="K26">
        <f>'Subsidies Paid'!U13*'Monetizing Tax Credit Penalty'!$A$30</f>
        <v>6.699999999999999E-2</v>
      </c>
      <c r="L26">
        <f>'Subsidies Paid'!V13*'Monetizing Tax Credit Penalty'!$A$30</f>
        <v>6.699999999999999E-2</v>
      </c>
      <c r="M26">
        <f>'Subsidies Paid'!W13*'Monetizing Tax Credit Penalty'!$A$30</f>
        <v>6.699999999999999E-2</v>
      </c>
      <c r="N26">
        <f>M26</f>
        <v>6.699999999999999E-2</v>
      </c>
      <c r="O26">
        <f t="shared" ref="O26:AG26" si="6">N26</f>
        <v>6.699999999999999E-2</v>
      </c>
      <c r="P26">
        <f t="shared" si="6"/>
        <v>6.699999999999999E-2</v>
      </c>
      <c r="Q26">
        <f t="shared" si="6"/>
        <v>6.699999999999999E-2</v>
      </c>
      <c r="R26">
        <f t="shared" si="6"/>
        <v>6.699999999999999E-2</v>
      </c>
      <c r="S26">
        <f t="shared" si="6"/>
        <v>6.699999999999999E-2</v>
      </c>
      <c r="T26">
        <f t="shared" si="6"/>
        <v>6.699999999999999E-2</v>
      </c>
      <c r="U26">
        <f t="shared" si="6"/>
        <v>6.699999999999999E-2</v>
      </c>
      <c r="V26">
        <f t="shared" si="6"/>
        <v>6.699999999999999E-2</v>
      </c>
      <c r="W26">
        <f t="shared" si="6"/>
        <v>6.699999999999999E-2</v>
      </c>
      <c r="X26">
        <f t="shared" si="6"/>
        <v>6.699999999999999E-2</v>
      </c>
      <c r="Y26">
        <f t="shared" si="6"/>
        <v>6.699999999999999E-2</v>
      </c>
      <c r="Z26">
        <f t="shared" si="6"/>
        <v>6.699999999999999E-2</v>
      </c>
      <c r="AA26">
        <f t="shared" si="6"/>
        <v>6.699999999999999E-2</v>
      </c>
      <c r="AB26">
        <f t="shared" si="6"/>
        <v>6.699999999999999E-2</v>
      </c>
      <c r="AC26">
        <f t="shared" si="6"/>
        <v>6.699999999999999E-2</v>
      </c>
      <c r="AD26">
        <f t="shared" si="6"/>
        <v>6.699999999999999E-2</v>
      </c>
      <c r="AE26">
        <f t="shared" si="6"/>
        <v>6.699999999999999E-2</v>
      </c>
      <c r="AF26">
        <f t="shared" si="6"/>
        <v>6.699999999999999E-2</v>
      </c>
      <c r="AG26">
        <f t="shared" si="6"/>
        <v>6.699999999999999E-2</v>
      </c>
    </row>
    <row r="27" spans="1:35" x14ac:dyDescent="0.35">
      <c r="A27" t="s">
        <v>304</v>
      </c>
      <c r="C27" s="20"/>
      <c r="D27" s="20">
        <f t="shared" ref="D27:AG27" si="7">D25*D26</f>
        <v>398018.85999999993</v>
      </c>
      <c r="E27" s="20">
        <f t="shared" si="7"/>
        <v>391888.35999999993</v>
      </c>
      <c r="F27" s="20">
        <f t="shared" si="7"/>
        <v>385782.64999999997</v>
      </c>
      <c r="G27" s="20">
        <f t="shared" si="7"/>
        <v>379701.05999999994</v>
      </c>
      <c r="H27" s="20">
        <f t="shared" si="7"/>
        <v>373644.92999999993</v>
      </c>
      <c r="I27" s="20">
        <f t="shared" si="7"/>
        <v>367612.91999999993</v>
      </c>
      <c r="J27" s="20">
        <f t="shared" si="7"/>
        <v>361606.36999999994</v>
      </c>
      <c r="K27" s="20">
        <f t="shared" si="7"/>
        <v>355623.93999999994</v>
      </c>
      <c r="L27" s="20">
        <f t="shared" si="7"/>
        <v>349666.29999999993</v>
      </c>
      <c r="M27" s="20">
        <f t="shared" si="7"/>
        <v>343734.11999999994</v>
      </c>
      <c r="N27" s="20">
        <f t="shared" si="7"/>
        <v>337759.72999999992</v>
      </c>
      <c r="O27" s="20">
        <f t="shared" si="7"/>
        <v>336070.66</v>
      </c>
      <c r="P27" s="20">
        <f t="shared" si="7"/>
        <v>334390.29999999993</v>
      </c>
      <c r="Q27" s="20">
        <f t="shared" si="7"/>
        <v>332718.64999999997</v>
      </c>
      <c r="R27" s="20">
        <f t="shared" si="7"/>
        <v>331055.03999999998</v>
      </c>
      <c r="S27" s="20">
        <f t="shared" si="7"/>
        <v>329399.46999999997</v>
      </c>
      <c r="T27" s="20">
        <f t="shared" si="7"/>
        <v>327752.60999999993</v>
      </c>
      <c r="U27" s="20">
        <f t="shared" si="7"/>
        <v>326113.78999999998</v>
      </c>
      <c r="V27" s="20">
        <f t="shared" si="7"/>
        <v>324483.00999999995</v>
      </c>
      <c r="W27" s="20">
        <f t="shared" si="7"/>
        <v>322860.93999999994</v>
      </c>
      <c r="X27" s="20">
        <f t="shared" si="7"/>
        <v>321246.90999999997</v>
      </c>
      <c r="Y27" s="20">
        <f t="shared" si="7"/>
        <v>319640.24999999994</v>
      </c>
      <c r="Z27" s="20">
        <f t="shared" si="7"/>
        <v>318042.29999999993</v>
      </c>
      <c r="AA27" s="20">
        <f t="shared" si="7"/>
        <v>316451.71999999997</v>
      </c>
      <c r="AB27" s="20">
        <f t="shared" si="7"/>
        <v>314869.84999999998</v>
      </c>
      <c r="AC27" s="20">
        <f t="shared" si="7"/>
        <v>313295.34999999998</v>
      </c>
      <c r="AD27" s="20">
        <f t="shared" si="7"/>
        <v>311728.88999999996</v>
      </c>
      <c r="AE27" s="20">
        <f t="shared" si="7"/>
        <v>310170.46999999997</v>
      </c>
      <c r="AF27" s="20">
        <f t="shared" si="7"/>
        <v>308619.41999999993</v>
      </c>
      <c r="AG27" s="20">
        <f t="shared" si="7"/>
        <v>307076.40999999997</v>
      </c>
    </row>
    <row r="29" spans="1:35" x14ac:dyDescent="0.35">
      <c r="A29" s="13" t="s">
        <v>340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35">
      <c r="A30" s="15" t="s">
        <v>32</v>
      </c>
      <c r="B30" t="s">
        <v>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 x14ac:dyDescent="0.35">
      <c r="A31" t="s">
        <v>261</v>
      </c>
      <c r="B31" t="s">
        <v>302</v>
      </c>
      <c r="C31" s="5"/>
      <c r="D31" s="5">
        <f>'Subsidies Paid'!K4*10^9</f>
        <v>300000000</v>
      </c>
      <c r="E31" s="5">
        <f t="shared" ref="E31:AG31" si="8">D31</f>
        <v>300000000</v>
      </c>
      <c r="F31" s="5">
        <f t="shared" si="8"/>
        <v>300000000</v>
      </c>
      <c r="G31" s="5">
        <f t="shared" si="8"/>
        <v>300000000</v>
      </c>
      <c r="H31" s="5">
        <f t="shared" si="8"/>
        <v>300000000</v>
      </c>
      <c r="I31" s="5">
        <f t="shared" si="8"/>
        <v>300000000</v>
      </c>
      <c r="J31" s="5">
        <f t="shared" si="8"/>
        <v>300000000</v>
      </c>
      <c r="K31" s="5">
        <f t="shared" si="8"/>
        <v>300000000</v>
      </c>
      <c r="L31" s="5">
        <f t="shared" si="8"/>
        <v>300000000</v>
      </c>
      <c r="M31" s="5">
        <f t="shared" si="8"/>
        <v>300000000</v>
      </c>
      <c r="N31" s="5">
        <f t="shared" si="8"/>
        <v>300000000</v>
      </c>
      <c r="O31" s="5">
        <f t="shared" si="8"/>
        <v>300000000</v>
      </c>
      <c r="P31" s="5">
        <f t="shared" si="8"/>
        <v>300000000</v>
      </c>
      <c r="Q31" s="5">
        <f t="shared" si="8"/>
        <v>300000000</v>
      </c>
      <c r="R31" s="5">
        <f t="shared" si="8"/>
        <v>300000000</v>
      </c>
      <c r="S31" s="5">
        <f t="shared" si="8"/>
        <v>300000000</v>
      </c>
      <c r="T31" s="5">
        <f t="shared" si="8"/>
        <v>300000000</v>
      </c>
      <c r="U31" s="5">
        <f t="shared" si="8"/>
        <v>300000000</v>
      </c>
      <c r="V31" s="5">
        <f t="shared" si="8"/>
        <v>300000000</v>
      </c>
      <c r="W31" s="5">
        <f t="shared" si="8"/>
        <v>300000000</v>
      </c>
      <c r="X31" s="5">
        <f t="shared" si="8"/>
        <v>300000000</v>
      </c>
      <c r="Y31" s="5">
        <f t="shared" si="8"/>
        <v>300000000</v>
      </c>
      <c r="Z31" s="5">
        <f t="shared" si="8"/>
        <v>300000000</v>
      </c>
      <c r="AA31" s="5">
        <f t="shared" si="8"/>
        <v>300000000</v>
      </c>
      <c r="AB31" s="5">
        <f t="shared" si="8"/>
        <v>300000000</v>
      </c>
      <c r="AC31" s="5">
        <f t="shared" si="8"/>
        <v>300000000</v>
      </c>
      <c r="AD31" s="5">
        <f t="shared" si="8"/>
        <v>300000000</v>
      </c>
      <c r="AE31" s="5">
        <f t="shared" si="8"/>
        <v>300000000</v>
      </c>
      <c r="AF31" s="5">
        <f t="shared" si="8"/>
        <v>300000000</v>
      </c>
      <c r="AG31" s="5">
        <f t="shared" si="8"/>
        <v>300000000</v>
      </c>
      <c r="AH31" s="5"/>
      <c r="AI31" s="5"/>
    </row>
    <row r="32" spans="1:35" x14ac:dyDescent="0.35">
      <c r="A32" t="s">
        <v>262</v>
      </c>
      <c r="B32" t="s">
        <v>665</v>
      </c>
      <c r="C32" s="5"/>
      <c r="D32" s="5">
        <f>INDEX('AEO 2022 Table 8'!19:19,MATCH(Calculations!D30,'AEO 2022 Table 8'!13:13,0))*10^6</f>
        <v>937806519</v>
      </c>
      <c r="E32" s="5">
        <f>INDEX('AEO 2023 Table 8'!19:19,MATCH(Calculations!E30,'AEO 2023 Table 8'!13:13,0))*10^6</f>
        <v>832226318</v>
      </c>
      <c r="F32" s="5">
        <f>INDEX('AEO 2023 Table 8'!19:19,MATCH(Calculations!F30,'AEO 2023 Table 8'!13:13,0))*10^6</f>
        <v>783518738</v>
      </c>
      <c r="G32" s="5">
        <f>INDEX('AEO 2023 Table 8'!19:19,MATCH(Calculations!G30,'AEO 2023 Table 8'!13:13,0))*10^6</f>
        <v>824056763</v>
      </c>
      <c r="H32" s="5">
        <f>INDEX('AEO 2023 Table 8'!19:19,MATCH(Calculations!H30,'AEO 2023 Table 8'!13:13,0))*10^6</f>
        <v>754557617</v>
      </c>
      <c r="I32" s="5">
        <f>INDEX('AEO 2023 Table 8'!19:19,MATCH(Calculations!I30,'AEO 2023 Table 8'!13:13,0))*10^6</f>
        <v>646982910</v>
      </c>
      <c r="J32" s="5">
        <f>INDEX('AEO 2023 Table 8'!19:19,MATCH(Calculations!J30,'AEO 2023 Table 8'!13:13,0))*10^6</f>
        <v>548908081</v>
      </c>
      <c r="K32" s="5">
        <f>INDEX('AEO 2023 Table 8'!19:19,MATCH(Calculations!K30,'AEO 2023 Table 8'!13:13,0))*10^6</f>
        <v>453320526</v>
      </c>
      <c r="L32" s="5">
        <f>INDEX('AEO 2023 Table 8'!19:19,MATCH(Calculations!L30,'AEO 2023 Table 8'!13:13,0))*10^6</f>
        <v>383881561</v>
      </c>
      <c r="M32" s="5">
        <f>INDEX('AEO 2023 Table 8'!19:19,MATCH(Calculations!M30,'AEO 2023 Table 8'!13:13,0))*10^6</f>
        <v>344673889</v>
      </c>
      <c r="N32" s="5">
        <f>INDEX('AEO 2023 Table 8'!19:19,MATCH(Calculations!N30,'AEO 2023 Table 8'!13:13,0))*10^6</f>
        <v>336422913</v>
      </c>
      <c r="O32" s="5">
        <f>INDEX('AEO 2023 Table 8'!19:19,MATCH(Calculations!O30,'AEO 2023 Table 8'!13:13,0))*10^6</f>
        <v>332679596</v>
      </c>
      <c r="P32" s="5">
        <f>INDEX('AEO 2023 Table 8'!19:19,MATCH(Calculations!P30,'AEO 2023 Table 8'!13:13,0))*10^6</f>
        <v>341929626</v>
      </c>
      <c r="Q32" s="5">
        <f>INDEX('AEO 2023 Table 8'!19:19,MATCH(Calculations!Q30,'AEO 2023 Table 8'!13:13,0))*10^6</f>
        <v>339718048</v>
      </c>
      <c r="R32" s="5">
        <f>INDEX('AEO 2023 Table 8'!19:19,MATCH(Calculations!R30,'AEO 2023 Table 8'!13:13,0))*10^6</f>
        <v>340086578</v>
      </c>
      <c r="S32" s="5">
        <f>INDEX('AEO 2023 Table 8'!19:19,MATCH(Calculations!S30,'AEO 2023 Table 8'!13:13,0))*10^6</f>
        <v>336702026</v>
      </c>
      <c r="T32" s="5">
        <f>INDEX('AEO 2023 Table 8'!19:19,MATCH(Calculations!T30,'AEO 2023 Table 8'!13:13,0))*10^6</f>
        <v>328445343</v>
      </c>
      <c r="U32" s="5">
        <f>INDEX('AEO 2023 Table 8'!19:19,MATCH(Calculations!U30,'AEO 2023 Table 8'!13:13,0))*10^6</f>
        <v>316246429</v>
      </c>
      <c r="V32" s="5">
        <f>INDEX('AEO 2023 Table 8'!19:19,MATCH(Calculations!V30,'AEO 2023 Table 8'!13:13,0))*10^6</f>
        <v>308527344</v>
      </c>
      <c r="W32" s="5">
        <f>INDEX('AEO 2023 Table 8'!19:19,MATCH(Calculations!W30,'AEO 2023 Table 8'!13:13,0))*10^6</f>
        <v>300465149</v>
      </c>
      <c r="X32" s="5">
        <f>INDEX('AEO 2023 Table 8'!19:19,MATCH(Calculations!X30,'AEO 2023 Table 8'!13:13,0))*10^6</f>
        <v>302172058</v>
      </c>
      <c r="Y32" s="5">
        <f>INDEX('AEO 2023 Table 8'!19:19,MATCH(Calculations!Y30,'AEO 2023 Table 8'!13:13,0))*10^6</f>
        <v>301892883</v>
      </c>
      <c r="Z32" s="5">
        <f>INDEX('AEO 2023 Table 8'!19:19,MATCH(Calculations!Z30,'AEO 2023 Table 8'!13:13,0))*10^6</f>
        <v>298366577</v>
      </c>
      <c r="AA32" s="5">
        <f>INDEX('AEO 2023 Table 8'!19:19,MATCH(Calculations!AA30,'AEO 2023 Table 8'!13:13,0))*10^6</f>
        <v>286826721</v>
      </c>
      <c r="AB32" s="5">
        <f>INDEX('AEO 2023 Table 8'!19:19,MATCH(Calculations!AB30,'AEO 2023 Table 8'!13:13,0))*10^6</f>
        <v>278507416</v>
      </c>
      <c r="AC32" s="5">
        <f>INDEX('AEO 2023 Table 8'!19:19,MATCH(Calculations!AC30,'AEO 2023 Table 8'!13:13,0))*10^6</f>
        <v>268908020</v>
      </c>
      <c r="AD32" s="5">
        <f>INDEX('AEO 2023 Table 8'!19:19,MATCH(Calculations!AD30,'AEO 2023 Table 8'!13:13,0))*10^6</f>
        <v>264177795</v>
      </c>
      <c r="AE32" s="5">
        <f>INDEX('AEO 2023 Table 8'!19:19,MATCH(Calculations!AE30,'AEO 2023 Table 8'!13:13,0))*10^6</f>
        <v>254063080</v>
      </c>
      <c r="AF32" s="5">
        <f>INDEX('AEO 2023 Table 8'!19:19,MATCH(Calculations!AF30,'AEO 2023 Table 8'!13:13,0))*10^6</f>
        <v>252436493</v>
      </c>
      <c r="AG32" s="5">
        <f>INDEX('AEO 2023 Table 8'!19:19,MATCH(Calculations!AG30,'AEO 2023 Table 8'!13:13,0))*10^6</f>
        <v>242823547</v>
      </c>
      <c r="AH32" s="5"/>
      <c r="AI32" s="5"/>
    </row>
    <row r="33" spans="1:35" x14ac:dyDescent="0.35">
      <c r="A33" t="s">
        <v>264</v>
      </c>
      <c r="D33">
        <f>D31/D32</f>
        <v>0.31989540904438946</v>
      </c>
      <c r="E33">
        <f t="shared" ref="E33:O33" si="9">E31/E32</f>
        <v>0.36047886675941437</v>
      </c>
      <c r="F33">
        <f t="shared" si="9"/>
        <v>0.38288809884212366</v>
      </c>
      <c r="G33">
        <f t="shared" si="9"/>
        <v>0.36405259136256857</v>
      </c>
      <c r="H33">
        <f t="shared" si="9"/>
        <v>0.39758395282357872</v>
      </c>
      <c r="I33">
        <f t="shared" si="9"/>
        <v>0.46369076425836347</v>
      </c>
      <c r="J33">
        <f t="shared" si="9"/>
        <v>0.54653959448631251</v>
      </c>
      <c r="K33">
        <f t="shared" si="9"/>
        <v>0.66178340223667698</v>
      </c>
      <c r="L33">
        <f t="shared" si="9"/>
        <v>0.78149103910724171</v>
      </c>
      <c r="M33">
        <f t="shared" si="9"/>
        <v>0.870387950971244</v>
      </c>
      <c r="N33">
        <f t="shared" si="9"/>
        <v>0.89173474340613657</v>
      </c>
      <c r="O33">
        <f t="shared" si="9"/>
        <v>0.90176855931976063</v>
      </c>
      <c r="P33">
        <f t="shared" ref="P33:Q33" si="10">P31/P32</f>
        <v>0.87737352129879498</v>
      </c>
      <c r="Q33">
        <f t="shared" si="10"/>
        <v>0.88308525780767466</v>
      </c>
      <c r="R33">
        <f t="shared" ref="R33:Z33" si="11">R31/R32</f>
        <v>0.88212831498454491</v>
      </c>
      <c r="S33">
        <f t="shared" si="11"/>
        <v>0.89099552967940854</v>
      </c>
      <c r="T33">
        <f t="shared" si="11"/>
        <v>0.91339398287647511</v>
      </c>
      <c r="U33">
        <f t="shared" si="11"/>
        <v>0.9486273124051624</v>
      </c>
      <c r="V33">
        <f t="shared" si="11"/>
        <v>0.97236114021712128</v>
      </c>
      <c r="W33">
        <f t="shared" si="11"/>
        <v>0.99845190365156122</v>
      </c>
      <c r="X33">
        <f t="shared" si="11"/>
        <v>0.99281185026048968</v>
      </c>
      <c r="Y33">
        <f t="shared" si="11"/>
        <v>0.99372995156033539</v>
      </c>
      <c r="Z33">
        <f t="shared" si="11"/>
        <v>1.0054745508576184</v>
      </c>
      <c r="AA33">
        <f t="shared" ref="AA33:AG33" si="12">AA31/AA32</f>
        <v>1.045927656091707</v>
      </c>
      <c r="AB33">
        <f t="shared" si="12"/>
        <v>1.0771705985739353</v>
      </c>
      <c r="AC33">
        <f t="shared" si="12"/>
        <v>1.1156231041379874</v>
      </c>
      <c r="AD33">
        <f t="shared" si="12"/>
        <v>1.1355988492522622</v>
      </c>
      <c r="AE33">
        <f t="shared" si="12"/>
        <v>1.1808091124456179</v>
      </c>
      <c r="AF33">
        <f t="shared" si="12"/>
        <v>1.1884177142327832</v>
      </c>
      <c r="AG33">
        <f t="shared" si="12"/>
        <v>1.2354650267916563</v>
      </c>
    </row>
    <row r="35" spans="1:35" x14ac:dyDescent="0.35">
      <c r="A35" s="10" t="s">
        <v>341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5">
      <c r="A36" s="15" t="s">
        <v>248</v>
      </c>
      <c r="B36" t="s">
        <v>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 x14ac:dyDescent="0.35">
      <c r="A37" t="s">
        <v>267</v>
      </c>
      <c r="B37" t="s">
        <v>302</v>
      </c>
      <c r="C37" s="5"/>
      <c r="D37" s="5">
        <f>('Subsidies Paid'!L6+'Subsidies Paid'!N7)*10^9</f>
        <v>0</v>
      </c>
      <c r="E37" s="5">
        <f>('Subsidies Paid'!M6+'Subsidies Paid'!O7)*10^9</f>
        <v>1200000000</v>
      </c>
      <c r="F37" s="5">
        <f>('Subsidies Paid'!N6+'Subsidies Paid'!P7)*10^9</f>
        <v>1200000000</v>
      </c>
      <c r="G37" s="5">
        <f>('Subsidies Paid'!O6+'Subsidies Paid'!Q7)*10^9</f>
        <v>1200000000</v>
      </c>
      <c r="H37" s="5">
        <f>('Subsidies Paid'!P6+'Subsidies Paid'!R7)*10^9</f>
        <v>1200000000</v>
      </c>
      <c r="I37" s="5">
        <f>('Subsidies Paid'!Q6+'Subsidies Paid'!S7)*10^9</f>
        <v>1200000000</v>
      </c>
      <c r="J37" s="5">
        <f>('Subsidies Paid'!R6+'Subsidies Paid'!T7)*10^9</f>
        <v>0</v>
      </c>
      <c r="K37" s="5">
        <f>('Subsidies Paid'!S6+'Subsidies Paid'!U7)*10^9</f>
        <v>0</v>
      </c>
      <c r="L37" s="5">
        <f>('Subsidies Paid'!T6+'Subsidies Paid'!V7)*10^9</f>
        <v>0</v>
      </c>
      <c r="M37" s="5">
        <f>('Subsidies Paid'!U6+'Subsidies Paid'!W7)*10^9</f>
        <v>0</v>
      </c>
      <c r="N37" s="5">
        <f t="shared" ref="N37:AG37" si="13">M37</f>
        <v>0</v>
      </c>
      <c r="O37" s="5">
        <f t="shared" si="13"/>
        <v>0</v>
      </c>
      <c r="P37" s="5">
        <f t="shared" si="13"/>
        <v>0</v>
      </c>
      <c r="Q37" s="5">
        <f t="shared" si="13"/>
        <v>0</v>
      </c>
      <c r="R37" s="5">
        <f t="shared" si="13"/>
        <v>0</v>
      </c>
      <c r="S37" s="5">
        <f t="shared" si="13"/>
        <v>0</v>
      </c>
      <c r="T37" s="5">
        <f t="shared" si="13"/>
        <v>0</v>
      </c>
      <c r="U37" s="5">
        <f t="shared" si="13"/>
        <v>0</v>
      </c>
      <c r="V37" s="5">
        <f t="shared" si="13"/>
        <v>0</v>
      </c>
      <c r="W37" s="5">
        <f t="shared" si="13"/>
        <v>0</v>
      </c>
      <c r="X37" s="5">
        <f t="shared" si="13"/>
        <v>0</v>
      </c>
      <c r="Y37" s="5">
        <f t="shared" si="13"/>
        <v>0</v>
      </c>
      <c r="Z37" s="5">
        <f t="shared" si="13"/>
        <v>0</v>
      </c>
      <c r="AA37" s="5">
        <f t="shared" si="13"/>
        <v>0</v>
      </c>
      <c r="AB37" s="5">
        <f t="shared" si="13"/>
        <v>0</v>
      </c>
      <c r="AC37" s="5">
        <f t="shared" si="13"/>
        <v>0</v>
      </c>
      <c r="AD37" s="5">
        <f t="shared" si="13"/>
        <v>0</v>
      </c>
      <c r="AE37" s="5">
        <f t="shared" si="13"/>
        <v>0</v>
      </c>
      <c r="AF37" s="5">
        <f t="shared" si="13"/>
        <v>0</v>
      </c>
      <c r="AG37" s="5">
        <f t="shared" si="13"/>
        <v>0</v>
      </c>
      <c r="AH37" s="5"/>
      <c r="AI37" s="5"/>
    </row>
    <row r="38" spans="1:35" x14ac:dyDescent="0.35">
      <c r="A38" t="s">
        <v>268</v>
      </c>
      <c r="B38" t="s">
        <v>665</v>
      </c>
      <c r="C38" s="5"/>
      <c r="D38" s="5">
        <f>INDEX('AEO 2022 Table 8'!22:22,MATCH(Calculations!D36,'AEO 2022 Table 8'!13:13,0))*10^6</f>
        <v>777682190</v>
      </c>
      <c r="E38" s="5">
        <f>INDEX('AEO 2023 Table 8'!22:22,MATCH(Calculations!E36,'AEO 2023 Table 8'!13:13,0))*10^6</f>
        <v>771984375</v>
      </c>
      <c r="F38" s="5">
        <f>INDEX('AEO 2023 Table 8'!22:22,MATCH(Calculations!F36,'AEO 2023 Table 8'!13:13,0))*10^6</f>
        <v>783715942</v>
      </c>
      <c r="G38" s="5">
        <f>INDEX('AEO 2023 Table 8'!22:22,MATCH(Calculations!G36,'AEO 2023 Table 8'!13:13,0))*10^6</f>
        <v>789403687</v>
      </c>
      <c r="H38" s="5">
        <f>INDEX('AEO 2023 Table 8'!22:22,MATCH(Calculations!H36,'AEO 2023 Table 8'!13:13,0))*10^6</f>
        <v>782256470</v>
      </c>
      <c r="I38" s="5">
        <f>INDEX('AEO 2023 Table 8'!22:22,MATCH(Calculations!I36,'AEO 2023 Table 8'!13:13,0))*10^6</f>
        <v>774684082</v>
      </c>
      <c r="J38" s="5">
        <f>INDEX('AEO 2023 Table 8'!22:22,MATCH(Calculations!J36,'AEO 2023 Table 8'!13:13,0))*10^6</f>
        <v>774670898</v>
      </c>
      <c r="K38" s="5">
        <f>INDEX('AEO 2023 Table 8'!22:22,MATCH(Calculations!K36,'AEO 2023 Table 8'!13:13,0))*10^6</f>
        <v>765553040</v>
      </c>
      <c r="L38" s="5">
        <f>INDEX('AEO 2023 Table 8'!22:22,MATCH(Calculations!L36,'AEO 2023 Table 8'!13:13,0))*10^6</f>
        <v>765540771</v>
      </c>
      <c r="M38" s="5">
        <f>INDEX('AEO 2023 Table 8'!22:22,MATCH(Calculations!M36,'AEO 2023 Table 8'!13:13,0))*10^6</f>
        <v>758017151</v>
      </c>
      <c r="N38" s="5">
        <f>INDEX('AEO 2023 Table 8'!22:22,MATCH(Calculations!N36,'AEO 2023 Table 8'!13:13,0))*10^6</f>
        <v>758022217</v>
      </c>
      <c r="O38" s="5">
        <f>INDEX('AEO 2023 Table 8'!22:22,MATCH(Calculations!O36,'AEO 2023 Table 8'!13:13,0))*10^6</f>
        <v>758030640</v>
      </c>
      <c r="P38" s="5">
        <f>INDEX('AEO 2023 Table 8'!22:22,MATCH(Calculations!P36,'AEO 2023 Table 8'!13:13,0))*10^6</f>
        <v>715330322</v>
      </c>
      <c r="Q38" s="5">
        <f>INDEX('AEO 2023 Table 8'!22:22,MATCH(Calculations!Q36,'AEO 2023 Table 8'!13:13,0))*10^6</f>
        <v>708668701</v>
      </c>
      <c r="R38" s="5">
        <f>INDEX('AEO 2023 Table 8'!22:22,MATCH(Calculations!R36,'AEO 2023 Table 8'!13:13,0))*10^6</f>
        <v>700121887</v>
      </c>
      <c r="S38" s="5">
        <f>INDEX('AEO 2023 Table 8'!22:22,MATCH(Calculations!S36,'AEO 2023 Table 8'!13:13,0))*10^6</f>
        <v>684029175</v>
      </c>
      <c r="T38" s="5">
        <f>INDEX('AEO 2023 Table 8'!22:22,MATCH(Calculations!T36,'AEO 2023 Table 8'!13:13,0))*10^6</f>
        <v>673099243</v>
      </c>
      <c r="U38" s="5">
        <f>INDEX('AEO 2023 Table 8'!22:22,MATCH(Calculations!U36,'AEO 2023 Table 8'!13:13,0))*10^6</f>
        <v>654486694</v>
      </c>
      <c r="V38" s="5">
        <f>INDEX('AEO 2023 Table 8'!22:22,MATCH(Calculations!V36,'AEO 2023 Table 8'!13:13,0))*10^6</f>
        <v>644631958</v>
      </c>
      <c r="W38" s="5">
        <f>INDEX('AEO 2023 Table 8'!22:22,MATCH(Calculations!W36,'AEO 2023 Table 8'!13:13,0))*10^6</f>
        <v>625429016</v>
      </c>
      <c r="X38" s="5">
        <f>INDEX('AEO 2023 Table 8'!22:22,MATCH(Calculations!X36,'AEO 2023 Table 8'!13:13,0))*10^6</f>
        <v>625598083</v>
      </c>
      <c r="Y38" s="5">
        <f>INDEX('AEO 2023 Table 8'!22:22,MATCH(Calculations!Y36,'AEO 2023 Table 8'!13:13,0))*10^6</f>
        <v>625896912</v>
      </c>
      <c r="Z38" s="5">
        <f>INDEX('AEO 2023 Table 8'!22:22,MATCH(Calculations!Z36,'AEO 2023 Table 8'!13:13,0))*10^6</f>
        <v>626152649</v>
      </c>
      <c r="AA38" s="5">
        <f>INDEX('AEO 2023 Table 8'!22:22,MATCH(Calculations!AA36,'AEO 2023 Table 8'!13:13,0))*10^6</f>
        <v>626436401</v>
      </c>
      <c r="AB38" s="5">
        <f>INDEX('AEO 2023 Table 8'!22:22,MATCH(Calculations!AB36,'AEO 2023 Table 8'!13:13,0))*10^6</f>
        <v>626438843</v>
      </c>
      <c r="AC38" s="5">
        <f>INDEX('AEO 2023 Table 8'!22:22,MATCH(Calculations!AC36,'AEO 2023 Table 8'!13:13,0))*10^6</f>
        <v>626196777</v>
      </c>
      <c r="AD38" s="5">
        <f>INDEX('AEO 2023 Table 8'!22:22,MATCH(Calculations!AD36,'AEO 2023 Table 8'!13:13,0))*10^6</f>
        <v>626002136</v>
      </c>
      <c r="AE38" s="5">
        <f>INDEX('AEO 2023 Table 8'!22:22,MATCH(Calculations!AE36,'AEO 2023 Table 8'!13:13,0))*10^6</f>
        <v>625141296</v>
      </c>
      <c r="AF38" s="5">
        <f>INDEX('AEO 2023 Table 8'!22:22,MATCH(Calculations!AF36,'AEO 2023 Table 8'!13:13,0))*10^6</f>
        <v>625259399</v>
      </c>
      <c r="AG38" s="5">
        <f>INDEX('AEO 2023 Table 8'!22:22,MATCH(Calculations!AG36,'AEO 2023 Table 8'!13:13,0))*10^6</f>
        <v>624860901</v>
      </c>
      <c r="AH38" s="5"/>
      <c r="AI38" s="5"/>
    </row>
    <row r="39" spans="1:35" x14ac:dyDescent="0.35">
      <c r="A39" t="s">
        <v>265</v>
      </c>
      <c r="D39">
        <f t="shared" ref="D39" si="14">D37/D38</f>
        <v>0</v>
      </c>
      <c r="E39">
        <f t="shared" ref="E39:O39" si="15">E37/E38</f>
        <v>1.5544356062906066</v>
      </c>
      <c r="F39">
        <f t="shared" si="15"/>
        <v>1.5311670156123991</v>
      </c>
      <c r="G39">
        <f t="shared" si="15"/>
        <v>1.5201347799126761</v>
      </c>
      <c r="H39">
        <f t="shared" si="15"/>
        <v>1.5340237454347934</v>
      </c>
      <c r="I39">
        <f t="shared" si="15"/>
        <v>1.5490185326926595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ref="P39:Z39" si="16">P37/P38</f>
        <v>0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  <c r="AA39">
        <f t="shared" ref="AA39:AG39" si="17">AA37/AA38</f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0</v>
      </c>
      <c r="AF39">
        <f t="shared" si="17"/>
        <v>0</v>
      </c>
      <c r="AG39">
        <f t="shared" si="17"/>
        <v>0</v>
      </c>
    </row>
    <row r="41" spans="1:35" x14ac:dyDescent="0.35">
      <c r="A41" s="12" t="s">
        <v>266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35">
      <c r="A42" s="10" t="s">
        <v>230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3.9" customHeight="1" x14ac:dyDescent="0.35">
      <c r="A43" s="15" t="s">
        <v>238</v>
      </c>
      <c r="B43" t="s">
        <v>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 x14ac:dyDescent="0.35">
      <c r="A44" t="s">
        <v>271</v>
      </c>
      <c r="B44" t="s">
        <v>302</v>
      </c>
      <c r="C44" s="5"/>
      <c r="D44" s="5">
        <f>'Subsidies Paid'!K15*10^9</f>
        <v>100000000</v>
      </c>
      <c r="E44" s="5">
        <f t="shared" ref="E44:AG44" si="18">D44</f>
        <v>100000000</v>
      </c>
      <c r="F44" s="5">
        <f t="shared" si="18"/>
        <v>100000000</v>
      </c>
      <c r="G44" s="5">
        <f t="shared" si="18"/>
        <v>100000000</v>
      </c>
      <c r="H44" s="5">
        <f t="shared" si="18"/>
        <v>100000000</v>
      </c>
      <c r="I44" s="5">
        <f t="shared" si="18"/>
        <v>100000000</v>
      </c>
      <c r="J44" s="5">
        <f t="shared" si="18"/>
        <v>100000000</v>
      </c>
      <c r="K44" s="5">
        <f t="shared" si="18"/>
        <v>100000000</v>
      </c>
      <c r="L44" s="5">
        <f t="shared" si="18"/>
        <v>100000000</v>
      </c>
      <c r="M44" s="5">
        <f t="shared" si="18"/>
        <v>100000000</v>
      </c>
      <c r="N44" s="5">
        <f t="shared" si="18"/>
        <v>100000000</v>
      </c>
      <c r="O44" s="5">
        <f t="shared" si="18"/>
        <v>100000000</v>
      </c>
      <c r="P44" s="5">
        <f t="shared" si="18"/>
        <v>100000000</v>
      </c>
      <c r="Q44" s="5">
        <f t="shared" si="18"/>
        <v>100000000</v>
      </c>
      <c r="R44" s="5">
        <f t="shared" si="18"/>
        <v>100000000</v>
      </c>
      <c r="S44" s="5">
        <f t="shared" si="18"/>
        <v>100000000</v>
      </c>
      <c r="T44" s="5">
        <f t="shared" si="18"/>
        <v>100000000</v>
      </c>
      <c r="U44" s="5">
        <f t="shared" si="18"/>
        <v>100000000</v>
      </c>
      <c r="V44" s="5">
        <f t="shared" si="18"/>
        <v>100000000</v>
      </c>
      <c r="W44" s="5">
        <f t="shared" si="18"/>
        <v>100000000</v>
      </c>
      <c r="X44" s="5">
        <f t="shared" si="18"/>
        <v>100000000</v>
      </c>
      <c r="Y44" s="5">
        <f t="shared" si="18"/>
        <v>100000000</v>
      </c>
      <c r="Z44" s="5">
        <f t="shared" si="18"/>
        <v>100000000</v>
      </c>
      <c r="AA44" s="5">
        <f t="shared" si="18"/>
        <v>100000000</v>
      </c>
      <c r="AB44" s="5">
        <f t="shared" si="18"/>
        <v>100000000</v>
      </c>
      <c r="AC44" s="5">
        <f t="shared" si="18"/>
        <v>100000000</v>
      </c>
      <c r="AD44" s="5">
        <f t="shared" si="18"/>
        <v>100000000</v>
      </c>
      <c r="AE44" s="5">
        <f t="shared" si="18"/>
        <v>100000000</v>
      </c>
      <c r="AF44" s="5">
        <f t="shared" si="18"/>
        <v>100000000</v>
      </c>
      <c r="AG44" s="5">
        <f t="shared" si="18"/>
        <v>100000000</v>
      </c>
      <c r="AH44" s="5"/>
      <c r="AI44" s="5"/>
    </row>
    <row r="45" spans="1:35" x14ac:dyDescent="0.35">
      <c r="A45" t="s">
        <v>272</v>
      </c>
      <c r="B45" t="s">
        <v>666</v>
      </c>
      <c r="C45" s="5"/>
      <c r="D45" s="5">
        <f>INDEX('AEO 2022 Table 1'!19:19,MATCH(Calculations!D43,'AEO 2022 Table 1'!13:13,0))*10^15</f>
        <v>1.3089978E+16</v>
      </c>
      <c r="E45" s="5">
        <f>INDEX('AEO 2023 Table 1'!19:19,MATCH(Calculations!E43,'AEO 2023 Table 1'!13:13,0))*10^15</f>
        <v>1.1789563E+16</v>
      </c>
      <c r="F45" s="5">
        <f>INDEX('AEO 2023 Table 1'!19:19,MATCH(Calculations!F43,'AEO 2023 Table 1'!13:13,0))*10^15</f>
        <v>1.1071955E+16</v>
      </c>
      <c r="G45" s="5">
        <f>INDEX('AEO 2023 Table 1'!19:19,MATCH(Calculations!G43,'AEO 2023 Table 1'!13:13,0))*10^15</f>
        <v>1.2067057E+16</v>
      </c>
      <c r="H45" s="5">
        <f>INDEX('AEO 2023 Table 1'!19:19,MATCH(Calculations!H43,'AEO 2023 Table 1'!13:13,0))*10^15</f>
        <v>1.1332017E+16</v>
      </c>
      <c r="I45" s="5">
        <f>INDEX('AEO 2023 Table 1'!19:19,MATCH(Calculations!I43,'AEO 2023 Table 1'!13:13,0))*10^15</f>
        <v>1.0370732E+16</v>
      </c>
      <c r="J45" s="5">
        <f>INDEX('AEO 2023 Table 1'!19:19,MATCH(Calculations!J43,'AEO 2023 Table 1'!13:13,0))*10^15</f>
        <v>9303524000000000</v>
      </c>
      <c r="K45" s="5">
        <f>INDEX('AEO 2023 Table 1'!19:19,MATCH(Calculations!K43,'AEO 2023 Table 1'!13:13,0))*10^15</f>
        <v>8355421000000000</v>
      </c>
      <c r="L45" s="5">
        <f>INDEX('AEO 2023 Table 1'!19:19,MATCH(Calculations!L43,'AEO 2023 Table 1'!13:13,0))*10^15</f>
        <v>7463985000000000</v>
      </c>
      <c r="M45" s="5">
        <f>INDEX('AEO 2023 Table 1'!19:19,MATCH(Calculations!M43,'AEO 2023 Table 1'!13:13,0))*10^15</f>
        <v>7094864000000000</v>
      </c>
      <c r="N45" s="5">
        <f>INDEX('AEO 2023 Table 1'!19:19,MATCH(Calculations!N43,'AEO 2023 Table 1'!13:13,0))*10^15</f>
        <v>7063365000000000</v>
      </c>
      <c r="O45" s="5">
        <f>INDEX('AEO 2023 Table 1'!19:19,MATCH(Calculations!O43,'AEO 2023 Table 1'!13:13,0))*10^15</f>
        <v>7113411000000000</v>
      </c>
      <c r="P45" s="5">
        <f>INDEX('AEO 2023 Table 1'!19:19,MATCH(Calculations!P43,'AEO 2023 Table 1'!13:13,0))*10^15</f>
        <v>7082268000000000</v>
      </c>
      <c r="Q45" s="5">
        <f>INDEX('AEO 2023 Table 1'!19:19,MATCH(Calculations!Q43,'AEO 2023 Table 1'!13:13,0))*10^15</f>
        <v>7016970000000000</v>
      </c>
      <c r="R45" s="5">
        <f>INDEX('AEO 2023 Table 1'!19:19,MATCH(Calculations!R43,'AEO 2023 Table 1'!13:13,0))*10^15</f>
        <v>7068785000000000</v>
      </c>
      <c r="S45" s="5">
        <f>INDEX('AEO 2023 Table 1'!19:19,MATCH(Calculations!S43,'AEO 2023 Table 1'!13:13,0))*10^15</f>
        <v>6985933000000000</v>
      </c>
      <c r="T45" s="5">
        <f>INDEX('AEO 2023 Table 1'!19:19,MATCH(Calculations!T43,'AEO 2023 Table 1'!13:13,0))*10^15</f>
        <v>6801968000000000</v>
      </c>
      <c r="U45" s="5">
        <f>INDEX('AEO 2023 Table 1'!19:19,MATCH(Calculations!U43,'AEO 2023 Table 1'!13:13,0))*10^15</f>
        <v>6692012000000000</v>
      </c>
      <c r="V45" s="5">
        <f>INDEX('AEO 2023 Table 1'!19:19,MATCH(Calculations!V43,'AEO 2023 Table 1'!13:13,0))*10^15</f>
        <v>6533113000000000</v>
      </c>
      <c r="W45" s="5">
        <f>INDEX('AEO 2023 Table 1'!19:19,MATCH(Calculations!W43,'AEO 2023 Table 1'!13:13,0))*10^15</f>
        <v>6437759000000000</v>
      </c>
      <c r="X45" s="5">
        <f>INDEX('AEO 2023 Table 1'!19:19,MATCH(Calculations!X43,'AEO 2023 Table 1'!13:13,0))*10^15</f>
        <v>6442639000000000</v>
      </c>
      <c r="Y45" s="5">
        <f>INDEX('AEO 2023 Table 1'!19:19,MATCH(Calculations!Y43,'AEO 2023 Table 1'!13:13,0))*10^15</f>
        <v>6454122000000000</v>
      </c>
      <c r="Z45" s="5">
        <f>INDEX('AEO 2023 Table 1'!19:19,MATCH(Calculations!Z43,'AEO 2023 Table 1'!13:13,0))*10^15</f>
        <v>6363970000000000</v>
      </c>
      <c r="AA45" s="5">
        <f>INDEX('AEO 2023 Table 1'!19:19,MATCH(Calculations!AA43,'AEO 2023 Table 1'!13:13,0))*10^15</f>
        <v>6262532000000000</v>
      </c>
      <c r="AB45" s="5">
        <f>INDEX('AEO 2023 Table 1'!19:19,MATCH(Calculations!AB43,'AEO 2023 Table 1'!13:13,0))*10^15</f>
        <v>6188755000000000</v>
      </c>
      <c r="AC45" s="5">
        <f>INDEX('AEO 2023 Table 1'!19:19,MATCH(Calculations!AC43,'AEO 2023 Table 1'!13:13,0))*10^15</f>
        <v>6119871000000000</v>
      </c>
      <c r="AD45" s="5">
        <f>INDEX('AEO 2023 Table 1'!19:19,MATCH(Calculations!AD43,'AEO 2023 Table 1'!13:13,0))*10^15</f>
        <v>6087613000000000</v>
      </c>
      <c r="AE45" s="5">
        <f>INDEX('AEO 2023 Table 1'!19:19,MATCH(Calculations!AE43,'AEO 2023 Table 1'!13:13,0))*10^15</f>
        <v>6069883000000000</v>
      </c>
      <c r="AF45" s="5">
        <f>INDEX('AEO 2023 Table 1'!19:19,MATCH(Calculations!AF43,'AEO 2023 Table 1'!13:13,0))*10^15</f>
        <v>6032045000000000</v>
      </c>
      <c r="AG45" s="5">
        <f>INDEX('AEO 2023 Table 1'!19:19,MATCH(Calculations!AG43,'AEO 2023 Table 1'!13:13,0))*10^15</f>
        <v>5945596000000000</v>
      </c>
      <c r="AH45" s="5"/>
      <c r="AI45" s="5"/>
    </row>
    <row r="46" spans="1:35" x14ac:dyDescent="0.35">
      <c r="A46" t="s">
        <v>288</v>
      </c>
      <c r="D46">
        <f t="shared" ref="D46" si="19">D44/D45</f>
        <v>7.639432243507209E-9</v>
      </c>
      <c r="E46">
        <f t="shared" ref="E46:O46" si="20">E44/E45</f>
        <v>8.4820785978241937E-9</v>
      </c>
      <c r="F46">
        <f t="shared" si="20"/>
        <v>9.0318286156329205E-9</v>
      </c>
      <c r="G46">
        <f t="shared" si="20"/>
        <v>8.2870247484535797E-9</v>
      </c>
      <c r="H46">
        <f t="shared" si="20"/>
        <v>8.8245543577987918E-9</v>
      </c>
      <c r="I46">
        <f t="shared" si="20"/>
        <v>9.6425208943785254E-9</v>
      </c>
      <c r="J46">
        <f t="shared" si="20"/>
        <v>1.0748615255896583E-8</v>
      </c>
      <c r="K46">
        <f t="shared" si="20"/>
        <v>1.1968277840218943E-8</v>
      </c>
      <c r="L46">
        <f t="shared" si="20"/>
        <v>1.3397668939581202E-8</v>
      </c>
      <c r="M46">
        <f t="shared" si="20"/>
        <v>1.4094702872387688E-8</v>
      </c>
      <c r="N46">
        <f t="shared" si="20"/>
        <v>1.4157558047757691E-8</v>
      </c>
      <c r="O46">
        <f t="shared" si="20"/>
        <v>1.405795335036876E-8</v>
      </c>
      <c r="P46">
        <f t="shared" ref="P46:AG46" si="21">P44/P45</f>
        <v>1.4119770672332648E-8</v>
      </c>
      <c r="Q46">
        <f t="shared" si="21"/>
        <v>1.425116538904969E-8</v>
      </c>
      <c r="R46">
        <f t="shared" si="21"/>
        <v>1.4146702721896336E-8</v>
      </c>
      <c r="S46">
        <f t="shared" si="21"/>
        <v>1.4314480256252099E-8</v>
      </c>
      <c r="T46">
        <f t="shared" si="21"/>
        <v>1.4701627528973968E-8</v>
      </c>
      <c r="U46">
        <f t="shared" si="21"/>
        <v>1.4943188984120171E-8</v>
      </c>
      <c r="V46">
        <f t="shared" si="21"/>
        <v>1.5306638657558807E-8</v>
      </c>
      <c r="W46">
        <f t="shared" si="21"/>
        <v>1.5533355628876447E-8</v>
      </c>
      <c r="X46">
        <f t="shared" si="21"/>
        <v>1.552158983298614E-8</v>
      </c>
      <c r="Y46">
        <f t="shared" si="21"/>
        <v>1.5493974238478915E-8</v>
      </c>
      <c r="Z46">
        <f t="shared" si="21"/>
        <v>1.5713461879927152E-8</v>
      </c>
      <c r="AA46">
        <f t="shared" si="21"/>
        <v>1.5967982279371985E-8</v>
      </c>
      <c r="AB46">
        <f t="shared" si="21"/>
        <v>1.6158338793505319E-8</v>
      </c>
      <c r="AC46">
        <f t="shared" si="21"/>
        <v>1.6340213707118991E-8</v>
      </c>
      <c r="AD46">
        <f t="shared" si="21"/>
        <v>1.6426799798213192E-8</v>
      </c>
      <c r="AE46">
        <f t="shared" si="21"/>
        <v>1.6474782133362373E-8</v>
      </c>
      <c r="AF46">
        <f t="shared" si="21"/>
        <v>1.6578125660534693E-8</v>
      </c>
      <c r="AG46">
        <f t="shared" si="21"/>
        <v>1.6819171702887314E-8</v>
      </c>
    </row>
    <row r="48" spans="1:35" x14ac:dyDescent="0.35">
      <c r="A48" s="15" t="s">
        <v>251</v>
      </c>
    </row>
    <row r="49" spans="1:35" x14ac:dyDescent="0.35">
      <c r="A49" t="s">
        <v>271</v>
      </c>
      <c r="B49" t="s">
        <v>302</v>
      </c>
      <c r="C49" s="5"/>
      <c r="D49" s="5">
        <f>'Subsidies Paid'!H14</f>
        <v>53000000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35">
      <c r="A50" t="s">
        <v>272</v>
      </c>
      <c r="B50" t="s">
        <v>263</v>
      </c>
      <c r="C50" s="5"/>
      <c r="D50" s="5">
        <f>INDEX('AEO 2022 Table 1'!19:19,MATCH(Calculations!D43,'AEO 2022 Table 1'!13:13,0))*10^15</f>
        <v>1.3089978E+16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35">
      <c r="A51" t="s">
        <v>288</v>
      </c>
      <c r="C51" s="5"/>
      <c r="D51" s="5">
        <f>D49/D50</f>
        <v>4.0488990890588205E-9</v>
      </c>
      <c r="E51" s="5">
        <f>D51</f>
        <v>4.0488990890588205E-9</v>
      </c>
      <c r="F51">
        <f t="shared" ref="F51:AG51" si="22">E51</f>
        <v>4.0488990890588205E-9</v>
      </c>
      <c r="G51">
        <f t="shared" si="22"/>
        <v>4.0488990890588205E-9</v>
      </c>
      <c r="H51">
        <f t="shared" si="22"/>
        <v>4.0488990890588205E-9</v>
      </c>
      <c r="I51">
        <f t="shared" si="22"/>
        <v>4.0488990890588205E-9</v>
      </c>
      <c r="J51">
        <f t="shared" si="22"/>
        <v>4.0488990890588205E-9</v>
      </c>
      <c r="K51">
        <f t="shared" si="22"/>
        <v>4.0488990890588205E-9</v>
      </c>
      <c r="L51">
        <f t="shared" si="22"/>
        <v>4.0488990890588205E-9</v>
      </c>
      <c r="M51">
        <f t="shared" si="22"/>
        <v>4.0488990890588205E-9</v>
      </c>
      <c r="N51">
        <f t="shared" si="22"/>
        <v>4.0488990890588205E-9</v>
      </c>
      <c r="O51">
        <f t="shared" si="22"/>
        <v>4.0488990890588205E-9</v>
      </c>
      <c r="P51">
        <f t="shared" si="22"/>
        <v>4.0488990890588205E-9</v>
      </c>
      <c r="Q51">
        <f t="shared" si="22"/>
        <v>4.0488990890588205E-9</v>
      </c>
      <c r="R51">
        <f t="shared" si="22"/>
        <v>4.0488990890588205E-9</v>
      </c>
      <c r="S51">
        <f t="shared" si="22"/>
        <v>4.0488990890588205E-9</v>
      </c>
      <c r="T51">
        <f t="shared" si="22"/>
        <v>4.0488990890588205E-9</v>
      </c>
      <c r="U51">
        <f t="shared" si="22"/>
        <v>4.0488990890588205E-9</v>
      </c>
      <c r="V51">
        <f t="shared" si="22"/>
        <v>4.0488990890588205E-9</v>
      </c>
      <c r="W51">
        <f t="shared" si="22"/>
        <v>4.0488990890588205E-9</v>
      </c>
      <c r="X51">
        <f t="shared" si="22"/>
        <v>4.0488990890588205E-9</v>
      </c>
      <c r="Y51">
        <f t="shared" si="22"/>
        <v>4.0488990890588205E-9</v>
      </c>
      <c r="Z51">
        <f t="shared" si="22"/>
        <v>4.0488990890588205E-9</v>
      </c>
      <c r="AA51">
        <f t="shared" si="22"/>
        <v>4.0488990890588205E-9</v>
      </c>
      <c r="AB51">
        <f t="shared" si="22"/>
        <v>4.0488990890588205E-9</v>
      </c>
      <c r="AC51">
        <f t="shared" si="22"/>
        <v>4.0488990890588205E-9</v>
      </c>
      <c r="AD51">
        <f t="shared" si="22"/>
        <v>4.0488990890588205E-9</v>
      </c>
      <c r="AE51">
        <f t="shared" si="22"/>
        <v>4.0488990890588205E-9</v>
      </c>
      <c r="AF51">
        <f t="shared" si="22"/>
        <v>4.0488990890588205E-9</v>
      </c>
      <c r="AG51">
        <f t="shared" si="22"/>
        <v>4.0488990890588205E-9</v>
      </c>
    </row>
    <row r="53" spans="1:35" x14ac:dyDescent="0.35">
      <c r="A53" s="10" t="s">
        <v>273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35">
      <c r="A54" s="15" t="s">
        <v>30</v>
      </c>
      <c r="B54" t="s">
        <v>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 x14ac:dyDescent="0.35">
      <c r="A55" t="s">
        <v>280</v>
      </c>
      <c r="B55" t="s">
        <v>302</v>
      </c>
      <c r="C55" s="5"/>
      <c r="D55" s="5">
        <f>'Subsidies Paid'!J17*10^9</f>
        <v>1620000000.0000002</v>
      </c>
      <c r="E55" s="5">
        <f t="shared" ref="E55:AG55" si="23">D55</f>
        <v>1620000000.0000002</v>
      </c>
      <c r="F55" s="5">
        <f t="shared" si="23"/>
        <v>1620000000.0000002</v>
      </c>
      <c r="G55" s="5">
        <f t="shared" si="23"/>
        <v>1620000000.0000002</v>
      </c>
      <c r="H55" s="5">
        <f t="shared" si="23"/>
        <v>1620000000.0000002</v>
      </c>
      <c r="I55" s="5">
        <f t="shared" si="23"/>
        <v>1620000000.0000002</v>
      </c>
      <c r="J55" s="5">
        <f t="shared" si="23"/>
        <v>1620000000.0000002</v>
      </c>
      <c r="K55" s="5">
        <f t="shared" si="23"/>
        <v>1620000000.0000002</v>
      </c>
      <c r="L55" s="5">
        <f t="shared" si="23"/>
        <v>1620000000.0000002</v>
      </c>
      <c r="M55" s="5">
        <f t="shared" si="23"/>
        <v>1620000000.0000002</v>
      </c>
      <c r="N55" s="5">
        <f t="shared" si="23"/>
        <v>1620000000.0000002</v>
      </c>
      <c r="O55" s="5">
        <f t="shared" si="23"/>
        <v>1620000000.0000002</v>
      </c>
      <c r="P55" s="5">
        <f t="shared" si="23"/>
        <v>1620000000.0000002</v>
      </c>
      <c r="Q55" s="5">
        <f t="shared" si="23"/>
        <v>1620000000.0000002</v>
      </c>
      <c r="R55" s="5">
        <f t="shared" si="23"/>
        <v>1620000000.0000002</v>
      </c>
      <c r="S55" s="5">
        <f t="shared" si="23"/>
        <v>1620000000.0000002</v>
      </c>
      <c r="T55" s="5">
        <f t="shared" si="23"/>
        <v>1620000000.0000002</v>
      </c>
      <c r="U55" s="5">
        <f t="shared" si="23"/>
        <v>1620000000.0000002</v>
      </c>
      <c r="V55" s="5">
        <f t="shared" si="23"/>
        <v>1620000000.0000002</v>
      </c>
      <c r="W55" s="5">
        <f t="shared" si="23"/>
        <v>1620000000.0000002</v>
      </c>
      <c r="X55" s="5">
        <f t="shared" si="23"/>
        <v>1620000000.0000002</v>
      </c>
      <c r="Y55" s="5">
        <f t="shared" si="23"/>
        <v>1620000000.0000002</v>
      </c>
      <c r="Z55" s="5">
        <f t="shared" si="23"/>
        <v>1620000000.0000002</v>
      </c>
      <c r="AA55" s="5">
        <f t="shared" si="23"/>
        <v>1620000000.0000002</v>
      </c>
      <c r="AB55" s="5">
        <f t="shared" si="23"/>
        <v>1620000000.0000002</v>
      </c>
      <c r="AC55" s="5">
        <f t="shared" si="23"/>
        <v>1620000000.0000002</v>
      </c>
      <c r="AD55" s="5">
        <f t="shared" si="23"/>
        <v>1620000000.0000002</v>
      </c>
      <c r="AE55" s="5">
        <f t="shared" si="23"/>
        <v>1620000000.0000002</v>
      </c>
      <c r="AF55" s="5">
        <f t="shared" si="23"/>
        <v>1620000000.0000002</v>
      </c>
      <c r="AG55" s="5">
        <f t="shared" si="23"/>
        <v>1620000000.0000002</v>
      </c>
      <c r="AH55" s="5"/>
      <c r="AI55" s="5"/>
    </row>
    <row r="56" spans="1:35" x14ac:dyDescent="0.35">
      <c r="A56" t="s">
        <v>274</v>
      </c>
      <c r="B56" t="s">
        <v>666</v>
      </c>
      <c r="C56" s="5"/>
      <c r="D56" s="5">
        <f>INDEX('AEO 2022 Table 1'!18:18,MATCH(Calculations!D43,'AEO 2022 Table 1'!13:13,0))*10^15</f>
        <v>3.5682777E+16</v>
      </c>
      <c r="E56" s="5">
        <f>INDEX('AEO 2023 Table 1'!18:18,MATCH(Calculations!E43,'AEO 2023 Table 1'!13:13,0))*10^15</f>
        <v>3.7814274E+16</v>
      </c>
      <c r="F56" s="5">
        <f>INDEX('AEO 2023 Table 1'!18:18,MATCH(Calculations!F43,'AEO 2023 Table 1'!13:13,0))*10^15</f>
        <v>3.7835823E+16</v>
      </c>
      <c r="G56" s="5">
        <f>INDEX('AEO 2023 Table 1'!18:18,MATCH(Calculations!G43,'AEO 2023 Table 1'!13:13,0))*10^15</f>
        <v>3.6882996E+16</v>
      </c>
      <c r="H56" s="5">
        <f>INDEX('AEO 2023 Table 1'!18:18,MATCH(Calculations!H43,'AEO 2023 Table 1'!13:13,0))*10^15</f>
        <v>3.7047318E+16</v>
      </c>
      <c r="I56" s="5">
        <f>INDEX('AEO 2023 Table 1'!18:18,MATCH(Calculations!I43,'AEO 2023 Table 1'!13:13,0))*10^15</f>
        <v>3.7522251E+16</v>
      </c>
      <c r="J56" s="5">
        <f>INDEX('AEO 2023 Table 1'!18:18,MATCH(Calculations!J43,'AEO 2023 Table 1'!13:13,0))*10^15</f>
        <v>3.7473186E+16</v>
      </c>
      <c r="K56" s="5">
        <f>INDEX('AEO 2023 Table 1'!18:18,MATCH(Calculations!K43,'AEO 2023 Table 1'!13:13,0))*10^15</f>
        <v>3.7786018E+16</v>
      </c>
      <c r="L56" s="5">
        <f>INDEX('AEO 2023 Table 1'!18:18,MATCH(Calculations!L43,'AEO 2023 Table 1'!13:13,0))*10^15</f>
        <v>3.8036835E+16</v>
      </c>
      <c r="M56" s="5">
        <f>INDEX('AEO 2023 Table 1'!18:18,MATCH(Calculations!M43,'AEO 2023 Table 1'!13:13,0))*10^15</f>
        <v>3.8406055E+16</v>
      </c>
      <c r="N56" s="5">
        <f>INDEX('AEO 2023 Table 1'!18:18,MATCH(Calculations!N43,'AEO 2023 Table 1'!13:13,0))*10^15</f>
        <v>3.8853168E+16</v>
      </c>
      <c r="O56" s="5">
        <f>INDEX('AEO 2023 Table 1'!18:18,MATCH(Calculations!O43,'AEO 2023 Table 1'!13:13,0))*10^15</f>
        <v>3.9378105E+16</v>
      </c>
      <c r="P56" s="5">
        <f>INDEX('AEO 2023 Table 1'!18:18,MATCH(Calculations!P43,'AEO 2023 Table 1'!13:13,0))*10^15</f>
        <v>3.9977421E+16</v>
      </c>
      <c r="Q56" s="5">
        <f>INDEX('AEO 2023 Table 1'!18:18,MATCH(Calculations!Q43,'AEO 2023 Table 1'!13:13,0))*10^15</f>
        <v>4.0490608E+16</v>
      </c>
      <c r="R56" s="5">
        <f>INDEX('AEO 2023 Table 1'!18:18,MATCH(Calculations!R43,'AEO 2023 Table 1'!13:13,0))*10^15</f>
        <v>4.0958794E+16</v>
      </c>
      <c r="S56" s="5">
        <f>INDEX('AEO 2023 Table 1'!18:18,MATCH(Calculations!S43,'AEO 2023 Table 1'!13:13,0))*10^15</f>
        <v>4.1332081E+16</v>
      </c>
      <c r="T56" s="5">
        <f>INDEX('AEO 2023 Table 1'!18:18,MATCH(Calculations!T43,'AEO 2023 Table 1'!13:13,0))*10^15</f>
        <v>4.1707432E+16</v>
      </c>
      <c r="U56" s="5">
        <f>INDEX('AEO 2023 Table 1'!18:18,MATCH(Calculations!U43,'AEO 2023 Table 1'!13:13,0))*10^15</f>
        <v>4.1989216E+16</v>
      </c>
      <c r="V56" s="5">
        <f>INDEX('AEO 2023 Table 1'!18:18,MATCH(Calculations!V43,'AEO 2023 Table 1'!13:13,0))*10^15</f>
        <v>4.2240601E+16</v>
      </c>
      <c r="W56" s="5">
        <f>INDEX('AEO 2023 Table 1'!18:18,MATCH(Calculations!W43,'AEO 2023 Table 1'!13:13,0))*10^15</f>
        <v>4.238311E+16</v>
      </c>
      <c r="X56" s="5">
        <f>INDEX('AEO 2023 Table 1'!18:18,MATCH(Calculations!X43,'AEO 2023 Table 1'!13:13,0))*10^15</f>
        <v>4.2506451E+16</v>
      </c>
      <c r="Y56" s="5">
        <f>INDEX('AEO 2023 Table 1'!18:18,MATCH(Calculations!Y43,'AEO 2023 Table 1'!13:13,0))*10^15</f>
        <v>4.2687958E+16</v>
      </c>
      <c r="Z56" s="5">
        <f>INDEX('AEO 2023 Table 1'!18:18,MATCH(Calculations!Z43,'AEO 2023 Table 1'!13:13,0))*10^15</f>
        <v>4.2804451E+16</v>
      </c>
      <c r="AA56" s="5">
        <f>INDEX('AEO 2023 Table 1'!18:18,MATCH(Calculations!AA43,'AEO 2023 Table 1'!13:13,0))*10^15</f>
        <v>4.2884609E+16</v>
      </c>
      <c r="AB56" s="5">
        <f>INDEX('AEO 2023 Table 1'!18:18,MATCH(Calculations!AB43,'AEO 2023 Table 1'!13:13,0))*10^15</f>
        <v>4.3041492E+16</v>
      </c>
      <c r="AC56" s="5">
        <f>INDEX('AEO 2023 Table 1'!18:18,MATCH(Calculations!AC43,'AEO 2023 Table 1'!13:13,0))*10^15</f>
        <v>4.2870251E+16</v>
      </c>
      <c r="AD56" s="5">
        <f>INDEX('AEO 2023 Table 1'!18:18,MATCH(Calculations!AD43,'AEO 2023 Table 1'!13:13,0))*10^15</f>
        <v>4.3082157E+16</v>
      </c>
      <c r="AE56" s="5">
        <f>INDEX('AEO 2023 Table 1'!18:18,MATCH(Calculations!AE43,'AEO 2023 Table 1'!13:13,0))*10^15</f>
        <v>4.3152935E+16</v>
      </c>
      <c r="AF56" s="5">
        <f>INDEX('AEO 2023 Table 1'!18:18,MATCH(Calculations!AF43,'AEO 2023 Table 1'!13:13,0))*10^15</f>
        <v>4.3235588E+16</v>
      </c>
      <c r="AG56" s="5">
        <f>INDEX('AEO 2023 Table 1'!18:18,MATCH(Calculations!AG43,'AEO 2023 Table 1'!13:13,0))*10^15</f>
        <v>4.3621796E+16</v>
      </c>
      <c r="AH56" s="5"/>
      <c r="AI56" s="5"/>
    </row>
    <row r="57" spans="1:35" x14ac:dyDescent="0.35">
      <c r="A57" t="s">
        <v>281</v>
      </c>
      <c r="B57" t="s">
        <v>666</v>
      </c>
      <c r="C57" s="5"/>
      <c r="D57" s="5">
        <f>SUM(INDEX('AEO 2022 Table 1'!16:17,0,MATCH(Calculations!D43,'AEO 2022 Table 1'!13:13,0)))*10^15</f>
        <v>3.0179702000000004E+16</v>
      </c>
      <c r="E57" s="5">
        <f>SUM(INDEX('AEO 2023 Table 1'!16:17,0,MATCH(Calculations!E43,'AEO 2023 Table 1'!13:13,0)))*10^15</f>
        <v>3.2355485E+16</v>
      </c>
      <c r="F57" s="5">
        <f>SUM(INDEX('AEO 2023 Table 1'!16:17,0,MATCH(Calculations!F43,'AEO 2023 Table 1'!13:13,0)))*10^15</f>
        <v>3.3740817E+16</v>
      </c>
      <c r="G57" s="5">
        <f>SUM(INDEX('AEO 2023 Table 1'!16:17,0,MATCH(Calculations!G43,'AEO 2023 Table 1'!13:13,0)))*10^15</f>
        <v>3.461716E+16</v>
      </c>
      <c r="H57" s="5">
        <f>SUM(INDEX('AEO 2023 Table 1'!16:17,0,MATCH(Calculations!H43,'AEO 2023 Table 1'!13:13,0)))*10^15</f>
        <v>3.5000308000000004E+16</v>
      </c>
      <c r="I57" s="5">
        <f>SUM(INDEX('AEO 2023 Table 1'!16:17,0,MATCH(Calculations!I43,'AEO 2023 Table 1'!13:13,0)))*10^15</f>
        <v>3.5533997999999996E+16</v>
      </c>
      <c r="J57" s="5">
        <f>SUM(INDEX('AEO 2023 Table 1'!16:17,0,MATCH(Calculations!J43,'AEO 2023 Table 1'!13:13,0)))*10^15</f>
        <v>3.5616770000000004E+16</v>
      </c>
      <c r="K57" s="5">
        <f>SUM(INDEX('AEO 2023 Table 1'!16:17,0,MATCH(Calculations!K43,'AEO 2023 Table 1'!13:13,0)))*10^15</f>
        <v>3.5873631000000004E+16</v>
      </c>
      <c r="L57" s="5">
        <f>SUM(INDEX('AEO 2023 Table 1'!16:17,0,MATCH(Calculations!L43,'AEO 2023 Table 1'!13:13,0)))*10^15</f>
        <v>3.5733719E+16</v>
      </c>
      <c r="M57" s="5">
        <f>SUM(INDEX('AEO 2023 Table 1'!16:17,0,MATCH(Calculations!M43,'AEO 2023 Table 1'!13:13,0)))*10^15</f>
        <v>3.5716667E+16</v>
      </c>
      <c r="N57" s="5">
        <f>SUM(INDEX('AEO 2023 Table 1'!16:17,0,MATCH(Calculations!N43,'AEO 2023 Table 1'!13:13,0)))*10^15</f>
        <v>3.5545387000000004E+16</v>
      </c>
      <c r="O57" s="5">
        <f>SUM(INDEX('AEO 2023 Table 1'!16:17,0,MATCH(Calculations!O43,'AEO 2023 Table 1'!13:13,0)))*10^15</f>
        <v>3.5679352E+16</v>
      </c>
      <c r="P57" s="5">
        <f>SUM(INDEX('AEO 2023 Table 1'!16:17,0,MATCH(Calculations!P43,'AEO 2023 Table 1'!13:13,0)))*10^15</f>
        <v>3.579441E+16</v>
      </c>
      <c r="Q57" s="5">
        <f>SUM(INDEX('AEO 2023 Table 1'!16:17,0,MATCH(Calculations!Q43,'AEO 2023 Table 1'!13:13,0)))*10^15</f>
        <v>3.5805981000000004E+16</v>
      </c>
      <c r="R57" s="5">
        <f>SUM(INDEX('AEO 2023 Table 1'!16:17,0,MATCH(Calculations!R43,'AEO 2023 Table 1'!13:13,0)))*10^15</f>
        <v>3.5794215E+16</v>
      </c>
      <c r="S57" s="5">
        <f>SUM(INDEX('AEO 2023 Table 1'!16:17,0,MATCH(Calculations!S43,'AEO 2023 Table 1'!13:13,0)))*10^15</f>
        <v>3.5788567999999996E+16</v>
      </c>
      <c r="T57" s="5">
        <f>SUM(INDEX('AEO 2023 Table 1'!16:17,0,MATCH(Calculations!T43,'AEO 2023 Table 1'!13:13,0)))*10^15</f>
        <v>3.5803458E+16</v>
      </c>
      <c r="U57" s="5">
        <f>SUM(INDEX('AEO 2023 Table 1'!16:17,0,MATCH(Calculations!U43,'AEO 2023 Table 1'!13:13,0)))*10^15</f>
        <v>3.5698186999999996E+16</v>
      </c>
      <c r="V57" s="5">
        <f>SUM(INDEX('AEO 2023 Table 1'!16:17,0,MATCH(Calculations!V43,'AEO 2023 Table 1'!13:13,0)))*10^15</f>
        <v>3.5715210999999996E+16</v>
      </c>
      <c r="W57" s="5">
        <f>SUM(INDEX('AEO 2023 Table 1'!16:17,0,MATCH(Calculations!W43,'AEO 2023 Table 1'!13:13,0)))*10^15</f>
        <v>3.5489804E+16</v>
      </c>
      <c r="X57" s="5">
        <f>SUM(INDEX('AEO 2023 Table 1'!16:17,0,MATCH(Calculations!X43,'AEO 2023 Table 1'!13:13,0)))*10^15</f>
        <v>3.5256639E+16</v>
      </c>
      <c r="Y57" s="5">
        <f>SUM(INDEX('AEO 2023 Table 1'!16:17,0,MATCH(Calculations!Y43,'AEO 2023 Table 1'!13:13,0)))*10^15</f>
        <v>3.5461591999999996E+16</v>
      </c>
      <c r="Z57" s="5">
        <f>SUM(INDEX('AEO 2023 Table 1'!16:17,0,MATCH(Calculations!Z43,'AEO 2023 Table 1'!13:13,0)))*10^15</f>
        <v>3.5729228E+16</v>
      </c>
      <c r="AA57" s="5">
        <f>SUM(INDEX('AEO 2023 Table 1'!16:17,0,MATCH(Calculations!AA43,'AEO 2023 Table 1'!13:13,0)))*10^15</f>
        <v>3.607432E+16</v>
      </c>
      <c r="AB57" s="5">
        <f>SUM(INDEX('AEO 2023 Table 1'!16:17,0,MATCH(Calculations!AB43,'AEO 2023 Table 1'!13:13,0)))*10^15</f>
        <v>3.6188941E+16</v>
      </c>
      <c r="AC57" s="5">
        <f>SUM(INDEX('AEO 2023 Table 1'!16:17,0,MATCH(Calculations!AC43,'AEO 2023 Table 1'!13:13,0)))*10^15</f>
        <v>3.6311526E+16</v>
      </c>
      <c r="AD57" s="5">
        <f>SUM(INDEX('AEO 2023 Table 1'!16:17,0,MATCH(Calculations!AD43,'AEO 2023 Table 1'!13:13,0)))*10^15</f>
        <v>3.6143656E+16</v>
      </c>
      <c r="AE57" s="5">
        <f>SUM(INDEX('AEO 2023 Table 1'!16:17,0,MATCH(Calculations!AE43,'AEO 2023 Table 1'!13:13,0)))*10^15</f>
        <v>3.6267134E+16</v>
      </c>
      <c r="AF57" s="5">
        <f>SUM(INDEX('AEO 2023 Table 1'!16:17,0,MATCH(Calculations!AF43,'AEO 2023 Table 1'!13:13,0)))*10^15</f>
        <v>3.6602768E+16</v>
      </c>
      <c r="AG57" s="5">
        <f>SUM(INDEX('AEO 2023 Table 1'!16:17,0,MATCH(Calculations!AG43,'AEO 2023 Table 1'!13:13,0)))*10^15</f>
        <v>3.6701269E+16</v>
      </c>
      <c r="AH57" s="5"/>
      <c r="AI57" s="5"/>
    </row>
    <row r="58" spans="1:35" x14ac:dyDescent="0.35">
      <c r="A58" t="s">
        <v>287</v>
      </c>
      <c r="C58" s="5"/>
      <c r="D58" s="5">
        <f>D55*(D56/SUM(D56:D57))/D56</f>
        <v>2.4596705508154352E-8</v>
      </c>
      <c r="E58" s="5">
        <f t="shared" ref="E58:O58" si="24">E55*(E56/SUM(E56:E57))/E56</f>
        <v>2.308686851838839E-8</v>
      </c>
      <c r="F58" s="5">
        <f t="shared" si="24"/>
        <v>2.2633082525248467E-8</v>
      </c>
      <c r="G58" s="5">
        <f t="shared" si="24"/>
        <v>2.2657293223248358E-8</v>
      </c>
      <c r="H58" s="5">
        <f t="shared" si="24"/>
        <v>2.2485126713266033E-8</v>
      </c>
      <c r="I58" s="5">
        <f t="shared" si="24"/>
        <v>2.2174694460428707E-8</v>
      </c>
      <c r="J58" s="5">
        <f t="shared" si="24"/>
        <v>2.216446812473112E-8</v>
      </c>
      <c r="K58" s="5">
        <f t="shared" si="24"/>
        <v>2.199304533748186E-8</v>
      </c>
      <c r="L58" s="5">
        <f t="shared" si="24"/>
        <v>2.1959981485295612E-8</v>
      </c>
      <c r="M58" s="5">
        <f t="shared" si="24"/>
        <v>2.1855646369813569E-8</v>
      </c>
      <c r="N58" s="5">
        <f t="shared" si="24"/>
        <v>2.1774616455924452E-8</v>
      </c>
      <c r="O58" s="5">
        <f t="shared" si="24"/>
        <v>2.1583465051313956E-8</v>
      </c>
      <c r="P58" s="5">
        <f t="shared" ref="P58:AG58" si="25">P55*(P56/SUM(P56:P57))/P56</f>
        <v>2.1379976946841896E-8</v>
      </c>
      <c r="Q58" s="5">
        <f t="shared" si="25"/>
        <v>2.1232928250567009E-8</v>
      </c>
      <c r="R58" s="5">
        <f t="shared" si="25"/>
        <v>2.1106664365432242E-8</v>
      </c>
      <c r="S58" s="5">
        <f t="shared" si="25"/>
        <v>2.1006047290914271E-8</v>
      </c>
      <c r="T58" s="5">
        <f t="shared" si="25"/>
        <v>2.0900288978748666E-8</v>
      </c>
      <c r="U58" s="5">
        <f t="shared" si="25"/>
        <v>2.085280157968468E-8</v>
      </c>
      <c r="V58" s="5">
        <f t="shared" si="25"/>
        <v>2.0781003474121984E-8</v>
      </c>
      <c r="W58" s="5">
        <f t="shared" si="25"/>
        <v>2.0803125461569351E-8</v>
      </c>
      <c r="X58" s="5">
        <f t="shared" si="25"/>
        <v>2.0832505498431201E-8</v>
      </c>
      <c r="Y58" s="5">
        <f t="shared" si="25"/>
        <v>2.0729485966329943E-8</v>
      </c>
      <c r="Z58" s="5">
        <f t="shared" si="25"/>
        <v>2.0628092566502587E-8</v>
      </c>
      <c r="AA58" s="5">
        <f t="shared" si="25"/>
        <v>2.0516995614264223E-8</v>
      </c>
      <c r="AB58" s="5">
        <f t="shared" si="25"/>
        <v>2.0446688711142096E-8</v>
      </c>
      <c r="AC58" s="5">
        <f t="shared" si="25"/>
        <v>2.0459252890977684E-8</v>
      </c>
      <c r="AD58" s="5">
        <f t="shared" si="25"/>
        <v>2.0447881046042409E-8</v>
      </c>
      <c r="AE58" s="5">
        <f t="shared" si="25"/>
        <v>2.0397866942170499E-8</v>
      </c>
      <c r="AF58" s="5">
        <f t="shared" si="25"/>
        <v>2.0290998977984971E-8</v>
      </c>
      <c r="AG58" s="5">
        <f t="shared" si="25"/>
        <v>2.0168553079990165E-8</v>
      </c>
      <c r="AH58" s="5"/>
      <c r="AI58" s="5"/>
    </row>
    <row r="60" spans="1:35" x14ac:dyDescent="0.35">
      <c r="A60" s="15" t="s">
        <v>31</v>
      </c>
    </row>
    <row r="61" spans="1:35" x14ac:dyDescent="0.35">
      <c r="A61" t="s">
        <v>280</v>
      </c>
      <c r="B61" t="s">
        <v>302</v>
      </c>
      <c r="C61" s="5"/>
      <c r="D61" s="5">
        <f>'Subsidies Paid'!J18*10^9</f>
        <v>140000000</v>
      </c>
      <c r="E61" s="5">
        <f t="shared" ref="E61:O61" si="26">D61</f>
        <v>140000000</v>
      </c>
      <c r="F61" s="5">
        <f t="shared" si="26"/>
        <v>140000000</v>
      </c>
      <c r="G61" s="5">
        <f t="shared" si="26"/>
        <v>140000000</v>
      </c>
      <c r="H61" s="5">
        <f t="shared" si="26"/>
        <v>140000000</v>
      </c>
      <c r="I61" s="5">
        <f t="shared" si="26"/>
        <v>140000000</v>
      </c>
      <c r="J61" s="5">
        <f t="shared" si="26"/>
        <v>140000000</v>
      </c>
      <c r="K61" s="5">
        <f t="shared" si="26"/>
        <v>140000000</v>
      </c>
      <c r="L61" s="5">
        <f t="shared" si="26"/>
        <v>140000000</v>
      </c>
      <c r="M61" s="5">
        <f t="shared" si="26"/>
        <v>140000000</v>
      </c>
      <c r="N61" s="5">
        <f t="shared" si="26"/>
        <v>140000000</v>
      </c>
      <c r="O61" s="5">
        <f t="shared" si="26"/>
        <v>140000000</v>
      </c>
      <c r="P61" s="5">
        <f t="shared" ref="P61" si="27">O61</f>
        <v>140000000</v>
      </c>
      <c r="Q61" s="5">
        <f t="shared" ref="Q61" si="28">P61</f>
        <v>140000000</v>
      </c>
      <c r="R61" s="5">
        <f t="shared" ref="R61" si="29">Q61</f>
        <v>140000000</v>
      </c>
      <c r="S61" s="5">
        <f t="shared" ref="S61" si="30">R61</f>
        <v>140000000</v>
      </c>
      <c r="T61" s="5">
        <f t="shared" ref="T61" si="31">S61</f>
        <v>140000000</v>
      </c>
      <c r="U61" s="5">
        <f t="shared" ref="U61" si="32">T61</f>
        <v>140000000</v>
      </c>
      <c r="V61" s="5">
        <f t="shared" ref="V61" si="33">U61</f>
        <v>140000000</v>
      </c>
      <c r="W61" s="5">
        <f t="shared" ref="W61" si="34">V61</f>
        <v>140000000</v>
      </c>
      <c r="X61" s="5">
        <f t="shared" ref="X61" si="35">W61</f>
        <v>140000000</v>
      </c>
      <c r="Y61" s="5">
        <f t="shared" ref="Y61" si="36">X61</f>
        <v>140000000</v>
      </c>
      <c r="Z61" s="5">
        <f t="shared" ref="Z61" si="37">Y61</f>
        <v>140000000</v>
      </c>
      <c r="AA61" s="5">
        <f t="shared" ref="AA61" si="38">Z61</f>
        <v>140000000</v>
      </c>
      <c r="AB61" s="5">
        <f t="shared" ref="AB61" si="39">AA61</f>
        <v>140000000</v>
      </c>
      <c r="AC61" s="5">
        <f t="shared" ref="AC61" si="40">AB61</f>
        <v>140000000</v>
      </c>
      <c r="AD61" s="5">
        <f t="shared" ref="AD61" si="41">AC61</f>
        <v>140000000</v>
      </c>
      <c r="AE61" s="5">
        <f t="shared" ref="AE61" si="42">AD61</f>
        <v>140000000</v>
      </c>
      <c r="AF61" s="5">
        <f t="shared" ref="AF61" si="43">AE61</f>
        <v>140000000</v>
      </c>
      <c r="AG61" s="5">
        <f t="shared" ref="AG61" si="44">AF61</f>
        <v>140000000</v>
      </c>
      <c r="AH61" s="5"/>
      <c r="AI61" s="5"/>
    </row>
    <row r="62" spans="1:35" x14ac:dyDescent="0.35">
      <c r="A62" t="s">
        <v>274</v>
      </c>
      <c r="B62" t="s">
        <v>666</v>
      </c>
      <c r="C62" s="5"/>
      <c r="D62" s="5">
        <f t="shared" ref="D62:AG62" si="45">D56</f>
        <v>3.5682777E+16</v>
      </c>
      <c r="E62" s="5">
        <f t="shared" si="45"/>
        <v>3.7814274E+16</v>
      </c>
      <c r="F62" s="5">
        <f t="shared" si="45"/>
        <v>3.7835823E+16</v>
      </c>
      <c r="G62" s="5">
        <f t="shared" si="45"/>
        <v>3.6882996E+16</v>
      </c>
      <c r="H62" s="5">
        <f t="shared" si="45"/>
        <v>3.7047318E+16</v>
      </c>
      <c r="I62" s="5">
        <f t="shared" si="45"/>
        <v>3.7522251E+16</v>
      </c>
      <c r="J62" s="5">
        <f t="shared" si="45"/>
        <v>3.7473186E+16</v>
      </c>
      <c r="K62" s="5">
        <f t="shared" si="45"/>
        <v>3.7786018E+16</v>
      </c>
      <c r="L62" s="5">
        <f t="shared" si="45"/>
        <v>3.8036835E+16</v>
      </c>
      <c r="M62" s="5">
        <f t="shared" si="45"/>
        <v>3.8406055E+16</v>
      </c>
      <c r="N62" s="5">
        <f t="shared" si="45"/>
        <v>3.8853168E+16</v>
      </c>
      <c r="O62" s="5">
        <f t="shared" si="45"/>
        <v>3.9378105E+16</v>
      </c>
      <c r="P62" s="5">
        <f t="shared" si="45"/>
        <v>3.9977421E+16</v>
      </c>
      <c r="Q62" s="5">
        <f t="shared" si="45"/>
        <v>4.0490608E+16</v>
      </c>
      <c r="R62" s="5">
        <f t="shared" si="45"/>
        <v>4.0958794E+16</v>
      </c>
      <c r="S62" s="5">
        <f t="shared" si="45"/>
        <v>4.1332081E+16</v>
      </c>
      <c r="T62" s="5">
        <f t="shared" si="45"/>
        <v>4.1707432E+16</v>
      </c>
      <c r="U62" s="5">
        <f t="shared" si="45"/>
        <v>4.1989216E+16</v>
      </c>
      <c r="V62" s="5">
        <f t="shared" si="45"/>
        <v>4.2240601E+16</v>
      </c>
      <c r="W62" s="5">
        <f t="shared" si="45"/>
        <v>4.238311E+16</v>
      </c>
      <c r="X62" s="5">
        <f t="shared" si="45"/>
        <v>4.2506451E+16</v>
      </c>
      <c r="Y62" s="5">
        <f t="shared" si="45"/>
        <v>4.2687958E+16</v>
      </c>
      <c r="Z62" s="5">
        <f t="shared" si="45"/>
        <v>4.2804451E+16</v>
      </c>
      <c r="AA62" s="5">
        <f t="shared" si="45"/>
        <v>4.2884609E+16</v>
      </c>
      <c r="AB62" s="5">
        <f t="shared" si="45"/>
        <v>4.3041492E+16</v>
      </c>
      <c r="AC62" s="5">
        <f t="shared" si="45"/>
        <v>4.2870251E+16</v>
      </c>
      <c r="AD62" s="5">
        <f t="shared" si="45"/>
        <v>4.3082157E+16</v>
      </c>
      <c r="AE62" s="5">
        <f t="shared" si="45"/>
        <v>4.3152935E+16</v>
      </c>
      <c r="AF62" s="5">
        <f t="shared" si="45"/>
        <v>4.3235588E+16</v>
      </c>
      <c r="AG62" s="5">
        <f t="shared" si="45"/>
        <v>4.3621796E+16</v>
      </c>
      <c r="AH62" s="5"/>
      <c r="AI62" s="5"/>
    </row>
    <row r="63" spans="1:35" x14ac:dyDescent="0.35">
      <c r="A63" t="s">
        <v>281</v>
      </c>
      <c r="B63" t="s">
        <v>666</v>
      </c>
      <c r="C63" s="5"/>
      <c r="D63" s="5">
        <f t="shared" ref="D63:AG63" si="46">D57</f>
        <v>3.0179702000000004E+16</v>
      </c>
      <c r="E63" s="5">
        <f t="shared" si="46"/>
        <v>3.2355485E+16</v>
      </c>
      <c r="F63" s="5">
        <f t="shared" si="46"/>
        <v>3.3740817E+16</v>
      </c>
      <c r="G63" s="5">
        <f t="shared" si="46"/>
        <v>3.461716E+16</v>
      </c>
      <c r="H63" s="5">
        <f t="shared" si="46"/>
        <v>3.5000308000000004E+16</v>
      </c>
      <c r="I63" s="5">
        <f t="shared" si="46"/>
        <v>3.5533997999999996E+16</v>
      </c>
      <c r="J63" s="5">
        <f t="shared" si="46"/>
        <v>3.5616770000000004E+16</v>
      </c>
      <c r="K63" s="5">
        <f t="shared" si="46"/>
        <v>3.5873631000000004E+16</v>
      </c>
      <c r="L63" s="5">
        <f t="shared" si="46"/>
        <v>3.5733719E+16</v>
      </c>
      <c r="M63" s="5">
        <f t="shared" si="46"/>
        <v>3.5716667E+16</v>
      </c>
      <c r="N63" s="5">
        <f t="shared" si="46"/>
        <v>3.5545387000000004E+16</v>
      </c>
      <c r="O63" s="5">
        <f t="shared" si="46"/>
        <v>3.5679352E+16</v>
      </c>
      <c r="P63" s="5">
        <f t="shared" si="46"/>
        <v>3.579441E+16</v>
      </c>
      <c r="Q63" s="5">
        <f t="shared" si="46"/>
        <v>3.5805981000000004E+16</v>
      </c>
      <c r="R63" s="5">
        <f t="shared" si="46"/>
        <v>3.5794215E+16</v>
      </c>
      <c r="S63" s="5">
        <f t="shared" si="46"/>
        <v>3.5788567999999996E+16</v>
      </c>
      <c r="T63" s="5">
        <f t="shared" si="46"/>
        <v>3.5803458E+16</v>
      </c>
      <c r="U63" s="5">
        <f t="shared" si="46"/>
        <v>3.5698186999999996E+16</v>
      </c>
      <c r="V63" s="5">
        <f t="shared" si="46"/>
        <v>3.5715210999999996E+16</v>
      </c>
      <c r="W63" s="5">
        <f t="shared" si="46"/>
        <v>3.5489804E+16</v>
      </c>
      <c r="X63" s="5">
        <f t="shared" si="46"/>
        <v>3.5256639E+16</v>
      </c>
      <c r="Y63" s="5">
        <f t="shared" si="46"/>
        <v>3.5461591999999996E+16</v>
      </c>
      <c r="Z63" s="5">
        <f t="shared" si="46"/>
        <v>3.5729228E+16</v>
      </c>
      <c r="AA63" s="5">
        <f t="shared" si="46"/>
        <v>3.607432E+16</v>
      </c>
      <c r="AB63" s="5">
        <f t="shared" si="46"/>
        <v>3.6188941E+16</v>
      </c>
      <c r="AC63" s="5">
        <f t="shared" si="46"/>
        <v>3.6311526E+16</v>
      </c>
      <c r="AD63" s="5">
        <f t="shared" si="46"/>
        <v>3.6143656E+16</v>
      </c>
      <c r="AE63" s="5">
        <f t="shared" si="46"/>
        <v>3.6267134E+16</v>
      </c>
      <c r="AF63" s="5">
        <f t="shared" si="46"/>
        <v>3.6602768E+16</v>
      </c>
      <c r="AG63" s="5">
        <f t="shared" si="46"/>
        <v>3.6701269E+16</v>
      </c>
      <c r="AH63" s="5"/>
      <c r="AI63" s="5"/>
    </row>
    <row r="64" spans="1:35" x14ac:dyDescent="0.35">
      <c r="A64" t="s">
        <v>287</v>
      </c>
      <c r="C64" s="5"/>
      <c r="D64" s="5">
        <f t="shared" ref="D64:AG64" si="47">D61*(D62/SUM(D62:D63))/D62</f>
        <v>2.1256412167540793E-9</v>
      </c>
      <c r="E64" s="5">
        <f t="shared" si="47"/>
        <v>1.9951614768977616E-9</v>
      </c>
      <c r="F64" s="5">
        <f t="shared" si="47"/>
        <v>1.9559454034165337E-9</v>
      </c>
      <c r="G64" s="5">
        <f t="shared" si="47"/>
        <v>1.9580376859597342E-9</v>
      </c>
      <c r="H64" s="5">
        <f t="shared" si="47"/>
        <v>1.9431590986773112E-9</v>
      </c>
      <c r="I64" s="5">
        <f t="shared" si="47"/>
        <v>1.9163316200370485E-9</v>
      </c>
      <c r="J64" s="5">
        <f t="shared" si="47"/>
        <v>1.9154478626310841E-9</v>
      </c>
      <c r="K64" s="5">
        <f t="shared" si="47"/>
        <v>1.9006335476836174E-9</v>
      </c>
      <c r="L64" s="5">
        <f t="shared" si="47"/>
        <v>1.8977761777415959E-9</v>
      </c>
      <c r="M64" s="5">
        <f t="shared" si="47"/>
        <v>1.8887595628233946E-9</v>
      </c>
      <c r="N64" s="5">
        <f t="shared" si="47"/>
        <v>1.8817569776724834E-9</v>
      </c>
      <c r="O64" s="5">
        <f t="shared" si="47"/>
        <v>1.865237720483922E-9</v>
      </c>
      <c r="P64" s="5">
        <f t="shared" si="47"/>
        <v>1.8476523287394228E-9</v>
      </c>
      <c r="Q64" s="5">
        <f t="shared" si="47"/>
        <v>1.8349444167156673E-9</v>
      </c>
      <c r="R64" s="5">
        <f t="shared" si="47"/>
        <v>1.8240327229385886E-9</v>
      </c>
      <c r="S64" s="5">
        <f t="shared" si="47"/>
        <v>1.8153374202024677E-9</v>
      </c>
      <c r="T64" s="5">
        <f t="shared" si="47"/>
        <v>1.8061978129782795E-9</v>
      </c>
      <c r="U64" s="5">
        <f t="shared" si="47"/>
        <v>1.8020939636764536E-9</v>
      </c>
      <c r="V64" s="5">
        <f t="shared" si="47"/>
        <v>1.7958891891216529E-9</v>
      </c>
      <c r="W64" s="5">
        <f t="shared" si="47"/>
        <v>1.7978009658146348E-9</v>
      </c>
      <c r="X64" s="5">
        <f t="shared" si="47"/>
        <v>1.8003399813459059E-9</v>
      </c>
      <c r="Y64" s="5">
        <f t="shared" si="47"/>
        <v>1.7914370588186367E-9</v>
      </c>
      <c r="Z64" s="5">
        <f t="shared" si="47"/>
        <v>1.7826746662409641E-9</v>
      </c>
      <c r="AA64" s="5">
        <f t="shared" si="47"/>
        <v>1.7730736950598707E-9</v>
      </c>
      <c r="AB64" s="5">
        <f t="shared" si="47"/>
        <v>1.7669977898517859E-9</v>
      </c>
      <c r="AC64" s="5">
        <f t="shared" si="47"/>
        <v>1.7680835831709108E-9</v>
      </c>
      <c r="AD64" s="5">
        <f t="shared" si="47"/>
        <v>1.7671008311394674E-9</v>
      </c>
      <c r="AE64" s="5">
        <f t="shared" si="47"/>
        <v>1.7627786246320181E-9</v>
      </c>
      <c r="AF64" s="5">
        <f t="shared" si="47"/>
        <v>1.7535431215542564E-9</v>
      </c>
      <c r="AG64" s="5">
        <f t="shared" si="47"/>
        <v>1.7429613772831001E-9</v>
      </c>
      <c r="AH64" s="5"/>
      <c r="AI64" s="5"/>
    </row>
    <row r="66" spans="1:36" x14ac:dyDescent="0.35">
      <c r="A66" s="15" t="s">
        <v>38</v>
      </c>
    </row>
    <row r="67" spans="1:36" x14ac:dyDescent="0.35">
      <c r="A67" t="s">
        <v>280</v>
      </c>
      <c r="B67" t="s">
        <v>302</v>
      </c>
      <c r="C67" s="5"/>
      <c r="D67" s="5">
        <f>'Subsidies Paid'!K19*10^9</f>
        <v>1200000000</v>
      </c>
      <c r="E67" s="5">
        <f t="shared" ref="E67:O67" si="48">D67</f>
        <v>1200000000</v>
      </c>
      <c r="F67" s="5">
        <f t="shared" si="48"/>
        <v>1200000000</v>
      </c>
      <c r="G67" s="5">
        <f t="shared" si="48"/>
        <v>1200000000</v>
      </c>
      <c r="H67" s="5">
        <f t="shared" si="48"/>
        <v>1200000000</v>
      </c>
      <c r="I67" s="5">
        <f t="shared" si="48"/>
        <v>1200000000</v>
      </c>
      <c r="J67" s="5">
        <f t="shared" si="48"/>
        <v>1200000000</v>
      </c>
      <c r="K67" s="5">
        <f t="shared" si="48"/>
        <v>1200000000</v>
      </c>
      <c r="L67" s="5">
        <f t="shared" si="48"/>
        <v>1200000000</v>
      </c>
      <c r="M67" s="5">
        <f t="shared" si="48"/>
        <v>1200000000</v>
      </c>
      <c r="N67" s="5">
        <f t="shared" si="48"/>
        <v>1200000000</v>
      </c>
      <c r="O67" s="5">
        <f t="shared" si="48"/>
        <v>1200000000</v>
      </c>
      <c r="P67" s="5">
        <f t="shared" ref="P67" si="49">O67</f>
        <v>1200000000</v>
      </c>
      <c r="Q67" s="5">
        <f t="shared" ref="Q67" si="50">P67</f>
        <v>1200000000</v>
      </c>
      <c r="R67" s="5">
        <f t="shared" ref="R67" si="51">Q67</f>
        <v>1200000000</v>
      </c>
      <c r="S67" s="5">
        <f t="shared" ref="S67" si="52">R67</f>
        <v>1200000000</v>
      </c>
      <c r="T67" s="5">
        <f t="shared" ref="T67" si="53">S67</f>
        <v>1200000000</v>
      </c>
      <c r="U67" s="5">
        <f t="shared" ref="U67" si="54">T67</f>
        <v>1200000000</v>
      </c>
      <c r="V67" s="5">
        <f t="shared" ref="V67" si="55">U67</f>
        <v>1200000000</v>
      </c>
      <c r="W67" s="5">
        <f t="shared" ref="W67" si="56">V67</f>
        <v>1200000000</v>
      </c>
      <c r="X67" s="5">
        <f t="shared" ref="X67" si="57">W67</f>
        <v>1200000000</v>
      </c>
      <c r="Y67" s="5">
        <f t="shared" ref="Y67" si="58">X67</f>
        <v>1200000000</v>
      </c>
      <c r="Z67" s="5">
        <f t="shared" ref="Z67" si="59">Y67</f>
        <v>1200000000</v>
      </c>
      <c r="AA67" s="5">
        <f t="shared" ref="AA67" si="60">Z67</f>
        <v>1200000000</v>
      </c>
      <c r="AB67" s="5">
        <f t="shared" ref="AB67" si="61">AA67</f>
        <v>1200000000</v>
      </c>
      <c r="AC67" s="5">
        <f t="shared" ref="AC67" si="62">AB67</f>
        <v>1200000000</v>
      </c>
      <c r="AD67" s="5">
        <f t="shared" ref="AD67" si="63">AC67</f>
        <v>1200000000</v>
      </c>
      <c r="AE67" s="5">
        <f t="shared" ref="AE67" si="64">AD67</f>
        <v>1200000000</v>
      </c>
      <c r="AF67" s="5">
        <f t="shared" ref="AF67" si="65">AE67</f>
        <v>1200000000</v>
      </c>
      <c r="AG67" s="5">
        <f t="shared" ref="AG67" si="66">AF67</f>
        <v>1200000000</v>
      </c>
      <c r="AH67" s="5"/>
      <c r="AI67" s="5"/>
    </row>
    <row r="68" spans="1:36" x14ac:dyDescent="0.35">
      <c r="A68" t="s">
        <v>274</v>
      </c>
      <c r="B68" t="s">
        <v>666</v>
      </c>
      <c r="C68" s="5"/>
      <c r="D68" s="5">
        <f t="shared" ref="D68:AG68" si="67">D56</f>
        <v>3.5682777E+16</v>
      </c>
      <c r="E68" s="5">
        <f t="shared" si="67"/>
        <v>3.7814274E+16</v>
      </c>
      <c r="F68" s="5">
        <f t="shared" si="67"/>
        <v>3.7835823E+16</v>
      </c>
      <c r="G68" s="5">
        <f t="shared" si="67"/>
        <v>3.6882996E+16</v>
      </c>
      <c r="H68" s="5">
        <f t="shared" si="67"/>
        <v>3.7047318E+16</v>
      </c>
      <c r="I68" s="5">
        <f t="shared" si="67"/>
        <v>3.7522251E+16</v>
      </c>
      <c r="J68" s="5">
        <f t="shared" si="67"/>
        <v>3.7473186E+16</v>
      </c>
      <c r="K68" s="5">
        <f t="shared" si="67"/>
        <v>3.7786018E+16</v>
      </c>
      <c r="L68" s="5">
        <f t="shared" si="67"/>
        <v>3.8036835E+16</v>
      </c>
      <c r="M68" s="5">
        <f t="shared" si="67"/>
        <v>3.8406055E+16</v>
      </c>
      <c r="N68" s="5">
        <f t="shared" si="67"/>
        <v>3.8853168E+16</v>
      </c>
      <c r="O68" s="5">
        <f t="shared" si="67"/>
        <v>3.9378105E+16</v>
      </c>
      <c r="P68" s="5">
        <f t="shared" si="67"/>
        <v>3.9977421E+16</v>
      </c>
      <c r="Q68" s="5">
        <f t="shared" si="67"/>
        <v>4.0490608E+16</v>
      </c>
      <c r="R68" s="5">
        <f t="shared" si="67"/>
        <v>4.0958794E+16</v>
      </c>
      <c r="S68" s="5">
        <f t="shared" si="67"/>
        <v>4.1332081E+16</v>
      </c>
      <c r="T68" s="5">
        <f t="shared" si="67"/>
        <v>4.1707432E+16</v>
      </c>
      <c r="U68" s="5">
        <f t="shared" si="67"/>
        <v>4.1989216E+16</v>
      </c>
      <c r="V68" s="5">
        <f t="shared" si="67"/>
        <v>4.2240601E+16</v>
      </c>
      <c r="W68" s="5">
        <f t="shared" si="67"/>
        <v>4.238311E+16</v>
      </c>
      <c r="X68" s="5">
        <f t="shared" si="67"/>
        <v>4.2506451E+16</v>
      </c>
      <c r="Y68" s="5">
        <f t="shared" si="67"/>
        <v>4.2687958E+16</v>
      </c>
      <c r="Z68" s="5">
        <f t="shared" si="67"/>
        <v>4.2804451E+16</v>
      </c>
      <c r="AA68" s="5">
        <f t="shared" si="67"/>
        <v>4.2884609E+16</v>
      </c>
      <c r="AB68" s="5">
        <f t="shared" si="67"/>
        <v>4.3041492E+16</v>
      </c>
      <c r="AC68" s="5">
        <f t="shared" si="67"/>
        <v>4.2870251E+16</v>
      </c>
      <c r="AD68" s="5">
        <f t="shared" si="67"/>
        <v>4.3082157E+16</v>
      </c>
      <c r="AE68" s="5">
        <f t="shared" si="67"/>
        <v>4.3152935E+16</v>
      </c>
      <c r="AF68" s="5">
        <f t="shared" si="67"/>
        <v>4.3235588E+16</v>
      </c>
      <c r="AG68" s="5">
        <f t="shared" si="67"/>
        <v>4.3621796E+16</v>
      </c>
      <c r="AH68" s="5"/>
      <c r="AI68" s="5"/>
    </row>
    <row r="69" spans="1:36" x14ac:dyDescent="0.35">
      <c r="A69" t="s">
        <v>281</v>
      </c>
      <c r="B69" t="s">
        <v>666</v>
      </c>
      <c r="C69" s="5"/>
      <c r="D69" s="5">
        <f t="shared" ref="D69:AG69" si="68">D57</f>
        <v>3.0179702000000004E+16</v>
      </c>
      <c r="E69" s="5">
        <f t="shared" si="68"/>
        <v>3.2355485E+16</v>
      </c>
      <c r="F69" s="5">
        <f t="shared" si="68"/>
        <v>3.3740817E+16</v>
      </c>
      <c r="G69" s="5">
        <f t="shared" si="68"/>
        <v>3.461716E+16</v>
      </c>
      <c r="H69" s="5">
        <f t="shared" si="68"/>
        <v>3.5000308000000004E+16</v>
      </c>
      <c r="I69" s="5">
        <f t="shared" si="68"/>
        <v>3.5533997999999996E+16</v>
      </c>
      <c r="J69" s="5">
        <f t="shared" si="68"/>
        <v>3.5616770000000004E+16</v>
      </c>
      <c r="K69" s="5">
        <f t="shared" si="68"/>
        <v>3.5873631000000004E+16</v>
      </c>
      <c r="L69" s="5">
        <f t="shared" si="68"/>
        <v>3.5733719E+16</v>
      </c>
      <c r="M69" s="5">
        <f t="shared" si="68"/>
        <v>3.5716667E+16</v>
      </c>
      <c r="N69" s="5">
        <f t="shared" si="68"/>
        <v>3.5545387000000004E+16</v>
      </c>
      <c r="O69" s="5">
        <f t="shared" si="68"/>
        <v>3.5679352E+16</v>
      </c>
      <c r="P69" s="5">
        <f t="shared" si="68"/>
        <v>3.579441E+16</v>
      </c>
      <c r="Q69" s="5">
        <f t="shared" si="68"/>
        <v>3.5805981000000004E+16</v>
      </c>
      <c r="R69" s="5">
        <f t="shared" si="68"/>
        <v>3.5794215E+16</v>
      </c>
      <c r="S69" s="5">
        <f t="shared" si="68"/>
        <v>3.5788567999999996E+16</v>
      </c>
      <c r="T69" s="5">
        <f t="shared" si="68"/>
        <v>3.5803458E+16</v>
      </c>
      <c r="U69" s="5">
        <f t="shared" si="68"/>
        <v>3.5698186999999996E+16</v>
      </c>
      <c r="V69" s="5">
        <f t="shared" si="68"/>
        <v>3.5715210999999996E+16</v>
      </c>
      <c r="W69" s="5">
        <f t="shared" si="68"/>
        <v>3.5489804E+16</v>
      </c>
      <c r="X69" s="5">
        <f t="shared" si="68"/>
        <v>3.5256639E+16</v>
      </c>
      <c r="Y69" s="5">
        <f t="shared" si="68"/>
        <v>3.5461591999999996E+16</v>
      </c>
      <c r="Z69" s="5">
        <f t="shared" si="68"/>
        <v>3.5729228E+16</v>
      </c>
      <c r="AA69" s="5">
        <f t="shared" si="68"/>
        <v>3.607432E+16</v>
      </c>
      <c r="AB69" s="5">
        <f t="shared" si="68"/>
        <v>3.6188941E+16</v>
      </c>
      <c r="AC69" s="5">
        <f t="shared" si="68"/>
        <v>3.6311526E+16</v>
      </c>
      <c r="AD69" s="5">
        <f t="shared" si="68"/>
        <v>3.6143656E+16</v>
      </c>
      <c r="AE69" s="5">
        <f t="shared" si="68"/>
        <v>3.6267134E+16</v>
      </c>
      <c r="AF69" s="5">
        <f t="shared" si="68"/>
        <v>3.6602768E+16</v>
      </c>
      <c r="AG69" s="5">
        <f t="shared" si="68"/>
        <v>3.6701269E+16</v>
      </c>
      <c r="AH69" s="5"/>
      <c r="AI69" s="5"/>
    </row>
    <row r="70" spans="1:36" x14ac:dyDescent="0.35">
      <c r="A70" t="s">
        <v>287</v>
      </c>
      <c r="C70" s="5"/>
      <c r="D70" s="5">
        <f t="shared" ref="D70:AG70" si="69">D67*(D68/SUM(D68:D69))/D68</f>
        <v>1.8219781857892108E-8</v>
      </c>
      <c r="E70" s="5">
        <f t="shared" si="69"/>
        <v>1.7101384087695103E-8</v>
      </c>
      <c r="F70" s="5">
        <f t="shared" si="69"/>
        <v>1.6765246314998861E-8</v>
      </c>
      <c r="G70" s="5">
        <f t="shared" si="69"/>
        <v>1.6783180165369151E-8</v>
      </c>
      <c r="H70" s="5">
        <f t="shared" si="69"/>
        <v>1.6655649417234097E-8</v>
      </c>
      <c r="I70" s="5">
        <f t="shared" si="69"/>
        <v>1.6425699600317559E-8</v>
      </c>
      <c r="J70" s="5">
        <f t="shared" si="69"/>
        <v>1.6418124536837863E-8</v>
      </c>
      <c r="K70" s="5">
        <f t="shared" si="69"/>
        <v>1.6291144694431001E-8</v>
      </c>
      <c r="L70" s="5">
        <f t="shared" si="69"/>
        <v>1.6266652952070821E-8</v>
      </c>
      <c r="M70" s="5">
        <f t="shared" si="69"/>
        <v>1.6189367681343385E-8</v>
      </c>
      <c r="N70" s="5">
        <f t="shared" si="69"/>
        <v>1.6129345522906998E-8</v>
      </c>
      <c r="O70" s="5">
        <f t="shared" si="69"/>
        <v>1.598775188986219E-8</v>
      </c>
      <c r="P70" s="5">
        <f t="shared" si="69"/>
        <v>1.5837019960623627E-8</v>
      </c>
      <c r="Q70" s="5">
        <f t="shared" si="69"/>
        <v>1.5728095000420007E-8</v>
      </c>
      <c r="R70" s="5">
        <f t="shared" si="69"/>
        <v>1.5634566196616472E-8</v>
      </c>
      <c r="S70" s="5">
        <f t="shared" si="69"/>
        <v>1.5560035030306865E-8</v>
      </c>
      <c r="T70" s="5">
        <f t="shared" si="69"/>
        <v>1.5481695539813824E-8</v>
      </c>
      <c r="U70" s="5">
        <f t="shared" si="69"/>
        <v>1.5446519688655317E-8</v>
      </c>
      <c r="V70" s="5">
        <f t="shared" si="69"/>
        <v>1.5393335906757024E-8</v>
      </c>
      <c r="W70" s="5">
        <f t="shared" si="69"/>
        <v>1.5409722564125443E-8</v>
      </c>
      <c r="X70" s="5">
        <f t="shared" si="69"/>
        <v>1.543148555439348E-8</v>
      </c>
      <c r="Y70" s="5">
        <f t="shared" si="69"/>
        <v>1.5355174789874029E-8</v>
      </c>
      <c r="Z70" s="5">
        <f t="shared" si="69"/>
        <v>1.5280068567779691E-8</v>
      </c>
      <c r="AA70" s="5">
        <f t="shared" si="69"/>
        <v>1.5197774529084607E-8</v>
      </c>
      <c r="AB70" s="5">
        <f t="shared" si="69"/>
        <v>1.5145695341586733E-8</v>
      </c>
      <c r="AC70" s="5">
        <f t="shared" si="69"/>
        <v>1.5155002141464948E-8</v>
      </c>
      <c r="AD70" s="5">
        <f t="shared" si="69"/>
        <v>1.5146578552624003E-8</v>
      </c>
      <c r="AE70" s="5">
        <f t="shared" si="69"/>
        <v>1.5109531068274443E-8</v>
      </c>
      <c r="AF70" s="5">
        <f t="shared" si="69"/>
        <v>1.5030369613322199E-8</v>
      </c>
      <c r="AG70" s="5">
        <f t="shared" si="69"/>
        <v>1.4939668948140862E-8</v>
      </c>
      <c r="AH70" s="5"/>
      <c r="AI70" s="5"/>
    </row>
    <row r="72" spans="1:36" x14ac:dyDescent="0.35">
      <c r="A72" s="10" t="s">
        <v>275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35">
      <c r="A73" s="15" t="s">
        <v>238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6" x14ac:dyDescent="0.35">
      <c r="A74" t="s">
        <v>276</v>
      </c>
      <c r="B74" t="s">
        <v>302</v>
      </c>
      <c r="C74">
        <f>'Subsidies Paid'!J16*10^9</f>
        <v>1300000000</v>
      </c>
      <c r="D74">
        <f>'Subsidies Paid'!K16*10^9</f>
        <v>1300000000</v>
      </c>
      <c r="E74">
        <f>D74</f>
        <v>1300000000</v>
      </c>
      <c r="F74">
        <f t="shared" ref="F74:P74" si="70">E74</f>
        <v>1300000000</v>
      </c>
      <c r="G74">
        <f t="shared" si="70"/>
        <v>1300000000</v>
      </c>
      <c r="H74">
        <f t="shared" si="70"/>
        <v>1300000000</v>
      </c>
      <c r="I74">
        <f t="shared" si="70"/>
        <v>1300000000</v>
      </c>
      <c r="J74">
        <f t="shared" si="70"/>
        <v>1300000000</v>
      </c>
      <c r="K74">
        <f t="shared" si="70"/>
        <v>1300000000</v>
      </c>
      <c r="L74">
        <f t="shared" si="70"/>
        <v>1300000000</v>
      </c>
      <c r="M74">
        <f t="shared" si="70"/>
        <v>1300000000</v>
      </c>
      <c r="N74">
        <f t="shared" si="70"/>
        <v>1300000000</v>
      </c>
      <c r="O74">
        <f t="shared" si="70"/>
        <v>1300000000</v>
      </c>
      <c r="P74">
        <f t="shared" si="70"/>
        <v>1300000000</v>
      </c>
      <c r="Q74">
        <f t="shared" ref="Q74" si="71">P74</f>
        <v>1300000000</v>
      </c>
      <c r="R74">
        <f t="shared" ref="R74" si="72">Q74</f>
        <v>1300000000</v>
      </c>
      <c r="S74">
        <f t="shared" ref="S74" si="73">R74</f>
        <v>1300000000</v>
      </c>
      <c r="T74">
        <f t="shared" ref="T74" si="74">S74</f>
        <v>1300000000</v>
      </c>
      <c r="U74">
        <f t="shared" ref="U74" si="75">T74</f>
        <v>1300000000</v>
      </c>
      <c r="V74">
        <f t="shared" ref="V74" si="76">U74</f>
        <v>1300000000</v>
      </c>
      <c r="W74">
        <f t="shared" ref="W74" si="77">V74</f>
        <v>1300000000</v>
      </c>
      <c r="X74">
        <f t="shared" ref="X74" si="78">W74</f>
        <v>1300000000</v>
      </c>
      <c r="Y74">
        <f t="shared" ref="Y74" si="79">X74</f>
        <v>1300000000</v>
      </c>
      <c r="Z74">
        <f t="shared" ref="Z74" si="80">Y74</f>
        <v>1300000000</v>
      </c>
      <c r="AA74">
        <f t="shared" ref="AA74" si="81">Z74</f>
        <v>1300000000</v>
      </c>
      <c r="AB74">
        <f t="shared" ref="AB74" si="82">AA74</f>
        <v>1300000000</v>
      </c>
      <c r="AC74">
        <f t="shared" ref="AC74" si="83">AB74</f>
        <v>1300000000</v>
      </c>
      <c r="AD74">
        <f t="shared" ref="AD74" si="84">AC74</f>
        <v>1300000000</v>
      </c>
      <c r="AE74">
        <f t="shared" ref="AE74" si="85">AD74</f>
        <v>1300000000</v>
      </c>
      <c r="AF74">
        <f t="shared" ref="AF74" si="86">AE74</f>
        <v>1300000000</v>
      </c>
      <c r="AG74">
        <f t="shared" ref="AG74" si="87">AF74</f>
        <v>1300000000</v>
      </c>
      <c r="AH74">
        <f t="shared" ref="AH74" si="88">AG74</f>
        <v>1300000000</v>
      </c>
    </row>
    <row r="75" spans="1:36" x14ac:dyDescent="0.35">
      <c r="A75" t="s">
        <v>283</v>
      </c>
      <c r="B75" t="s">
        <v>667</v>
      </c>
      <c r="C75" s="4"/>
      <c r="D75" s="4"/>
      <c r="E75" s="4">
        <f>INDEX('AEO 2022 Table 11'!16:16,MATCH(Calculations!E73,'AEO 2022 Table 11'!13:13,0))</f>
        <v>11.13137</v>
      </c>
      <c r="F75" s="4">
        <f>INDEX('AEO 2023 Table 11'!16:16,MATCH(Calculations!E43,'AEO 2023 Table 11'!13:13,0))</f>
        <v>11.828412999999999</v>
      </c>
      <c r="G75" s="4">
        <f>INDEX('AEO 2023 Table 11'!16:16,MATCH(Calculations!F43,'AEO 2023 Table 11'!13:13,0))</f>
        <v>12.317411</v>
      </c>
      <c r="H75" s="4">
        <f>INDEX('AEO 2023 Table 11'!16:16,MATCH(Calculations!G43,'AEO 2023 Table 11'!13:13,0))</f>
        <v>12.668136000000001</v>
      </c>
      <c r="I75" s="4">
        <f>INDEX('AEO 2023 Table 11'!16:16,MATCH(Calculations!H43,'AEO 2023 Table 11'!13:13,0))</f>
        <v>12.860077</v>
      </c>
      <c r="J75" s="4">
        <f>INDEX('AEO 2023 Table 11'!16:16,MATCH(Calculations!I43,'AEO 2023 Table 11'!13:13,0))</f>
        <v>13.04087</v>
      </c>
      <c r="K75" s="4">
        <f>INDEX('AEO 2023 Table 11'!16:16,MATCH(Calculations!J43,'AEO 2023 Table 11'!13:13,0))</f>
        <v>13.143864000000001</v>
      </c>
      <c r="L75" s="4">
        <f>INDEX('AEO 2023 Table 11'!16:16,MATCH(Calculations!K43,'AEO 2023 Table 11'!13:13,0))</f>
        <v>13.308415999999999</v>
      </c>
      <c r="M75" s="4">
        <f>INDEX('AEO 2023 Table 11'!16:16,MATCH(Calculations!L43,'AEO 2023 Table 11'!13:13,0))</f>
        <v>13.288779</v>
      </c>
      <c r="N75" s="4">
        <f>INDEX('AEO 2023 Table 11'!16:16,MATCH(Calculations!M43,'AEO 2023 Table 11'!13:13,0))</f>
        <v>13.312295000000001</v>
      </c>
      <c r="O75" s="4">
        <f>INDEX('AEO 2023 Table 11'!16:16,MATCH(Calculations!N43,'AEO 2023 Table 11'!13:13,0))</f>
        <v>13.240861000000001</v>
      </c>
      <c r="P75" s="4">
        <f>INDEX('AEO 2023 Table 11'!16:16,MATCH(Calculations!O43,'AEO 2023 Table 11'!13:13,0))</f>
        <v>13.273460999999999</v>
      </c>
      <c r="Q75" s="4">
        <f>INDEX('AEO 2023 Table 11'!16:16,MATCH(Calculations!P43,'AEO 2023 Table 11'!13:13,0))</f>
        <v>13.304527999999999</v>
      </c>
      <c r="R75" s="4">
        <f>INDEX('AEO 2023 Table 11'!16:16,MATCH(Calculations!Q43,'AEO 2023 Table 11'!13:13,0))</f>
        <v>13.258546000000001</v>
      </c>
      <c r="S75" s="4">
        <f>INDEX('AEO 2023 Table 11'!16:16,MATCH(Calculations!R43,'AEO 2023 Table 11'!13:13,0))</f>
        <v>13.227854000000001</v>
      </c>
      <c r="T75" s="4">
        <f>INDEX('AEO 2023 Table 11'!16:16,MATCH(Calculations!S43,'AEO 2023 Table 11'!13:13,0))</f>
        <v>13.170089000000001</v>
      </c>
      <c r="U75" s="4">
        <f>INDEX('AEO 2023 Table 11'!16:16,MATCH(Calculations!T43,'AEO 2023 Table 11'!13:13,0))</f>
        <v>13.155234999999999</v>
      </c>
      <c r="V75" s="4">
        <f>INDEX('AEO 2023 Table 11'!16:16,MATCH(Calculations!U43,'AEO 2023 Table 11'!13:13,0))</f>
        <v>13.109235999999999</v>
      </c>
      <c r="W75" s="4">
        <f>INDEX('AEO 2023 Table 11'!16:16,MATCH(Calculations!V43,'AEO 2023 Table 11'!13:13,0))</f>
        <v>13.059265</v>
      </c>
      <c r="X75" s="4">
        <f>INDEX('AEO 2023 Table 11'!16:16,MATCH(Calculations!W43,'AEO 2023 Table 11'!13:13,0))</f>
        <v>12.962479</v>
      </c>
      <c r="Y75" s="4">
        <f>INDEX('AEO 2023 Table 11'!16:16,MATCH(Calculations!X43,'AEO 2023 Table 11'!13:13,0))</f>
        <v>12.830216999999999</v>
      </c>
      <c r="Z75" s="4">
        <f>INDEX('AEO 2023 Table 11'!16:16,MATCH(Calculations!Y43,'AEO 2023 Table 11'!13:13,0))</f>
        <v>12.859726999999999</v>
      </c>
      <c r="AA75" s="4">
        <f>INDEX('AEO 2023 Table 11'!16:16,MATCH(Calculations!Z43,'AEO 2023 Table 11'!13:13,0))</f>
        <v>12.929422000000001</v>
      </c>
      <c r="AB75" s="4">
        <f>INDEX('AEO 2023 Table 11'!16:16,MATCH(Calculations!AA43,'AEO 2023 Table 11'!13:13,0))</f>
        <v>13.063684</v>
      </c>
      <c r="AC75" s="4">
        <f>INDEX('AEO 2023 Table 11'!16:16,MATCH(Calculations!AB43,'AEO 2023 Table 11'!13:13,0))</f>
        <v>13.097238000000001</v>
      </c>
      <c r="AD75" s="4">
        <f>INDEX('AEO 2023 Table 11'!16:16,MATCH(Calculations!AC43,'AEO 2023 Table 11'!13:13,0))</f>
        <v>13.129096000000001</v>
      </c>
      <c r="AE75" s="4">
        <f>INDEX('AEO 2023 Table 11'!16:16,MATCH(Calculations!AD43,'AEO 2023 Table 11'!13:13,0))</f>
        <v>13.032037000000001</v>
      </c>
      <c r="AF75" s="4">
        <f>INDEX('AEO 2023 Table 11'!16:16,MATCH(Calculations!AE43,'AEO 2023 Table 11'!13:13,0))</f>
        <v>13.064216</v>
      </c>
      <c r="AG75" s="4">
        <f>INDEX('AEO 2023 Table 11'!16:16,MATCH(Calculations!AF43,'AEO 2023 Table 11'!13:13,0))</f>
        <v>13.201051</v>
      </c>
      <c r="AH75" s="4">
        <f>INDEX('AEO 2023 Table 11'!16:16,MATCH(Calculations!AG43,'AEO 2023 Table 11'!13:13,0))</f>
        <v>13.238148000000001</v>
      </c>
      <c r="AI75" s="4"/>
      <c r="AJ75" s="4"/>
    </row>
    <row r="76" spans="1:36" x14ac:dyDescent="0.35">
      <c r="A76" t="s">
        <v>285</v>
      </c>
      <c r="B76" t="s">
        <v>284</v>
      </c>
      <c r="C76">
        <f t="shared" ref="C76:AH76" si="89">5.751*10^6</f>
        <v>5751000</v>
      </c>
      <c r="D76">
        <f t="shared" si="89"/>
        <v>5751000</v>
      </c>
      <c r="E76">
        <f t="shared" si="89"/>
        <v>5751000</v>
      </c>
      <c r="F76">
        <f t="shared" si="89"/>
        <v>5751000</v>
      </c>
      <c r="G76">
        <f t="shared" si="89"/>
        <v>5751000</v>
      </c>
      <c r="H76">
        <f t="shared" si="89"/>
        <v>5751000</v>
      </c>
      <c r="I76">
        <f t="shared" si="89"/>
        <v>5751000</v>
      </c>
      <c r="J76">
        <f t="shared" si="89"/>
        <v>5751000</v>
      </c>
      <c r="K76">
        <f t="shared" si="89"/>
        <v>5751000</v>
      </c>
      <c r="L76">
        <f t="shared" si="89"/>
        <v>5751000</v>
      </c>
      <c r="M76">
        <f t="shared" si="89"/>
        <v>5751000</v>
      </c>
      <c r="N76">
        <f t="shared" si="89"/>
        <v>5751000</v>
      </c>
      <c r="O76">
        <f t="shared" si="89"/>
        <v>5751000</v>
      </c>
      <c r="P76">
        <f t="shared" si="89"/>
        <v>5751000</v>
      </c>
      <c r="Q76">
        <f t="shared" si="89"/>
        <v>5751000</v>
      </c>
      <c r="R76">
        <f t="shared" si="89"/>
        <v>5751000</v>
      </c>
      <c r="S76">
        <f t="shared" si="89"/>
        <v>5751000</v>
      </c>
      <c r="T76">
        <f t="shared" si="89"/>
        <v>5751000</v>
      </c>
      <c r="U76">
        <f t="shared" si="89"/>
        <v>5751000</v>
      </c>
      <c r="V76">
        <f t="shared" si="89"/>
        <v>5751000</v>
      </c>
      <c r="W76">
        <f t="shared" si="89"/>
        <v>5751000</v>
      </c>
      <c r="X76">
        <f t="shared" si="89"/>
        <v>5751000</v>
      </c>
      <c r="Y76">
        <f t="shared" si="89"/>
        <v>5751000</v>
      </c>
      <c r="Z76">
        <f t="shared" si="89"/>
        <v>5751000</v>
      </c>
      <c r="AA76">
        <f t="shared" si="89"/>
        <v>5751000</v>
      </c>
      <c r="AB76">
        <f t="shared" si="89"/>
        <v>5751000</v>
      </c>
      <c r="AC76">
        <f t="shared" si="89"/>
        <v>5751000</v>
      </c>
      <c r="AD76">
        <f t="shared" si="89"/>
        <v>5751000</v>
      </c>
      <c r="AE76">
        <f t="shared" si="89"/>
        <v>5751000</v>
      </c>
      <c r="AF76">
        <f t="shared" si="89"/>
        <v>5751000</v>
      </c>
      <c r="AG76">
        <f t="shared" si="89"/>
        <v>5751000</v>
      </c>
      <c r="AH76">
        <f t="shared" si="89"/>
        <v>5751000</v>
      </c>
    </row>
    <row r="77" spans="1:36" x14ac:dyDescent="0.35">
      <c r="A77" t="s">
        <v>286</v>
      </c>
      <c r="B77" t="s">
        <v>667</v>
      </c>
      <c r="C77" s="11"/>
      <c r="D77" s="11"/>
      <c r="E77" s="11">
        <f>(INDEX('AEO 2022 Table 11'!16:16,MATCH(Calculations!E73,'AEO 2022 Table 11'!13:13,0))-INDEX('AEO 2022 Table 11'!21:21,MATCH(Calculations!E73,'AEO 2022 Table 11'!13:13,0)))/INDEX('AEO 2022 Table 11'!23:23,MATCH(Calculations!E73,'AEO 2022 Table 11'!13:13,0))</f>
        <v>0.53645091974861669</v>
      </c>
      <c r="F77" s="11">
        <f>(INDEX('AEO 2023 Table 11'!16:16,MATCH(Calculations!E43,'AEO 2023 Table 11'!13:13,0))-INDEX('AEO 2023 Table 11'!21:21,MATCH(Calculations!E43,'AEO 2023 Table 11'!13:13,0)))/INDEX('AEO 2023 Table 11'!23:23,MATCH(Calculations!E43,'AEO 2023 Table 11'!13:13,0))</f>
        <v>0.54997072969670069</v>
      </c>
      <c r="G77" s="11">
        <f>(INDEX('AEO 2023 Table 11'!16:16,MATCH(Calculations!F43,'AEO 2023 Table 11'!13:13,0))-INDEX('AEO 2023 Table 11'!21:21,MATCH(Calculations!F43,'AEO 2023 Table 11'!13:13,0)))/INDEX('AEO 2023 Table 11'!23:23,MATCH(Calculations!F43,'AEO 2023 Table 11'!13:13,0))</f>
        <v>0.56102856350540731</v>
      </c>
      <c r="H77" s="11">
        <f>(INDEX('AEO 2023 Table 11'!16:16,MATCH(Calculations!G43,'AEO 2023 Table 11'!13:13,0))-INDEX('AEO 2023 Table 11'!21:21,MATCH(Calculations!G43,'AEO 2023 Table 11'!13:13,0)))/INDEX('AEO 2023 Table 11'!23:23,MATCH(Calculations!G43,'AEO 2023 Table 11'!13:13,0))</f>
        <v>0.5700150141357454</v>
      </c>
      <c r="I77" s="11">
        <f>(INDEX('AEO 2023 Table 11'!16:16,MATCH(Calculations!H43,'AEO 2023 Table 11'!13:13,0))-INDEX('AEO 2023 Table 11'!21:21,MATCH(Calculations!H43,'AEO 2023 Table 11'!13:13,0)))/INDEX('AEO 2023 Table 11'!23:23,MATCH(Calculations!H43,'AEO 2023 Table 11'!13:13,0))</f>
        <v>0.57926680098894301</v>
      </c>
      <c r="J77" s="11">
        <f>(INDEX('AEO 2023 Table 11'!16:16,MATCH(Calculations!I43,'AEO 2023 Table 11'!13:13,0))-INDEX('AEO 2023 Table 11'!21:21,MATCH(Calculations!I43,'AEO 2023 Table 11'!13:13,0)))/INDEX('AEO 2023 Table 11'!23:23,MATCH(Calculations!I43,'AEO 2023 Table 11'!13:13,0))</f>
        <v>0.58769615396832875</v>
      </c>
      <c r="K77" s="11">
        <f>(INDEX('AEO 2023 Table 11'!16:16,MATCH(Calculations!J43,'AEO 2023 Table 11'!13:13,0))-INDEX('AEO 2023 Table 11'!21:21,MATCH(Calculations!J43,'AEO 2023 Table 11'!13:13,0)))/INDEX('AEO 2023 Table 11'!23:23,MATCH(Calculations!J43,'AEO 2023 Table 11'!13:13,0))</f>
        <v>0.58428341418062657</v>
      </c>
      <c r="L77" s="11">
        <f>(INDEX('AEO 2023 Table 11'!16:16,MATCH(Calculations!K43,'AEO 2023 Table 11'!13:13,0))-INDEX('AEO 2023 Table 11'!21:21,MATCH(Calculations!K43,'AEO 2023 Table 11'!13:13,0)))/INDEX('AEO 2023 Table 11'!23:23,MATCH(Calculations!K43,'AEO 2023 Table 11'!13:13,0))</f>
        <v>0.58963176201876377</v>
      </c>
      <c r="M77" s="11">
        <f>(INDEX('AEO 2023 Table 11'!16:16,MATCH(Calculations!L43,'AEO 2023 Table 11'!13:13,0))-INDEX('AEO 2023 Table 11'!21:21,MATCH(Calculations!L43,'AEO 2023 Table 11'!13:13,0)))/INDEX('AEO 2023 Table 11'!23:23,MATCH(Calculations!L43,'AEO 2023 Table 11'!13:13,0))</f>
        <v>0.58463909472541797</v>
      </c>
      <c r="N77" s="11">
        <f>(INDEX('AEO 2023 Table 11'!16:16,MATCH(Calculations!M43,'AEO 2023 Table 11'!13:13,0))-INDEX('AEO 2023 Table 11'!21:21,MATCH(Calculations!M43,'AEO 2023 Table 11'!13:13,0)))/INDEX('AEO 2023 Table 11'!23:23,MATCH(Calculations!M43,'AEO 2023 Table 11'!13:13,0))</f>
        <v>0.58233382990372573</v>
      </c>
      <c r="O77" s="11">
        <f>(INDEX('AEO 2023 Table 11'!16:16,MATCH(Calculations!N43,'AEO 2023 Table 11'!13:13,0))-INDEX('AEO 2023 Table 11'!21:21,MATCH(Calculations!N43,'AEO 2023 Table 11'!13:13,0)))/INDEX('AEO 2023 Table 11'!23:23,MATCH(Calculations!N43,'AEO 2023 Table 11'!13:13,0))</f>
        <v>0.57973773741270151</v>
      </c>
      <c r="P77" s="11">
        <f>(INDEX('AEO 2023 Table 11'!16:16,MATCH(Calculations!O43,'AEO 2023 Table 11'!13:13,0))-INDEX('AEO 2023 Table 11'!21:21,MATCH(Calculations!O43,'AEO 2023 Table 11'!13:13,0)))/INDEX('AEO 2023 Table 11'!23:23,MATCH(Calculations!O43,'AEO 2023 Table 11'!13:13,0))</f>
        <v>0.58294415337514294</v>
      </c>
      <c r="Q77" s="11">
        <f>(INDEX('AEO 2023 Table 11'!16:16,MATCH(Calculations!P43,'AEO 2023 Table 11'!13:13,0))-INDEX('AEO 2023 Table 11'!21:21,MATCH(Calculations!P43,'AEO 2023 Table 11'!13:13,0)))/INDEX('AEO 2023 Table 11'!23:23,MATCH(Calculations!P43,'AEO 2023 Table 11'!13:13,0))</f>
        <v>0.5871338237100614</v>
      </c>
      <c r="R77" s="11">
        <f>(INDEX('AEO 2023 Table 11'!16:16,MATCH(Calculations!Q43,'AEO 2023 Table 11'!13:13,0))-INDEX('AEO 2023 Table 11'!21:21,MATCH(Calculations!Q43,'AEO 2023 Table 11'!13:13,0)))/INDEX('AEO 2023 Table 11'!23:23,MATCH(Calculations!Q43,'AEO 2023 Table 11'!13:13,0))</f>
        <v>0.58381022011187156</v>
      </c>
      <c r="S77" s="11">
        <f>(INDEX('AEO 2023 Table 11'!16:16,MATCH(Calculations!R43,'AEO 2023 Table 11'!13:13,0))-INDEX('AEO 2023 Table 11'!21:21,MATCH(Calculations!R43,'AEO 2023 Table 11'!13:13,0)))/INDEX('AEO 2023 Table 11'!23:23,MATCH(Calculations!R43,'AEO 2023 Table 11'!13:13,0))</f>
        <v>0.58050239777655377</v>
      </c>
      <c r="T77" s="11">
        <f>(INDEX('AEO 2023 Table 11'!16:16,MATCH(Calculations!S43,'AEO 2023 Table 11'!13:13,0))-INDEX('AEO 2023 Table 11'!21:21,MATCH(Calculations!S43,'AEO 2023 Table 11'!13:13,0)))/INDEX('AEO 2023 Table 11'!23:23,MATCH(Calculations!S43,'AEO 2023 Table 11'!13:13,0))</f>
        <v>0.58025058567882126</v>
      </c>
      <c r="U77" s="11">
        <f>(INDEX('AEO 2023 Table 11'!16:16,MATCH(Calculations!T43,'AEO 2023 Table 11'!13:13,0))-INDEX('AEO 2023 Table 11'!21:21,MATCH(Calculations!T43,'AEO 2023 Table 11'!13:13,0)))/INDEX('AEO 2023 Table 11'!23:23,MATCH(Calculations!T43,'AEO 2023 Table 11'!13:13,0))</f>
        <v>0.58123258476512729</v>
      </c>
      <c r="V77" s="11">
        <f>(INDEX('AEO 2023 Table 11'!16:16,MATCH(Calculations!U43,'AEO 2023 Table 11'!13:13,0))-INDEX('AEO 2023 Table 11'!21:21,MATCH(Calculations!U43,'AEO 2023 Table 11'!13:13,0)))/INDEX('AEO 2023 Table 11'!23:23,MATCH(Calculations!U43,'AEO 2023 Table 11'!13:13,0))</f>
        <v>0.58013543473119111</v>
      </c>
      <c r="W77" s="11">
        <f>(INDEX('AEO 2023 Table 11'!16:16,MATCH(Calculations!V43,'AEO 2023 Table 11'!13:13,0))-INDEX('AEO 2023 Table 11'!21:21,MATCH(Calculations!V43,'AEO 2023 Table 11'!13:13,0)))/INDEX('AEO 2023 Table 11'!23:23,MATCH(Calculations!V43,'AEO 2023 Table 11'!13:13,0))</f>
        <v>0.57735226356746217</v>
      </c>
      <c r="X77" s="11">
        <f>(INDEX('AEO 2023 Table 11'!16:16,MATCH(Calculations!W43,'AEO 2023 Table 11'!13:13,0))-INDEX('AEO 2023 Table 11'!21:21,MATCH(Calculations!W43,'AEO 2023 Table 11'!13:13,0)))/INDEX('AEO 2023 Table 11'!23:23,MATCH(Calculations!W43,'AEO 2023 Table 11'!13:13,0))</f>
        <v>0.57604453871000039</v>
      </c>
      <c r="Y77" s="11">
        <f>(INDEX('AEO 2023 Table 11'!16:16,MATCH(Calculations!X43,'AEO 2023 Table 11'!13:13,0))-INDEX('AEO 2023 Table 11'!21:21,MATCH(Calculations!X43,'AEO 2023 Table 11'!13:13,0)))/INDEX('AEO 2023 Table 11'!23:23,MATCH(Calculations!X43,'AEO 2023 Table 11'!13:13,0))</f>
        <v>0.56711243014994495</v>
      </c>
      <c r="Z77" s="11">
        <f>(INDEX('AEO 2023 Table 11'!16:16,MATCH(Calculations!Y43,'AEO 2023 Table 11'!13:13,0))-INDEX('AEO 2023 Table 11'!21:21,MATCH(Calculations!Y43,'AEO 2023 Table 11'!13:13,0)))/INDEX('AEO 2023 Table 11'!23:23,MATCH(Calculations!Y43,'AEO 2023 Table 11'!13:13,0))</f>
        <v>0.56904200005122207</v>
      </c>
      <c r="AA77" s="11">
        <f>(INDEX('AEO 2023 Table 11'!16:16,MATCH(Calculations!Z43,'AEO 2023 Table 11'!13:13,0))-INDEX('AEO 2023 Table 11'!21:21,MATCH(Calculations!Z43,'AEO 2023 Table 11'!13:13,0)))/INDEX('AEO 2023 Table 11'!23:23,MATCH(Calculations!Z43,'AEO 2023 Table 11'!13:13,0))</f>
        <v>0.57322602218318386</v>
      </c>
      <c r="AB77" s="11">
        <f>(INDEX('AEO 2023 Table 11'!16:16,MATCH(Calculations!AA43,'AEO 2023 Table 11'!13:13,0))-INDEX('AEO 2023 Table 11'!21:21,MATCH(Calculations!AA43,'AEO 2023 Table 11'!13:13,0)))/INDEX('AEO 2023 Table 11'!23:23,MATCH(Calculations!AA43,'AEO 2023 Table 11'!13:13,0))</f>
        <v>0.58142614261825287</v>
      </c>
      <c r="AC77" s="11">
        <f>(INDEX('AEO 2023 Table 11'!16:16,MATCH(Calculations!AB43,'AEO 2023 Table 11'!13:13,0))-INDEX('AEO 2023 Table 11'!21:21,MATCH(Calculations!AB43,'AEO 2023 Table 11'!13:13,0)))/INDEX('AEO 2023 Table 11'!23:23,MATCH(Calculations!AB43,'AEO 2023 Table 11'!13:13,0))</f>
        <v>0.58419914075102453</v>
      </c>
      <c r="AD77" s="11">
        <f>(INDEX('AEO 2023 Table 11'!16:16,MATCH(Calculations!AC43,'AEO 2023 Table 11'!13:13,0))-INDEX('AEO 2023 Table 11'!21:21,MATCH(Calculations!AC43,'AEO 2023 Table 11'!13:13,0)))/INDEX('AEO 2023 Table 11'!23:23,MATCH(Calculations!AC43,'AEO 2023 Table 11'!13:13,0))</f>
        <v>0.59201557804393345</v>
      </c>
      <c r="AE77" s="11">
        <f>(INDEX('AEO 2023 Table 11'!16:16,MATCH(Calculations!AD43,'AEO 2023 Table 11'!13:13,0))-INDEX('AEO 2023 Table 11'!21:21,MATCH(Calculations!AD43,'AEO 2023 Table 11'!13:13,0)))/INDEX('AEO 2023 Table 11'!23:23,MATCH(Calculations!AD43,'AEO 2023 Table 11'!13:13,0))</f>
        <v>0.58992071454961459</v>
      </c>
      <c r="AF77" s="11">
        <f>(INDEX('AEO 2023 Table 11'!16:16,MATCH(Calculations!AE43,'AEO 2023 Table 11'!13:13,0))-INDEX('AEO 2023 Table 11'!21:21,MATCH(Calculations!AE43,'AEO 2023 Table 11'!13:13,0)))/INDEX('AEO 2023 Table 11'!23:23,MATCH(Calculations!AE43,'AEO 2023 Table 11'!13:13,0))</f>
        <v>0.59295487741520381</v>
      </c>
      <c r="AG77" s="11">
        <f>(INDEX('AEO 2023 Table 11'!16:16,MATCH(Calculations!AF43,'AEO 2023 Table 11'!13:13,0))-INDEX('AEO 2023 Table 11'!21:21,MATCH(Calculations!AF43,'AEO 2023 Table 11'!13:13,0)))/INDEX('AEO 2023 Table 11'!23:23,MATCH(Calculations!AF43,'AEO 2023 Table 11'!13:13,0))</f>
        <v>0.60228548336533616</v>
      </c>
      <c r="AH77" s="11">
        <f>(INDEX('AEO 2023 Table 11'!16:16,MATCH(Calculations!AG43,'AEO 2023 Table 11'!13:13,0))-INDEX('AEO 2023 Table 11'!21:21,MATCH(Calculations!AG43,'AEO 2023 Table 11'!13:13,0)))/INDEX('AEO 2023 Table 11'!23:23,MATCH(Calculations!AG43,'AEO 2023 Table 11'!13:13,0))</f>
        <v>0.60761157271644028</v>
      </c>
      <c r="AI77" s="11"/>
      <c r="AJ77" s="11"/>
    </row>
    <row r="78" spans="1:36" x14ac:dyDescent="0.35">
      <c r="A78" t="s">
        <v>289</v>
      </c>
      <c r="E78">
        <f>E74/(E75*E76*10^6*365)*E77</f>
        <v>2.9846162265946587E-8</v>
      </c>
      <c r="F78">
        <f t="shared" ref="F78:AH78" si="90">F74/(F75*F76*10^6*365)*F77</f>
        <v>2.8795207777624858E-8</v>
      </c>
      <c r="G78">
        <f t="shared" si="90"/>
        <v>2.8208023726556365E-8</v>
      </c>
      <c r="H78">
        <f t="shared" si="90"/>
        <v>2.7866389184402128E-8</v>
      </c>
      <c r="I78">
        <f t="shared" si="90"/>
        <v>2.7896016431657902E-8</v>
      </c>
      <c r="J78">
        <f t="shared" si="90"/>
        <v>2.7909586569748765E-8</v>
      </c>
      <c r="K78">
        <f t="shared" si="90"/>
        <v>2.7530089406284982E-8</v>
      </c>
      <c r="L78">
        <f t="shared" si="90"/>
        <v>2.7438579388232572E-8</v>
      </c>
      <c r="M78">
        <f t="shared" si="90"/>
        <v>2.724644808142688E-8</v>
      </c>
      <c r="N78">
        <f t="shared" si="90"/>
        <v>2.7091073081601077E-8</v>
      </c>
      <c r="O78">
        <f t="shared" si="90"/>
        <v>2.7115802687452081E-8</v>
      </c>
      <c r="P78">
        <f t="shared" si="90"/>
        <v>2.7198809361901655E-8</v>
      </c>
      <c r="Q78">
        <f t="shared" si="90"/>
        <v>2.7330321995438225E-8</v>
      </c>
      <c r="R78">
        <f t="shared" si="90"/>
        <v>2.7269860352821844E-8</v>
      </c>
      <c r="S78">
        <f t="shared" si="90"/>
        <v>2.7178266031484207E-8</v>
      </c>
      <c r="T78">
        <f t="shared" si="90"/>
        <v>2.7285630768064699E-8</v>
      </c>
      <c r="U78">
        <f t="shared" si="90"/>
        <v>2.7362669395798914E-8</v>
      </c>
      <c r="V78">
        <f t="shared" si="90"/>
        <v>2.7406850533688071E-8</v>
      </c>
      <c r="W78">
        <f t="shared" si="90"/>
        <v>2.7379736132822313E-8</v>
      </c>
      <c r="X78">
        <f t="shared" si="90"/>
        <v>2.7521691222830841E-8</v>
      </c>
      <c r="Y78">
        <f t="shared" si="90"/>
        <v>2.7374253510555262E-8</v>
      </c>
      <c r="Z78">
        <f t="shared" si="90"/>
        <v>2.7404361851028284E-8</v>
      </c>
      <c r="AA78">
        <f t="shared" si="90"/>
        <v>2.7457052059897524E-8</v>
      </c>
      <c r="AB78">
        <f t="shared" si="90"/>
        <v>2.7563604430011705E-8</v>
      </c>
      <c r="AC78">
        <f t="shared" si="90"/>
        <v>2.7624111267063938E-8</v>
      </c>
      <c r="AD78">
        <f t="shared" si="90"/>
        <v>2.7925787635702687E-8</v>
      </c>
      <c r="AE78">
        <f t="shared" si="90"/>
        <v>2.8034219035661257E-8</v>
      </c>
      <c r="AF78">
        <f t="shared" si="90"/>
        <v>2.8109001178175168E-8</v>
      </c>
      <c r="AG78">
        <f t="shared" si="90"/>
        <v>2.8255370543528462E-8</v>
      </c>
      <c r="AH78">
        <f t="shared" si="90"/>
        <v>2.842535682331473E-8</v>
      </c>
    </row>
    <row r="80" spans="1:36" x14ac:dyDescent="0.35">
      <c r="A80" s="15" t="s">
        <v>30</v>
      </c>
    </row>
    <row r="81" spans="1:36" x14ac:dyDescent="0.35">
      <c r="A81" t="s">
        <v>290</v>
      </c>
      <c r="B81" t="s">
        <v>302</v>
      </c>
      <c r="C81">
        <f>'Subsidies Paid'!J17*10^9</f>
        <v>1620000000.0000002</v>
      </c>
      <c r="D81">
        <f>'Subsidies Paid'!K17*10^9</f>
        <v>1620000000.0000002</v>
      </c>
      <c r="E81">
        <f>D81</f>
        <v>1620000000.0000002</v>
      </c>
      <c r="F81">
        <f t="shared" ref="F81:P81" si="91">E81</f>
        <v>1620000000.0000002</v>
      </c>
      <c r="G81">
        <f t="shared" si="91"/>
        <v>1620000000.0000002</v>
      </c>
      <c r="H81">
        <f t="shared" si="91"/>
        <v>1620000000.0000002</v>
      </c>
      <c r="I81">
        <f t="shared" si="91"/>
        <v>1620000000.0000002</v>
      </c>
      <c r="J81">
        <f t="shared" si="91"/>
        <v>1620000000.0000002</v>
      </c>
      <c r="K81">
        <f t="shared" si="91"/>
        <v>1620000000.0000002</v>
      </c>
      <c r="L81">
        <f t="shared" si="91"/>
        <v>1620000000.0000002</v>
      </c>
      <c r="M81">
        <f t="shared" si="91"/>
        <v>1620000000.0000002</v>
      </c>
      <c r="N81">
        <f t="shared" si="91"/>
        <v>1620000000.0000002</v>
      </c>
      <c r="O81">
        <f t="shared" si="91"/>
        <v>1620000000.0000002</v>
      </c>
      <c r="P81">
        <f t="shared" si="91"/>
        <v>1620000000.0000002</v>
      </c>
      <c r="Q81">
        <f t="shared" ref="Q81" si="92">P81</f>
        <v>1620000000.0000002</v>
      </c>
      <c r="R81">
        <f t="shared" ref="R81" si="93">Q81</f>
        <v>1620000000.0000002</v>
      </c>
      <c r="S81">
        <f t="shared" ref="S81" si="94">R81</f>
        <v>1620000000.0000002</v>
      </c>
      <c r="T81">
        <f t="shared" ref="T81" si="95">S81</f>
        <v>1620000000.0000002</v>
      </c>
      <c r="U81">
        <f t="shared" ref="U81" si="96">T81</f>
        <v>1620000000.0000002</v>
      </c>
      <c r="V81">
        <f t="shared" ref="V81" si="97">U81</f>
        <v>1620000000.0000002</v>
      </c>
      <c r="W81">
        <f t="shared" ref="W81" si="98">V81</f>
        <v>1620000000.0000002</v>
      </c>
      <c r="X81">
        <f t="shared" ref="X81" si="99">W81</f>
        <v>1620000000.0000002</v>
      </c>
      <c r="Y81">
        <f t="shared" ref="Y81" si="100">X81</f>
        <v>1620000000.0000002</v>
      </c>
      <c r="Z81">
        <f t="shared" ref="Z81" si="101">Y81</f>
        <v>1620000000.0000002</v>
      </c>
      <c r="AA81">
        <f t="shared" ref="AA81" si="102">Z81</f>
        <v>1620000000.0000002</v>
      </c>
      <c r="AB81">
        <f t="shared" ref="AB81" si="103">AA81</f>
        <v>1620000000.0000002</v>
      </c>
      <c r="AC81">
        <f t="shared" ref="AC81" si="104">AB81</f>
        <v>1620000000.0000002</v>
      </c>
      <c r="AD81">
        <f t="shared" ref="AD81" si="105">AC81</f>
        <v>1620000000.0000002</v>
      </c>
      <c r="AE81">
        <f t="shared" ref="AE81" si="106">AD81</f>
        <v>1620000000.0000002</v>
      </c>
      <c r="AF81">
        <f t="shared" ref="AF81" si="107">AE81</f>
        <v>1620000000.0000002</v>
      </c>
      <c r="AG81">
        <f t="shared" ref="AG81" si="108">AF81</f>
        <v>1620000000.0000002</v>
      </c>
      <c r="AH81">
        <f t="shared" ref="AH81" si="109">AG81</f>
        <v>1620000000.0000002</v>
      </c>
    </row>
    <row r="82" spans="1:36" x14ac:dyDescent="0.35">
      <c r="A82" t="s">
        <v>291</v>
      </c>
      <c r="B82" t="s">
        <v>666</v>
      </c>
      <c r="C82" s="11"/>
      <c r="D82" s="11"/>
      <c r="E82" s="11">
        <f>INDEX('AEO 2022 Table 1'!16:16,MATCH(Calculations!E73,'AEO 2022 Table 1'!13:13,0))/SUM(INDEX('AEO 2022 Table 1'!16:18,0,MATCH(Calculations!D43,'AEO 2022 Table 1'!13:13,0)))</f>
        <v>0.35184656502224881</v>
      </c>
      <c r="F82" s="11">
        <f>INDEX('AEO 2023 Table 1'!16:16,MATCH(Calculations!E43,'AEO 2023 Table 1'!13:13,0))/SUM(INDEX('AEO 2023 Table 1'!16:18,0,MATCH(Calculations!E43,'AEO 2023 Table 1'!13:13,0)))</f>
        <v>0.35039299479423891</v>
      </c>
      <c r="G82" s="11">
        <f>INDEX('AEO 2023 Table 1'!16:16,MATCH(Calculations!F43,'AEO 2023 Table 1'!13:13,0))/SUM(INDEX('AEO 2023 Table 1'!16:18,0,MATCH(Calculations!F43,'AEO 2023 Table 1'!13:13,0)))</f>
        <v>0.3572556772712438</v>
      </c>
      <c r="H82" s="11">
        <f>INDEX('AEO 2023 Table 1'!16:16,MATCH(Calculations!G43,'AEO 2023 Table 1'!13:13,0))/SUM(INDEX('AEO 2023 Table 1'!16:18,0,MATCH(Calculations!G43,'AEO 2023 Table 1'!13:13,0)))</f>
        <v>0.36762213497827889</v>
      </c>
      <c r="I82" s="11">
        <f>INDEX('AEO 2023 Table 1'!16:16,MATCH(Calculations!H43,'AEO 2023 Table 1'!13:13,0))/SUM(INDEX('AEO 2023 Table 1'!16:18,0,MATCH(Calculations!H43,'AEO 2023 Table 1'!13:13,0)))</f>
        <v>0.37043770186126601</v>
      </c>
      <c r="J82" s="11">
        <f>INDEX('AEO 2023 Table 1'!16:16,MATCH(Calculations!I43,'AEO 2023 Table 1'!13:13,0))/SUM(INDEX('AEO 2023 Table 1'!16:18,0,MATCH(Calculations!I43,'AEO 2023 Table 1'!13:13,0)))</f>
        <v>0.37042160486504039</v>
      </c>
      <c r="K82" s="11">
        <f>INDEX('AEO 2023 Table 1'!16:16,MATCH(Calculations!J43,'AEO 2023 Table 1'!13:13,0))/SUM(INDEX('AEO 2023 Table 1'!16:18,0,MATCH(Calculations!J43,'AEO 2023 Table 1'!13:13,0)))</f>
        <v>0.37319565495428675</v>
      </c>
      <c r="L82" s="11">
        <f>INDEX('AEO 2023 Table 1'!16:16,MATCH(Calculations!K43,'AEO 2023 Table 1'!13:13,0))/SUM(INDEX('AEO 2023 Table 1'!16:18,0,MATCH(Calculations!K43,'AEO 2023 Table 1'!13:13,0)))</f>
        <v>0.37530727304986211</v>
      </c>
      <c r="M82" s="11">
        <f>INDEX('AEO 2023 Table 1'!16:16,MATCH(Calculations!L43,'AEO 2023 Table 1'!13:13,0))/SUM(INDEX('AEO 2023 Table 1'!16:18,0,MATCH(Calculations!L43,'AEO 2023 Table 1'!13:13,0)))</f>
        <v>0.37423621625506565</v>
      </c>
      <c r="N82" s="11">
        <f>INDEX('AEO 2023 Table 1'!16:16,MATCH(Calculations!M43,'AEO 2023 Table 1'!13:13,0))/SUM(INDEX('AEO 2023 Table 1'!16:18,0,MATCH(Calculations!M43,'AEO 2023 Table 1'!13:13,0)))</f>
        <v>0.3731330454917724</v>
      </c>
      <c r="O82" s="11">
        <f>INDEX('AEO 2023 Table 1'!16:16,MATCH(Calculations!N43,'AEO 2023 Table 1'!13:13,0))/SUM(INDEX('AEO 2023 Table 1'!16:18,0,MATCH(Calculations!N43,'AEO 2023 Table 1'!13:13,0)))</f>
        <v>0.36969435763906977</v>
      </c>
      <c r="P82" s="11">
        <f>INDEX('AEO 2023 Table 1'!16:16,MATCH(Calculations!O43,'AEO 2023 Table 1'!13:13,0))/SUM(INDEX('AEO 2023 Table 1'!16:18,0,MATCH(Calculations!O43,'AEO 2023 Table 1'!13:13,0)))</f>
        <v>0.36726777194170063</v>
      </c>
      <c r="Q82" s="11">
        <f>INDEX('AEO 2023 Table 1'!16:16,MATCH(Calculations!P43,'AEO 2023 Table 1'!13:13,0))/SUM(INDEX('AEO 2023 Table 1'!16:18,0,MATCH(Calculations!P43,'AEO 2023 Table 1'!13:13,0)))</f>
        <v>0.36460140444540667</v>
      </c>
      <c r="R82" s="11">
        <f>INDEX('AEO 2023 Table 1'!16:16,MATCH(Calculations!Q43,'AEO 2023 Table 1'!13:13,0))/SUM(INDEX('AEO 2023 Table 1'!16:18,0,MATCH(Calculations!Q43,'AEO 2023 Table 1'!13:13,0)))</f>
        <v>0.36076677032049226</v>
      </c>
      <c r="S82" s="11">
        <f>INDEX('AEO 2023 Table 1'!16:16,MATCH(Calculations!R43,'AEO 2023 Table 1'!13:13,0))/SUM(INDEX('AEO 2023 Table 1'!16:18,0,MATCH(Calculations!R43,'AEO 2023 Table 1'!13:13,0)))</f>
        <v>0.35769905776593075</v>
      </c>
      <c r="T82" s="11">
        <f>INDEX('AEO 2023 Table 1'!16:16,MATCH(Calculations!S43,'AEO 2023 Table 1'!13:13,0))/SUM(INDEX('AEO 2023 Table 1'!16:18,0,MATCH(Calculations!S43,'AEO 2023 Table 1'!13:13,0)))</f>
        <v>0.35431244879694929</v>
      </c>
      <c r="U82" s="11">
        <f>INDEX('AEO 2023 Table 1'!16:16,MATCH(Calculations!T43,'AEO 2023 Table 1'!13:13,0))/SUM(INDEX('AEO 2023 Table 1'!16:18,0,MATCH(Calculations!T43,'AEO 2023 Table 1'!13:13,0)))</f>
        <v>0.35203163065215742</v>
      </c>
      <c r="V82" s="11">
        <f>INDEX('AEO 2023 Table 1'!16:16,MATCH(Calculations!U43,'AEO 2023 Table 1'!13:13,0))/SUM(INDEX('AEO 2023 Table 1'!16:18,0,MATCH(Calculations!U43,'AEO 2023 Table 1'!13:13,0)))</f>
        <v>0.34986539580940818</v>
      </c>
      <c r="W82" s="11">
        <f>INDEX('AEO 2023 Table 1'!16:16,MATCH(Calculations!V43,'AEO 2023 Table 1'!13:13,0))/SUM(INDEX('AEO 2023 Table 1'!16:18,0,MATCH(Calculations!V43,'AEO 2023 Table 1'!13:13,0)))</f>
        <v>0.34724222999562881</v>
      </c>
      <c r="X82" s="11">
        <f>INDEX('AEO 2023 Table 1'!16:16,MATCH(Calculations!W43,'AEO 2023 Table 1'!13:13,0))/SUM(INDEX('AEO 2023 Table 1'!16:18,0,MATCH(Calculations!W43,'AEO 2023 Table 1'!13:13,0)))</f>
        <v>0.34488501354912693</v>
      </c>
      <c r="Y82" s="11">
        <f>INDEX('AEO 2023 Table 1'!16:16,MATCH(Calculations!X43,'AEO 2023 Table 1'!13:13,0))/SUM(INDEX('AEO 2023 Table 1'!16:18,0,MATCH(Calculations!X43,'AEO 2023 Table 1'!13:13,0)))</f>
        <v>0.34162085122903424</v>
      </c>
      <c r="Z82" s="11">
        <f>INDEX('AEO 2023 Table 1'!16:16,MATCH(Calculations!Y43,'AEO 2023 Table 1'!13:13,0))/SUM(INDEX('AEO 2023 Table 1'!16:18,0,MATCH(Calculations!Y43,'AEO 2023 Table 1'!13:13,0)))</f>
        <v>0.34060971560296893</v>
      </c>
      <c r="AA82" s="11">
        <f>INDEX('AEO 2023 Table 1'!16:16,MATCH(Calculations!Z43,'AEO 2023 Table 1'!13:13,0))/SUM(INDEX('AEO 2023 Table 1'!16:18,0,MATCH(Calculations!Z43,'AEO 2023 Table 1'!13:13,0)))</f>
        <v>0.34077379718833745</v>
      </c>
      <c r="AB82" s="11">
        <f>INDEX('AEO 2023 Table 1'!16:16,MATCH(Calculations!AA43,'AEO 2023 Table 1'!13:13,0))/SUM(INDEX('AEO 2023 Table 1'!16:18,0,MATCH(Calculations!AA43,'AEO 2023 Table 1'!13:13,0)))</f>
        <v>0.34248443263459161</v>
      </c>
      <c r="AC82" s="11">
        <f>INDEX('AEO 2023 Table 1'!16:16,MATCH(Calculations!AB43,'AEO 2023 Table 1'!13:13,0))/SUM(INDEX('AEO 2023 Table 1'!16:18,0,MATCH(Calculations!AB43,'AEO 2023 Table 1'!13:13,0)))</f>
        <v>0.34215348791543265</v>
      </c>
      <c r="AD82" s="11">
        <f>INDEX('AEO 2023 Table 1'!16:16,MATCH(Calculations!AC43,'AEO 2023 Table 1'!13:13,0))/SUM(INDEX('AEO 2023 Table 1'!16:18,0,MATCH(Calculations!AC43,'AEO 2023 Table 1'!13:13,0)))</f>
        <v>0.3431056744280947</v>
      </c>
      <c r="AE82" s="11">
        <f>INDEX('AEO 2023 Table 1'!16:16,MATCH(Calculations!AD43,'AEO 2023 Table 1'!13:13,0))/SUM(INDEX('AEO 2023 Table 1'!16:18,0,MATCH(Calculations!AD43,'AEO 2023 Table 1'!13:13,0)))</f>
        <v>0.34014729517512177</v>
      </c>
      <c r="AF82" s="11">
        <f>INDEX('AEO 2023 Table 1'!16:16,MATCH(Calculations!AE43,'AEO 2023 Table 1'!13:13,0))/SUM(INDEX('AEO 2023 Table 1'!16:18,0,MATCH(Calculations!AE43,'AEO 2023 Table 1'!13:13,0)))</f>
        <v>0.34035593698615396</v>
      </c>
      <c r="AG82" s="11">
        <f>INDEX('AEO 2023 Table 1'!16:16,MATCH(Calculations!AF43,'AEO 2023 Table 1'!13:13,0))/SUM(INDEX('AEO 2023 Table 1'!16:18,0,MATCH(Calculations!AF43,'AEO 2023 Table 1'!13:13,0)))</f>
        <v>0.34219181567315837</v>
      </c>
      <c r="AH82" s="11">
        <f>INDEX('AEO 2023 Table 1'!16:16,MATCH(Calculations!AG43,'AEO 2023 Table 1'!13:13,0))/SUM(INDEX('AEO 2023 Table 1'!16:18,0,MATCH(Calculations!AG43,'AEO 2023 Table 1'!13:13,0)))</f>
        <v>0.34100818986426873</v>
      </c>
      <c r="AI82" s="11"/>
      <c r="AJ82" s="11"/>
    </row>
    <row r="83" spans="1:36" x14ac:dyDescent="0.35">
      <c r="A83" t="s">
        <v>283</v>
      </c>
      <c r="B83" t="s">
        <v>667</v>
      </c>
      <c r="C83" s="4"/>
      <c r="D83" s="4"/>
      <c r="E83" s="4">
        <f t="shared" ref="E83:AH85" si="110">E75</f>
        <v>11.13137</v>
      </c>
      <c r="F83" s="4">
        <f t="shared" si="110"/>
        <v>11.828412999999999</v>
      </c>
      <c r="G83" s="4">
        <f t="shared" si="110"/>
        <v>12.317411</v>
      </c>
      <c r="H83" s="4">
        <f t="shared" si="110"/>
        <v>12.668136000000001</v>
      </c>
      <c r="I83" s="4">
        <f t="shared" si="110"/>
        <v>12.860077</v>
      </c>
      <c r="J83" s="4">
        <f t="shared" si="110"/>
        <v>13.04087</v>
      </c>
      <c r="K83" s="4">
        <f t="shared" si="110"/>
        <v>13.143864000000001</v>
      </c>
      <c r="L83" s="4">
        <f t="shared" si="110"/>
        <v>13.308415999999999</v>
      </c>
      <c r="M83" s="4">
        <f t="shared" si="110"/>
        <v>13.288779</v>
      </c>
      <c r="N83" s="4">
        <f t="shared" si="110"/>
        <v>13.312295000000001</v>
      </c>
      <c r="O83" s="4">
        <f t="shared" si="110"/>
        <v>13.240861000000001</v>
      </c>
      <c r="P83" s="4">
        <f t="shared" si="110"/>
        <v>13.273460999999999</v>
      </c>
      <c r="Q83" s="4">
        <f t="shared" si="110"/>
        <v>13.304527999999999</v>
      </c>
      <c r="R83" s="4">
        <f t="shared" si="110"/>
        <v>13.258546000000001</v>
      </c>
      <c r="S83" s="4">
        <f t="shared" si="110"/>
        <v>13.227854000000001</v>
      </c>
      <c r="T83" s="4">
        <f t="shared" si="110"/>
        <v>13.170089000000001</v>
      </c>
      <c r="U83" s="4">
        <f t="shared" si="110"/>
        <v>13.155234999999999</v>
      </c>
      <c r="V83" s="4">
        <f t="shared" si="110"/>
        <v>13.109235999999999</v>
      </c>
      <c r="W83" s="4">
        <f t="shared" si="110"/>
        <v>13.059265</v>
      </c>
      <c r="X83" s="4">
        <f t="shared" si="110"/>
        <v>12.962479</v>
      </c>
      <c r="Y83" s="4">
        <f t="shared" si="110"/>
        <v>12.830216999999999</v>
      </c>
      <c r="Z83" s="4">
        <f t="shared" si="110"/>
        <v>12.859726999999999</v>
      </c>
      <c r="AA83" s="4">
        <f t="shared" si="110"/>
        <v>12.929422000000001</v>
      </c>
      <c r="AB83" s="4">
        <f t="shared" si="110"/>
        <v>13.063684</v>
      </c>
      <c r="AC83" s="4">
        <f t="shared" si="110"/>
        <v>13.097238000000001</v>
      </c>
      <c r="AD83" s="4">
        <f t="shared" si="110"/>
        <v>13.129096000000001</v>
      </c>
      <c r="AE83" s="4">
        <f t="shared" si="110"/>
        <v>13.032037000000001</v>
      </c>
      <c r="AF83" s="4">
        <f t="shared" si="110"/>
        <v>13.064216</v>
      </c>
      <c r="AG83" s="4">
        <f t="shared" si="110"/>
        <v>13.201051</v>
      </c>
      <c r="AH83" s="4">
        <f t="shared" si="110"/>
        <v>13.238148000000001</v>
      </c>
      <c r="AI83" s="4"/>
      <c r="AJ83" s="4"/>
    </row>
    <row r="84" spans="1:36" x14ac:dyDescent="0.35">
      <c r="A84" t="s">
        <v>285</v>
      </c>
      <c r="B84" t="s">
        <v>284</v>
      </c>
      <c r="C84">
        <f t="shared" ref="C84:R84" si="111">C76</f>
        <v>5751000</v>
      </c>
      <c r="D84">
        <f t="shared" si="111"/>
        <v>5751000</v>
      </c>
      <c r="E84">
        <f t="shared" si="111"/>
        <v>5751000</v>
      </c>
      <c r="F84">
        <f t="shared" si="111"/>
        <v>5751000</v>
      </c>
      <c r="G84">
        <f t="shared" si="111"/>
        <v>5751000</v>
      </c>
      <c r="H84">
        <f t="shared" si="111"/>
        <v>5751000</v>
      </c>
      <c r="I84">
        <f t="shared" si="111"/>
        <v>5751000</v>
      </c>
      <c r="J84">
        <f t="shared" si="111"/>
        <v>5751000</v>
      </c>
      <c r="K84">
        <f t="shared" si="111"/>
        <v>5751000</v>
      </c>
      <c r="L84">
        <f t="shared" si="111"/>
        <v>5751000</v>
      </c>
      <c r="M84">
        <f t="shared" si="111"/>
        <v>5751000</v>
      </c>
      <c r="N84">
        <f t="shared" si="111"/>
        <v>5751000</v>
      </c>
      <c r="O84">
        <f t="shared" si="111"/>
        <v>5751000</v>
      </c>
      <c r="P84">
        <f t="shared" si="111"/>
        <v>5751000</v>
      </c>
      <c r="Q84">
        <f t="shared" si="111"/>
        <v>5751000</v>
      </c>
      <c r="R84">
        <f t="shared" si="111"/>
        <v>5751000</v>
      </c>
      <c r="S84">
        <f t="shared" si="110"/>
        <v>5751000</v>
      </c>
      <c r="T84">
        <f t="shared" si="110"/>
        <v>5751000</v>
      </c>
      <c r="U84">
        <f t="shared" si="110"/>
        <v>5751000</v>
      </c>
      <c r="V84">
        <f t="shared" si="110"/>
        <v>5751000</v>
      </c>
      <c r="W84">
        <f t="shared" si="110"/>
        <v>5751000</v>
      </c>
      <c r="X84">
        <f t="shared" si="110"/>
        <v>5751000</v>
      </c>
      <c r="Y84">
        <f t="shared" si="110"/>
        <v>5751000</v>
      </c>
      <c r="Z84">
        <f t="shared" si="110"/>
        <v>5751000</v>
      </c>
      <c r="AA84">
        <f t="shared" si="110"/>
        <v>5751000</v>
      </c>
      <c r="AB84">
        <f t="shared" si="110"/>
        <v>5751000</v>
      </c>
      <c r="AC84">
        <f t="shared" si="110"/>
        <v>5751000</v>
      </c>
      <c r="AD84">
        <f t="shared" si="110"/>
        <v>5751000</v>
      </c>
      <c r="AE84">
        <f t="shared" si="110"/>
        <v>5751000</v>
      </c>
      <c r="AF84">
        <f t="shared" si="110"/>
        <v>5751000</v>
      </c>
      <c r="AG84">
        <f t="shared" si="110"/>
        <v>5751000</v>
      </c>
      <c r="AH84">
        <f t="shared" si="110"/>
        <v>5751000</v>
      </c>
    </row>
    <row r="85" spans="1:36" x14ac:dyDescent="0.35">
      <c r="A85" t="s">
        <v>286</v>
      </c>
      <c r="B85" t="s">
        <v>667</v>
      </c>
      <c r="C85" s="11"/>
      <c r="D85" s="11"/>
      <c r="E85" s="11">
        <f t="shared" si="110"/>
        <v>0.53645091974861669</v>
      </c>
      <c r="F85" s="11">
        <f t="shared" si="110"/>
        <v>0.54997072969670069</v>
      </c>
      <c r="G85" s="11">
        <f t="shared" si="110"/>
        <v>0.56102856350540731</v>
      </c>
      <c r="H85" s="11">
        <f t="shared" si="110"/>
        <v>0.5700150141357454</v>
      </c>
      <c r="I85" s="11">
        <f t="shared" si="110"/>
        <v>0.57926680098894301</v>
      </c>
      <c r="J85" s="11">
        <f t="shared" si="110"/>
        <v>0.58769615396832875</v>
      </c>
      <c r="K85" s="11">
        <f t="shared" si="110"/>
        <v>0.58428341418062657</v>
      </c>
      <c r="L85" s="11">
        <f t="shared" si="110"/>
        <v>0.58963176201876377</v>
      </c>
      <c r="M85" s="11">
        <f t="shared" si="110"/>
        <v>0.58463909472541797</v>
      </c>
      <c r="N85" s="11">
        <f t="shared" si="110"/>
        <v>0.58233382990372573</v>
      </c>
      <c r="O85" s="11">
        <f t="shared" si="110"/>
        <v>0.57973773741270151</v>
      </c>
      <c r="P85" s="11">
        <f t="shared" si="110"/>
        <v>0.58294415337514294</v>
      </c>
      <c r="Q85" s="11">
        <f t="shared" si="110"/>
        <v>0.5871338237100614</v>
      </c>
      <c r="R85" s="11">
        <f t="shared" si="110"/>
        <v>0.58381022011187156</v>
      </c>
      <c r="S85" s="11">
        <f t="shared" si="110"/>
        <v>0.58050239777655377</v>
      </c>
      <c r="T85" s="11">
        <f t="shared" si="110"/>
        <v>0.58025058567882126</v>
      </c>
      <c r="U85" s="11">
        <f t="shared" si="110"/>
        <v>0.58123258476512729</v>
      </c>
      <c r="V85" s="11">
        <f t="shared" si="110"/>
        <v>0.58013543473119111</v>
      </c>
      <c r="W85" s="11">
        <f t="shared" si="110"/>
        <v>0.57735226356746217</v>
      </c>
      <c r="X85" s="11">
        <f t="shared" si="110"/>
        <v>0.57604453871000039</v>
      </c>
      <c r="Y85" s="11">
        <f t="shared" si="110"/>
        <v>0.56711243014994495</v>
      </c>
      <c r="Z85" s="11">
        <f t="shared" si="110"/>
        <v>0.56904200005122207</v>
      </c>
      <c r="AA85" s="11">
        <f t="shared" si="110"/>
        <v>0.57322602218318386</v>
      </c>
      <c r="AB85" s="11">
        <f t="shared" si="110"/>
        <v>0.58142614261825287</v>
      </c>
      <c r="AC85" s="11">
        <f t="shared" si="110"/>
        <v>0.58419914075102453</v>
      </c>
      <c r="AD85" s="11">
        <f t="shared" si="110"/>
        <v>0.59201557804393345</v>
      </c>
      <c r="AE85" s="11">
        <f t="shared" si="110"/>
        <v>0.58992071454961459</v>
      </c>
      <c r="AF85" s="11">
        <f t="shared" si="110"/>
        <v>0.59295487741520381</v>
      </c>
      <c r="AG85" s="11">
        <f t="shared" si="110"/>
        <v>0.60228548336533616</v>
      </c>
      <c r="AH85" s="11">
        <f t="shared" si="110"/>
        <v>0.60761157271644028</v>
      </c>
      <c r="AI85" s="11"/>
      <c r="AJ85" s="11"/>
    </row>
    <row r="86" spans="1:36" x14ac:dyDescent="0.35">
      <c r="A86" t="s">
        <v>289</v>
      </c>
      <c r="E86">
        <f t="shared" ref="E86:AH86" si="112">(E81*E82)/(E83*10^6*E84*365)*E85</f>
        <v>1.3086197591722575E-8</v>
      </c>
      <c r="F86">
        <f t="shared" si="112"/>
        <v>1.2573242556967248E-8</v>
      </c>
      <c r="G86">
        <f t="shared" si="112"/>
        <v>1.2558086250677707E-8</v>
      </c>
      <c r="H86">
        <f t="shared" si="112"/>
        <v>1.276597569806997E-8</v>
      </c>
      <c r="I86">
        <f t="shared" si="112"/>
        <v>1.2877425133234231E-8</v>
      </c>
      <c r="J86">
        <f t="shared" si="112"/>
        <v>1.2883129564787314E-8</v>
      </c>
      <c r="K86">
        <f t="shared" si="112"/>
        <v>1.2803121376941791E-8</v>
      </c>
      <c r="L86">
        <f t="shared" si="112"/>
        <v>1.2832765706635958E-8</v>
      </c>
      <c r="M86">
        <f t="shared" si="112"/>
        <v>1.2706541823800715E-8</v>
      </c>
      <c r="N86">
        <f t="shared" si="112"/>
        <v>1.2596839122627953E-8</v>
      </c>
      <c r="O86">
        <f t="shared" si="112"/>
        <v>1.249214307336668E-8</v>
      </c>
      <c r="P86">
        <f t="shared" si="112"/>
        <v>1.2448137464905045E-8</v>
      </c>
      <c r="Q86">
        <f t="shared" si="112"/>
        <v>1.2417516560954453E-8</v>
      </c>
      <c r="R86">
        <f t="shared" si="112"/>
        <v>1.2259735618043825E-8</v>
      </c>
      <c r="S86">
        <f t="shared" si="112"/>
        <v>1.211465926530877E-8</v>
      </c>
      <c r="T86">
        <f t="shared" si="112"/>
        <v>1.2047365092409131E-8</v>
      </c>
      <c r="U86">
        <f t="shared" si="112"/>
        <v>1.2003608234435645E-8</v>
      </c>
      <c r="V86">
        <f t="shared" si="112"/>
        <v>1.1949006113823131E-8</v>
      </c>
      <c r="W86">
        <f t="shared" si="112"/>
        <v>1.1847683863810807E-8</v>
      </c>
      <c r="X86">
        <f t="shared" si="112"/>
        <v>1.1828266567273126E-8</v>
      </c>
      <c r="Y86">
        <f t="shared" si="112"/>
        <v>1.1653551979520873E-8</v>
      </c>
      <c r="Z86">
        <f t="shared" si="112"/>
        <v>1.1631839132386572E-8</v>
      </c>
      <c r="AA86">
        <f t="shared" si="112"/>
        <v>1.1659817770676626E-8</v>
      </c>
      <c r="AB86">
        <f t="shared" si="112"/>
        <v>1.1763823682934262E-8</v>
      </c>
      <c r="AC86">
        <f t="shared" si="112"/>
        <v>1.1778254887196682E-8</v>
      </c>
      <c r="AD86">
        <f t="shared" si="112"/>
        <v>1.1940018342390233E-8</v>
      </c>
      <c r="AE86">
        <f t="shared" si="112"/>
        <v>1.188302870713068E-8</v>
      </c>
      <c r="AF86">
        <f t="shared" si="112"/>
        <v>1.1922035386664001E-8</v>
      </c>
      <c r="AG86">
        <f t="shared" si="112"/>
        <v>1.2048758160822129E-8</v>
      </c>
      <c r="AH86">
        <f t="shared" si="112"/>
        <v>1.207931750156499E-8</v>
      </c>
    </row>
    <row r="88" spans="1:36" x14ac:dyDescent="0.35">
      <c r="A88" s="15" t="s">
        <v>31</v>
      </c>
    </row>
    <row r="89" spans="1:36" x14ac:dyDescent="0.35">
      <c r="A89" t="s">
        <v>290</v>
      </c>
      <c r="B89" t="s">
        <v>302</v>
      </c>
      <c r="C89">
        <f>'Subsidies Paid'!J18*10^9</f>
        <v>140000000</v>
      </c>
      <c r="D89">
        <f>'Subsidies Paid'!K18*10^9</f>
        <v>140000000</v>
      </c>
      <c r="E89">
        <f>D89</f>
        <v>140000000</v>
      </c>
      <c r="F89">
        <f t="shared" ref="F89:P89" si="113">E89</f>
        <v>140000000</v>
      </c>
      <c r="G89">
        <f t="shared" si="113"/>
        <v>140000000</v>
      </c>
      <c r="H89">
        <f t="shared" si="113"/>
        <v>140000000</v>
      </c>
      <c r="I89">
        <f t="shared" si="113"/>
        <v>140000000</v>
      </c>
      <c r="J89">
        <f t="shared" si="113"/>
        <v>140000000</v>
      </c>
      <c r="K89">
        <f t="shared" si="113"/>
        <v>140000000</v>
      </c>
      <c r="L89">
        <f t="shared" si="113"/>
        <v>140000000</v>
      </c>
      <c r="M89">
        <f t="shared" si="113"/>
        <v>140000000</v>
      </c>
      <c r="N89">
        <f t="shared" si="113"/>
        <v>140000000</v>
      </c>
      <c r="O89">
        <f t="shared" si="113"/>
        <v>140000000</v>
      </c>
      <c r="P89">
        <f t="shared" si="113"/>
        <v>140000000</v>
      </c>
      <c r="Q89">
        <f t="shared" ref="Q89" si="114">P89</f>
        <v>140000000</v>
      </c>
      <c r="R89">
        <f t="shared" ref="R89" si="115">Q89</f>
        <v>140000000</v>
      </c>
      <c r="S89">
        <f t="shared" ref="S89" si="116">R89</f>
        <v>140000000</v>
      </c>
      <c r="T89">
        <f t="shared" ref="T89" si="117">S89</f>
        <v>140000000</v>
      </c>
      <c r="U89">
        <f t="shared" ref="U89" si="118">T89</f>
        <v>140000000</v>
      </c>
      <c r="V89">
        <f t="shared" ref="V89" si="119">U89</f>
        <v>140000000</v>
      </c>
      <c r="W89">
        <f t="shared" ref="W89" si="120">V89</f>
        <v>140000000</v>
      </c>
      <c r="X89">
        <f t="shared" ref="X89" si="121">W89</f>
        <v>140000000</v>
      </c>
      <c r="Y89">
        <f t="shared" ref="Y89" si="122">X89</f>
        <v>140000000</v>
      </c>
      <c r="Z89">
        <f t="shared" ref="Z89" si="123">Y89</f>
        <v>140000000</v>
      </c>
      <c r="AA89">
        <f t="shared" ref="AA89" si="124">Z89</f>
        <v>140000000</v>
      </c>
      <c r="AB89">
        <f t="shared" ref="AB89" si="125">AA89</f>
        <v>140000000</v>
      </c>
      <c r="AC89">
        <f t="shared" ref="AC89" si="126">AB89</f>
        <v>140000000</v>
      </c>
      <c r="AD89">
        <f t="shared" ref="AD89" si="127">AC89</f>
        <v>140000000</v>
      </c>
      <c r="AE89">
        <f t="shared" ref="AE89" si="128">AD89</f>
        <v>140000000</v>
      </c>
      <c r="AF89">
        <f t="shared" ref="AF89" si="129">AE89</f>
        <v>140000000</v>
      </c>
      <c r="AG89">
        <f t="shared" ref="AG89" si="130">AF89</f>
        <v>140000000</v>
      </c>
      <c r="AH89">
        <f t="shared" ref="AH89" si="131">AG89</f>
        <v>140000000</v>
      </c>
    </row>
    <row r="90" spans="1:36" x14ac:dyDescent="0.35">
      <c r="A90" t="s">
        <v>291</v>
      </c>
      <c r="B90" t="s">
        <v>666</v>
      </c>
      <c r="C90" s="11"/>
      <c r="D90" s="11"/>
      <c r="E90" s="11">
        <f t="shared" ref="D90:AH93" si="132">E82</f>
        <v>0.35184656502224881</v>
      </c>
      <c r="F90" s="11">
        <f t="shared" si="132"/>
        <v>0.35039299479423891</v>
      </c>
      <c r="G90" s="11">
        <f t="shared" si="132"/>
        <v>0.3572556772712438</v>
      </c>
      <c r="H90" s="11">
        <f t="shared" si="132"/>
        <v>0.36762213497827889</v>
      </c>
      <c r="I90" s="11">
        <f t="shared" si="132"/>
        <v>0.37043770186126601</v>
      </c>
      <c r="J90" s="11">
        <f t="shared" si="132"/>
        <v>0.37042160486504039</v>
      </c>
      <c r="K90" s="11">
        <f t="shared" si="132"/>
        <v>0.37319565495428675</v>
      </c>
      <c r="L90" s="11">
        <f t="shared" si="132"/>
        <v>0.37530727304986211</v>
      </c>
      <c r="M90" s="11">
        <f t="shared" si="132"/>
        <v>0.37423621625506565</v>
      </c>
      <c r="N90" s="11">
        <f t="shared" si="132"/>
        <v>0.3731330454917724</v>
      </c>
      <c r="O90" s="11">
        <f t="shared" si="132"/>
        <v>0.36969435763906977</v>
      </c>
      <c r="P90" s="11">
        <f t="shared" si="132"/>
        <v>0.36726777194170063</v>
      </c>
      <c r="Q90" s="11">
        <f t="shared" si="132"/>
        <v>0.36460140444540667</v>
      </c>
      <c r="R90" s="11">
        <f t="shared" si="132"/>
        <v>0.36076677032049226</v>
      </c>
      <c r="S90" s="11">
        <f t="shared" si="132"/>
        <v>0.35769905776593075</v>
      </c>
      <c r="T90" s="11">
        <f t="shared" si="132"/>
        <v>0.35431244879694929</v>
      </c>
      <c r="U90" s="11">
        <f t="shared" si="132"/>
        <v>0.35203163065215742</v>
      </c>
      <c r="V90" s="11">
        <f t="shared" si="132"/>
        <v>0.34986539580940818</v>
      </c>
      <c r="W90" s="11">
        <f t="shared" si="132"/>
        <v>0.34724222999562881</v>
      </c>
      <c r="X90" s="11">
        <f t="shared" si="132"/>
        <v>0.34488501354912693</v>
      </c>
      <c r="Y90" s="11">
        <f t="shared" si="132"/>
        <v>0.34162085122903424</v>
      </c>
      <c r="Z90" s="11">
        <f t="shared" si="132"/>
        <v>0.34060971560296893</v>
      </c>
      <c r="AA90" s="11">
        <f t="shared" si="132"/>
        <v>0.34077379718833745</v>
      </c>
      <c r="AB90" s="11">
        <f t="shared" si="132"/>
        <v>0.34248443263459161</v>
      </c>
      <c r="AC90" s="11">
        <f t="shared" si="132"/>
        <v>0.34215348791543265</v>
      </c>
      <c r="AD90" s="11">
        <f t="shared" si="132"/>
        <v>0.3431056744280947</v>
      </c>
      <c r="AE90" s="11">
        <f t="shared" si="132"/>
        <v>0.34014729517512177</v>
      </c>
      <c r="AF90" s="11">
        <f t="shared" si="132"/>
        <v>0.34035593698615396</v>
      </c>
      <c r="AG90" s="11">
        <f t="shared" si="132"/>
        <v>0.34219181567315837</v>
      </c>
      <c r="AH90" s="11">
        <f t="shared" si="132"/>
        <v>0.34100818986426873</v>
      </c>
      <c r="AI90" s="11"/>
      <c r="AJ90" s="11"/>
    </row>
    <row r="91" spans="1:36" x14ac:dyDescent="0.35">
      <c r="A91" t="s">
        <v>283</v>
      </c>
      <c r="B91" t="s">
        <v>667</v>
      </c>
      <c r="C91" s="4"/>
      <c r="D91" s="4"/>
      <c r="E91" s="4">
        <f t="shared" ref="C91:R92" si="133">E83</f>
        <v>11.13137</v>
      </c>
      <c r="F91" s="4">
        <f t="shared" si="133"/>
        <v>11.828412999999999</v>
      </c>
      <c r="G91" s="4">
        <f t="shared" si="133"/>
        <v>12.317411</v>
      </c>
      <c r="H91" s="4">
        <f t="shared" si="133"/>
        <v>12.668136000000001</v>
      </c>
      <c r="I91" s="4">
        <f t="shared" si="133"/>
        <v>12.860077</v>
      </c>
      <c r="J91" s="4">
        <f t="shared" si="133"/>
        <v>13.04087</v>
      </c>
      <c r="K91" s="4">
        <f t="shared" si="133"/>
        <v>13.143864000000001</v>
      </c>
      <c r="L91" s="4">
        <f t="shared" si="133"/>
        <v>13.308415999999999</v>
      </c>
      <c r="M91" s="4">
        <f t="shared" si="133"/>
        <v>13.288779</v>
      </c>
      <c r="N91" s="4">
        <f t="shared" si="133"/>
        <v>13.312295000000001</v>
      </c>
      <c r="O91" s="4">
        <f t="shared" si="133"/>
        <v>13.240861000000001</v>
      </c>
      <c r="P91" s="4">
        <f t="shared" si="133"/>
        <v>13.273460999999999</v>
      </c>
      <c r="Q91" s="4">
        <f t="shared" si="133"/>
        <v>13.304527999999999</v>
      </c>
      <c r="R91" s="4">
        <f t="shared" si="133"/>
        <v>13.258546000000001</v>
      </c>
      <c r="S91" s="4">
        <f t="shared" si="132"/>
        <v>13.227854000000001</v>
      </c>
      <c r="T91" s="4">
        <f t="shared" si="132"/>
        <v>13.170089000000001</v>
      </c>
      <c r="U91" s="4">
        <f t="shared" si="132"/>
        <v>13.155234999999999</v>
      </c>
      <c r="V91" s="4">
        <f t="shared" si="132"/>
        <v>13.109235999999999</v>
      </c>
      <c r="W91" s="4">
        <f t="shared" si="132"/>
        <v>13.059265</v>
      </c>
      <c r="X91" s="4">
        <f t="shared" si="132"/>
        <v>12.962479</v>
      </c>
      <c r="Y91" s="4">
        <f t="shared" si="132"/>
        <v>12.830216999999999</v>
      </c>
      <c r="Z91" s="4">
        <f t="shared" si="132"/>
        <v>12.859726999999999</v>
      </c>
      <c r="AA91" s="4">
        <f t="shared" si="132"/>
        <v>12.929422000000001</v>
      </c>
      <c r="AB91" s="4">
        <f t="shared" si="132"/>
        <v>13.063684</v>
      </c>
      <c r="AC91" s="4">
        <f t="shared" si="132"/>
        <v>13.097238000000001</v>
      </c>
      <c r="AD91" s="4">
        <f t="shared" si="132"/>
        <v>13.129096000000001</v>
      </c>
      <c r="AE91" s="4">
        <f t="shared" si="132"/>
        <v>13.032037000000001</v>
      </c>
      <c r="AF91" s="4">
        <f t="shared" si="132"/>
        <v>13.064216</v>
      </c>
      <c r="AG91" s="4">
        <f t="shared" si="132"/>
        <v>13.201051</v>
      </c>
      <c r="AH91" s="4">
        <f t="shared" si="132"/>
        <v>13.238148000000001</v>
      </c>
      <c r="AI91" s="4"/>
      <c r="AJ91" s="4"/>
    </row>
    <row r="92" spans="1:36" x14ac:dyDescent="0.35">
      <c r="A92" t="s">
        <v>285</v>
      </c>
      <c r="B92" t="s">
        <v>284</v>
      </c>
      <c r="C92">
        <f t="shared" si="133"/>
        <v>5751000</v>
      </c>
      <c r="D92">
        <f t="shared" si="132"/>
        <v>5751000</v>
      </c>
      <c r="E92">
        <f t="shared" si="132"/>
        <v>5751000</v>
      </c>
      <c r="F92">
        <f t="shared" si="132"/>
        <v>5751000</v>
      </c>
      <c r="G92">
        <f t="shared" si="132"/>
        <v>5751000</v>
      </c>
      <c r="H92">
        <f t="shared" si="132"/>
        <v>5751000</v>
      </c>
      <c r="I92">
        <f t="shared" si="132"/>
        <v>5751000</v>
      </c>
      <c r="J92">
        <f t="shared" si="132"/>
        <v>5751000</v>
      </c>
      <c r="K92">
        <f t="shared" si="132"/>
        <v>5751000</v>
      </c>
      <c r="L92">
        <f t="shared" si="132"/>
        <v>5751000</v>
      </c>
      <c r="M92">
        <f t="shared" si="132"/>
        <v>5751000</v>
      </c>
      <c r="N92">
        <f t="shared" si="132"/>
        <v>5751000</v>
      </c>
      <c r="O92">
        <f t="shared" si="132"/>
        <v>5751000</v>
      </c>
      <c r="P92">
        <f t="shared" si="132"/>
        <v>5751000</v>
      </c>
      <c r="Q92">
        <f t="shared" si="132"/>
        <v>5751000</v>
      </c>
      <c r="R92">
        <f t="shared" si="132"/>
        <v>5751000</v>
      </c>
      <c r="S92">
        <f t="shared" si="132"/>
        <v>5751000</v>
      </c>
      <c r="T92">
        <f t="shared" si="132"/>
        <v>5751000</v>
      </c>
      <c r="U92">
        <f t="shared" si="132"/>
        <v>5751000</v>
      </c>
      <c r="V92">
        <f t="shared" si="132"/>
        <v>5751000</v>
      </c>
      <c r="W92">
        <f t="shared" si="132"/>
        <v>5751000</v>
      </c>
      <c r="X92">
        <f t="shared" si="132"/>
        <v>5751000</v>
      </c>
      <c r="Y92">
        <f t="shared" si="132"/>
        <v>5751000</v>
      </c>
      <c r="Z92">
        <f t="shared" si="132"/>
        <v>5751000</v>
      </c>
      <c r="AA92">
        <f t="shared" si="132"/>
        <v>5751000</v>
      </c>
      <c r="AB92">
        <f t="shared" si="132"/>
        <v>5751000</v>
      </c>
      <c r="AC92">
        <f t="shared" si="132"/>
        <v>5751000</v>
      </c>
      <c r="AD92">
        <f t="shared" si="132"/>
        <v>5751000</v>
      </c>
      <c r="AE92">
        <f t="shared" si="132"/>
        <v>5751000</v>
      </c>
      <c r="AF92">
        <f t="shared" si="132"/>
        <v>5751000</v>
      </c>
      <c r="AG92">
        <f t="shared" si="132"/>
        <v>5751000</v>
      </c>
      <c r="AH92">
        <f t="shared" si="132"/>
        <v>5751000</v>
      </c>
    </row>
    <row r="93" spans="1:36" x14ac:dyDescent="0.35">
      <c r="A93" t="s">
        <v>286</v>
      </c>
      <c r="B93" t="s">
        <v>667</v>
      </c>
      <c r="C93" s="11"/>
      <c r="D93" s="11"/>
      <c r="E93" s="11">
        <f t="shared" si="132"/>
        <v>0.53645091974861669</v>
      </c>
      <c r="F93" s="11">
        <f t="shared" si="132"/>
        <v>0.54997072969670069</v>
      </c>
      <c r="G93" s="11">
        <f t="shared" si="132"/>
        <v>0.56102856350540731</v>
      </c>
      <c r="H93" s="11">
        <f t="shared" si="132"/>
        <v>0.5700150141357454</v>
      </c>
      <c r="I93" s="11">
        <f t="shared" si="132"/>
        <v>0.57926680098894301</v>
      </c>
      <c r="J93" s="11">
        <f t="shared" si="132"/>
        <v>0.58769615396832875</v>
      </c>
      <c r="K93" s="11">
        <f t="shared" si="132"/>
        <v>0.58428341418062657</v>
      </c>
      <c r="L93" s="11">
        <f t="shared" si="132"/>
        <v>0.58963176201876377</v>
      </c>
      <c r="M93" s="11">
        <f t="shared" si="132"/>
        <v>0.58463909472541797</v>
      </c>
      <c r="N93" s="11">
        <f t="shared" si="132"/>
        <v>0.58233382990372573</v>
      </c>
      <c r="O93" s="11">
        <f t="shared" si="132"/>
        <v>0.57973773741270151</v>
      </c>
      <c r="P93" s="11">
        <f t="shared" si="132"/>
        <v>0.58294415337514294</v>
      </c>
      <c r="Q93" s="11">
        <f t="shared" si="132"/>
        <v>0.5871338237100614</v>
      </c>
      <c r="R93" s="11">
        <f t="shared" si="132"/>
        <v>0.58381022011187156</v>
      </c>
      <c r="S93" s="11">
        <f t="shared" si="132"/>
        <v>0.58050239777655377</v>
      </c>
      <c r="T93" s="11">
        <f t="shared" si="132"/>
        <v>0.58025058567882126</v>
      </c>
      <c r="U93" s="11">
        <f t="shared" si="132"/>
        <v>0.58123258476512729</v>
      </c>
      <c r="V93" s="11">
        <f t="shared" si="132"/>
        <v>0.58013543473119111</v>
      </c>
      <c r="W93" s="11">
        <f t="shared" si="132"/>
        <v>0.57735226356746217</v>
      </c>
      <c r="X93" s="11">
        <f t="shared" si="132"/>
        <v>0.57604453871000039</v>
      </c>
      <c r="Y93" s="11">
        <f t="shared" si="132"/>
        <v>0.56711243014994495</v>
      </c>
      <c r="Z93" s="11">
        <f t="shared" si="132"/>
        <v>0.56904200005122207</v>
      </c>
      <c r="AA93" s="11">
        <f t="shared" si="132"/>
        <v>0.57322602218318386</v>
      </c>
      <c r="AB93" s="11">
        <f t="shared" si="132"/>
        <v>0.58142614261825287</v>
      </c>
      <c r="AC93" s="11">
        <f t="shared" si="132"/>
        <v>0.58419914075102453</v>
      </c>
      <c r="AD93" s="11">
        <f t="shared" si="132"/>
        <v>0.59201557804393345</v>
      </c>
      <c r="AE93" s="11">
        <f t="shared" si="132"/>
        <v>0.58992071454961459</v>
      </c>
      <c r="AF93" s="11">
        <f t="shared" si="132"/>
        <v>0.59295487741520381</v>
      </c>
      <c r="AG93" s="11">
        <f t="shared" si="132"/>
        <v>0.60228548336533616</v>
      </c>
      <c r="AH93" s="11">
        <f t="shared" si="132"/>
        <v>0.60761157271644028</v>
      </c>
      <c r="AI93" s="11"/>
      <c r="AJ93" s="11"/>
    </row>
    <row r="94" spans="1:36" x14ac:dyDescent="0.35">
      <c r="A94" t="s">
        <v>289</v>
      </c>
      <c r="E94">
        <f t="shared" ref="E94:AH94" si="134">(E89*E90)/(E91*10^6*E92*365)*E93</f>
        <v>1.1309059647167658E-9</v>
      </c>
      <c r="F94">
        <f t="shared" si="134"/>
        <v>1.0865765172687743E-9</v>
      </c>
      <c r="G94">
        <f t="shared" si="134"/>
        <v>1.0852667130215302E-9</v>
      </c>
      <c r="H94">
        <f t="shared" si="134"/>
        <v>1.1032324677344416E-9</v>
      </c>
      <c r="I94">
        <f t="shared" si="134"/>
        <v>1.112863900402958E-9</v>
      </c>
      <c r="J94">
        <f t="shared" si="134"/>
        <v>1.1133568759692737E-9</v>
      </c>
      <c r="K94">
        <f t="shared" si="134"/>
        <v>1.1064425881307719E-9</v>
      </c>
      <c r="L94">
        <f t="shared" si="134"/>
        <v>1.1090044437833543E-9</v>
      </c>
      <c r="M94">
        <f t="shared" si="134"/>
        <v>1.0980962069951234E-9</v>
      </c>
      <c r="N94">
        <f t="shared" si="134"/>
        <v>1.0886157266468599E-9</v>
      </c>
      <c r="O94">
        <f t="shared" si="134"/>
        <v>1.0795679199205771E-9</v>
      </c>
      <c r="P94">
        <f t="shared" si="134"/>
        <v>1.0757649661029048E-9</v>
      </c>
      <c r="Q94">
        <f t="shared" si="134"/>
        <v>1.0731187151442118E-9</v>
      </c>
      <c r="R94">
        <f t="shared" si="134"/>
        <v>1.0594833250161329E-9</v>
      </c>
      <c r="S94">
        <f t="shared" si="134"/>
        <v>1.046945862434091E-9</v>
      </c>
      <c r="T94">
        <f t="shared" si="134"/>
        <v>1.0411303166279495E-9</v>
      </c>
      <c r="U94">
        <f t="shared" si="134"/>
        <v>1.0373488597660434E-9</v>
      </c>
      <c r="V94">
        <f t="shared" si="134"/>
        <v>1.0326301579847149E-9</v>
      </c>
      <c r="W94">
        <f t="shared" si="134"/>
        <v>1.0238739141564893E-9</v>
      </c>
      <c r="X94">
        <f t="shared" si="134"/>
        <v>1.0221958761840972E-9</v>
      </c>
      <c r="Y94">
        <f t="shared" si="134"/>
        <v>1.007097084649952E-9</v>
      </c>
      <c r="Z94">
        <f t="shared" si="134"/>
        <v>1.0052206657618027E-9</v>
      </c>
      <c r="AA94">
        <f t="shared" si="134"/>
        <v>1.0076385727745231E-9</v>
      </c>
      <c r="AB94">
        <f t="shared" si="134"/>
        <v>1.0166267380313556E-9</v>
      </c>
      <c r="AC94">
        <f t="shared" si="134"/>
        <v>1.0178738791404539E-9</v>
      </c>
      <c r="AD94">
        <f t="shared" si="134"/>
        <v>1.0318534369966866E-9</v>
      </c>
      <c r="AE94">
        <f t="shared" si="134"/>
        <v>1.026928406789071E-9</v>
      </c>
      <c r="AF94">
        <f t="shared" si="134"/>
        <v>1.0302993544030616E-9</v>
      </c>
      <c r="AG94">
        <f t="shared" si="134"/>
        <v>1.0412507052562333E-9</v>
      </c>
      <c r="AH94">
        <f t="shared" si="134"/>
        <v>1.043891635937715E-9</v>
      </c>
    </row>
    <row r="96" spans="1:36" x14ac:dyDescent="0.35">
      <c r="A96" s="15" t="s">
        <v>38</v>
      </c>
    </row>
    <row r="97" spans="1:36" x14ac:dyDescent="0.35">
      <c r="A97" t="s">
        <v>290</v>
      </c>
      <c r="B97" t="s">
        <v>302</v>
      </c>
      <c r="C97">
        <f>'Subsidies Paid'!J19*10^9</f>
        <v>1200000000</v>
      </c>
      <c r="D97">
        <f>'Subsidies Paid'!K19*10^9</f>
        <v>1200000000</v>
      </c>
      <c r="E97">
        <f>D97</f>
        <v>1200000000</v>
      </c>
      <c r="F97">
        <f t="shared" ref="F97:P97" si="135">E97</f>
        <v>1200000000</v>
      </c>
      <c r="G97">
        <f t="shared" si="135"/>
        <v>1200000000</v>
      </c>
      <c r="H97">
        <f t="shared" si="135"/>
        <v>1200000000</v>
      </c>
      <c r="I97">
        <f t="shared" si="135"/>
        <v>1200000000</v>
      </c>
      <c r="J97">
        <f t="shared" si="135"/>
        <v>1200000000</v>
      </c>
      <c r="K97">
        <f t="shared" si="135"/>
        <v>1200000000</v>
      </c>
      <c r="L97">
        <f t="shared" si="135"/>
        <v>1200000000</v>
      </c>
      <c r="M97">
        <f t="shared" si="135"/>
        <v>1200000000</v>
      </c>
      <c r="N97">
        <f t="shared" si="135"/>
        <v>1200000000</v>
      </c>
      <c r="O97">
        <f t="shared" si="135"/>
        <v>1200000000</v>
      </c>
      <c r="P97">
        <f t="shared" si="135"/>
        <v>1200000000</v>
      </c>
      <c r="Q97">
        <f t="shared" ref="Q97" si="136">P97</f>
        <v>1200000000</v>
      </c>
      <c r="R97">
        <f t="shared" ref="R97" si="137">Q97</f>
        <v>1200000000</v>
      </c>
      <c r="S97">
        <f t="shared" ref="S97" si="138">R97</f>
        <v>1200000000</v>
      </c>
      <c r="T97">
        <f t="shared" ref="T97" si="139">S97</f>
        <v>1200000000</v>
      </c>
      <c r="U97">
        <f t="shared" ref="U97" si="140">T97</f>
        <v>1200000000</v>
      </c>
      <c r="V97">
        <f t="shared" ref="V97" si="141">U97</f>
        <v>1200000000</v>
      </c>
      <c r="W97">
        <f t="shared" ref="W97" si="142">V97</f>
        <v>1200000000</v>
      </c>
      <c r="X97">
        <f t="shared" ref="X97" si="143">W97</f>
        <v>1200000000</v>
      </c>
      <c r="Y97">
        <f t="shared" ref="Y97" si="144">X97</f>
        <v>1200000000</v>
      </c>
      <c r="Z97">
        <f t="shared" ref="Z97" si="145">Y97</f>
        <v>1200000000</v>
      </c>
      <c r="AA97">
        <f t="shared" ref="AA97" si="146">Z97</f>
        <v>1200000000</v>
      </c>
      <c r="AB97">
        <f t="shared" ref="AB97" si="147">AA97</f>
        <v>1200000000</v>
      </c>
      <c r="AC97">
        <f t="shared" ref="AC97" si="148">AB97</f>
        <v>1200000000</v>
      </c>
      <c r="AD97">
        <f t="shared" ref="AD97" si="149">AC97</f>
        <v>1200000000</v>
      </c>
      <c r="AE97">
        <f t="shared" ref="AE97" si="150">AD97</f>
        <v>1200000000</v>
      </c>
      <c r="AF97">
        <f t="shared" ref="AF97" si="151">AE97</f>
        <v>1200000000</v>
      </c>
      <c r="AG97">
        <f t="shared" ref="AG97" si="152">AF97</f>
        <v>1200000000</v>
      </c>
      <c r="AH97">
        <f t="shared" ref="AH97" si="153">AG97</f>
        <v>1200000000</v>
      </c>
    </row>
    <row r="98" spans="1:36" x14ac:dyDescent="0.35">
      <c r="A98" t="s">
        <v>291</v>
      </c>
      <c r="B98" t="s">
        <v>666</v>
      </c>
      <c r="C98" s="11"/>
      <c r="D98" s="11"/>
      <c r="E98" s="11">
        <f>E90</f>
        <v>0.35184656502224881</v>
      </c>
      <c r="F98" s="11">
        <f t="shared" ref="D98:AH101" si="154">F90</f>
        <v>0.35039299479423891</v>
      </c>
      <c r="G98" s="11">
        <f t="shared" si="154"/>
        <v>0.3572556772712438</v>
      </c>
      <c r="H98" s="11">
        <f t="shared" si="154"/>
        <v>0.36762213497827889</v>
      </c>
      <c r="I98" s="11">
        <f t="shared" si="154"/>
        <v>0.37043770186126601</v>
      </c>
      <c r="J98" s="11">
        <f t="shared" si="154"/>
        <v>0.37042160486504039</v>
      </c>
      <c r="K98" s="11">
        <f t="shared" si="154"/>
        <v>0.37319565495428675</v>
      </c>
      <c r="L98" s="11">
        <f t="shared" si="154"/>
        <v>0.37530727304986211</v>
      </c>
      <c r="M98" s="11">
        <f t="shared" si="154"/>
        <v>0.37423621625506565</v>
      </c>
      <c r="N98" s="11">
        <f t="shared" si="154"/>
        <v>0.3731330454917724</v>
      </c>
      <c r="O98" s="11">
        <f t="shared" si="154"/>
        <v>0.36969435763906977</v>
      </c>
      <c r="P98" s="11">
        <f t="shared" si="154"/>
        <v>0.36726777194170063</v>
      </c>
      <c r="Q98" s="11">
        <f t="shared" si="154"/>
        <v>0.36460140444540667</v>
      </c>
      <c r="R98" s="11">
        <f t="shared" si="154"/>
        <v>0.36076677032049226</v>
      </c>
      <c r="S98" s="11">
        <f t="shared" si="154"/>
        <v>0.35769905776593075</v>
      </c>
      <c r="T98" s="11">
        <f t="shared" si="154"/>
        <v>0.35431244879694929</v>
      </c>
      <c r="U98" s="11">
        <f t="shared" si="154"/>
        <v>0.35203163065215742</v>
      </c>
      <c r="V98" s="11">
        <f t="shared" si="154"/>
        <v>0.34986539580940818</v>
      </c>
      <c r="W98" s="11">
        <f t="shared" si="154"/>
        <v>0.34724222999562881</v>
      </c>
      <c r="X98" s="11">
        <f t="shared" si="154"/>
        <v>0.34488501354912693</v>
      </c>
      <c r="Y98" s="11">
        <f t="shared" si="154"/>
        <v>0.34162085122903424</v>
      </c>
      <c r="Z98" s="11">
        <f t="shared" si="154"/>
        <v>0.34060971560296893</v>
      </c>
      <c r="AA98" s="11">
        <f t="shared" si="154"/>
        <v>0.34077379718833745</v>
      </c>
      <c r="AB98" s="11">
        <f t="shared" si="154"/>
        <v>0.34248443263459161</v>
      </c>
      <c r="AC98" s="11">
        <f t="shared" si="154"/>
        <v>0.34215348791543265</v>
      </c>
      <c r="AD98" s="11">
        <f t="shared" si="154"/>
        <v>0.3431056744280947</v>
      </c>
      <c r="AE98" s="11">
        <f t="shared" si="154"/>
        <v>0.34014729517512177</v>
      </c>
      <c r="AF98" s="11">
        <f t="shared" si="154"/>
        <v>0.34035593698615396</v>
      </c>
      <c r="AG98" s="11">
        <f t="shared" si="154"/>
        <v>0.34219181567315837</v>
      </c>
      <c r="AH98" s="11">
        <f t="shared" si="154"/>
        <v>0.34100818986426873</v>
      </c>
      <c r="AI98" s="11"/>
      <c r="AJ98" s="11"/>
    </row>
    <row r="99" spans="1:36" x14ac:dyDescent="0.35">
      <c r="A99" t="s">
        <v>283</v>
      </c>
      <c r="B99" t="s">
        <v>667</v>
      </c>
      <c r="C99" s="4"/>
      <c r="D99" s="4"/>
      <c r="E99" s="4">
        <f t="shared" ref="C99:R100" si="155">E91</f>
        <v>11.13137</v>
      </c>
      <c r="F99" s="4">
        <f t="shared" si="155"/>
        <v>11.828412999999999</v>
      </c>
      <c r="G99" s="4">
        <f t="shared" si="155"/>
        <v>12.317411</v>
      </c>
      <c r="H99" s="4">
        <f t="shared" si="155"/>
        <v>12.668136000000001</v>
      </c>
      <c r="I99" s="4">
        <f t="shared" si="155"/>
        <v>12.860077</v>
      </c>
      <c r="J99" s="4">
        <f t="shared" si="155"/>
        <v>13.04087</v>
      </c>
      <c r="K99" s="4">
        <f t="shared" si="155"/>
        <v>13.143864000000001</v>
      </c>
      <c r="L99" s="4">
        <f t="shared" si="155"/>
        <v>13.308415999999999</v>
      </c>
      <c r="M99" s="4">
        <f t="shared" si="155"/>
        <v>13.288779</v>
      </c>
      <c r="N99" s="4">
        <f t="shared" si="155"/>
        <v>13.312295000000001</v>
      </c>
      <c r="O99" s="4">
        <f t="shared" si="155"/>
        <v>13.240861000000001</v>
      </c>
      <c r="P99" s="4">
        <f t="shared" si="155"/>
        <v>13.273460999999999</v>
      </c>
      <c r="Q99" s="4">
        <f t="shared" si="155"/>
        <v>13.304527999999999</v>
      </c>
      <c r="R99" s="4">
        <f t="shared" si="155"/>
        <v>13.258546000000001</v>
      </c>
      <c r="S99" s="4">
        <f t="shared" si="154"/>
        <v>13.227854000000001</v>
      </c>
      <c r="T99" s="4">
        <f t="shared" si="154"/>
        <v>13.170089000000001</v>
      </c>
      <c r="U99" s="4">
        <f t="shared" si="154"/>
        <v>13.155234999999999</v>
      </c>
      <c r="V99" s="4">
        <f t="shared" si="154"/>
        <v>13.109235999999999</v>
      </c>
      <c r="W99" s="4">
        <f t="shared" si="154"/>
        <v>13.059265</v>
      </c>
      <c r="X99" s="4">
        <f t="shared" si="154"/>
        <v>12.962479</v>
      </c>
      <c r="Y99" s="4">
        <f t="shared" si="154"/>
        <v>12.830216999999999</v>
      </c>
      <c r="Z99" s="4">
        <f t="shared" si="154"/>
        <v>12.859726999999999</v>
      </c>
      <c r="AA99" s="4">
        <f t="shared" si="154"/>
        <v>12.929422000000001</v>
      </c>
      <c r="AB99" s="4">
        <f t="shared" si="154"/>
        <v>13.063684</v>
      </c>
      <c r="AC99" s="4">
        <f t="shared" si="154"/>
        <v>13.097238000000001</v>
      </c>
      <c r="AD99" s="4">
        <f t="shared" si="154"/>
        <v>13.129096000000001</v>
      </c>
      <c r="AE99" s="4">
        <f t="shared" si="154"/>
        <v>13.032037000000001</v>
      </c>
      <c r="AF99" s="4">
        <f t="shared" si="154"/>
        <v>13.064216</v>
      </c>
      <c r="AG99" s="4">
        <f t="shared" si="154"/>
        <v>13.201051</v>
      </c>
      <c r="AH99" s="4">
        <f t="shared" si="154"/>
        <v>13.238148000000001</v>
      </c>
      <c r="AI99" s="4"/>
      <c r="AJ99" s="4"/>
    </row>
    <row r="100" spans="1:36" x14ac:dyDescent="0.35">
      <c r="A100" t="s">
        <v>285</v>
      </c>
      <c r="B100" t="s">
        <v>284</v>
      </c>
      <c r="C100">
        <f t="shared" si="155"/>
        <v>5751000</v>
      </c>
      <c r="D100">
        <f t="shared" si="154"/>
        <v>5751000</v>
      </c>
      <c r="E100">
        <f t="shared" si="154"/>
        <v>5751000</v>
      </c>
      <c r="F100">
        <f t="shared" si="154"/>
        <v>5751000</v>
      </c>
      <c r="G100">
        <f t="shared" si="154"/>
        <v>5751000</v>
      </c>
      <c r="H100">
        <f t="shared" si="154"/>
        <v>5751000</v>
      </c>
      <c r="I100">
        <f t="shared" si="154"/>
        <v>5751000</v>
      </c>
      <c r="J100">
        <f t="shared" si="154"/>
        <v>5751000</v>
      </c>
      <c r="K100">
        <f t="shared" si="154"/>
        <v>5751000</v>
      </c>
      <c r="L100">
        <f t="shared" si="154"/>
        <v>5751000</v>
      </c>
      <c r="M100">
        <f t="shared" si="154"/>
        <v>5751000</v>
      </c>
      <c r="N100">
        <f t="shared" si="154"/>
        <v>5751000</v>
      </c>
      <c r="O100">
        <f t="shared" si="154"/>
        <v>5751000</v>
      </c>
      <c r="P100">
        <f t="shared" si="154"/>
        <v>5751000</v>
      </c>
      <c r="Q100">
        <f t="shared" si="154"/>
        <v>5751000</v>
      </c>
      <c r="R100">
        <f t="shared" si="154"/>
        <v>5751000</v>
      </c>
      <c r="S100">
        <f t="shared" si="154"/>
        <v>5751000</v>
      </c>
      <c r="T100">
        <f t="shared" si="154"/>
        <v>5751000</v>
      </c>
      <c r="U100">
        <f t="shared" si="154"/>
        <v>5751000</v>
      </c>
      <c r="V100">
        <f t="shared" si="154"/>
        <v>5751000</v>
      </c>
      <c r="W100">
        <f t="shared" si="154"/>
        <v>5751000</v>
      </c>
      <c r="X100">
        <f t="shared" si="154"/>
        <v>5751000</v>
      </c>
      <c r="Y100">
        <f t="shared" si="154"/>
        <v>5751000</v>
      </c>
      <c r="Z100">
        <f t="shared" si="154"/>
        <v>5751000</v>
      </c>
      <c r="AA100">
        <f t="shared" si="154"/>
        <v>5751000</v>
      </c>
      <c r="AB100">
        <f t="shared" si="154"/>
        <v>5751000</v>
      </c>
      <c r="AC100">
        <f t="shared" si="154"/>
        <v>5751000</v>
      </c>
      <c r="AD100">
        <f t="shared" si="154"/>
        <v>5751000</v>
      </c>
      <c r="AE100">
        <f t="shared" si="154"/>
        <v>5751000</v>
      </c>
      <c r="AF100">
        <f t="shared" si="154"/>
        <v>5751000</v>
      </c>
      <c r="AG100">
        <f t="shared" si="154"/>
        <v>5751000</v>
      </c>
      <c r="AH100">
        <f t="shared" si="154"/>
        <v>5751000</v>
      </c>
    </row>
    <row r="101" spans="1:36" x14ac:dyDescent="0.35">
      <c r="A101" t="s">
        <v>286</v>
      </c>
      <c r="B101" t="s">
        <v>667</v>
      </c>
      <c r="C101" s="11"/>
      <c r="D101" s="11"/>
      <c r="E101" s="11">
        <f t="shared" si="154"/>
        <v>0.53645091974861669</v>
      </c>
      <c r="F101" s="11">
        <f t="shared" si="154"/>
        <v>0.54997072969670069</v>
      </c>
      <c r="G101" s="11">
        <f t="shared" si="154"/>
        <v>0.56102856350540731</v>
      </c>
      <c r="H101" s="11">
        <f t="shared" si="154"/>
        <v>0.5700150141357454</v>
      </c>
      <c r="I101" s="11">
        <f t="shared" si="154"/>
        <v>0.57926680098894301</v>
      </c>
      <c r="J101" s="11">
        <f t="shared" si="154"/>
        <v>0.58769615396832875</v>
      </c>
      <c r="K101" s="11">
        <f t="shared" si="154"/>
        <v>0.58428341418062657</v>
      </c>
      <c r="L101" s="11">
        <f t="shared" si="154"/>
        <v>0.58963176201876377</v>
      </c>
      <c r="M101" s="11">
        <f t="shared" si="154"/>
        <v>0.58463909472541797</v>
      </c>
      <c r="N101" s="11">
        <f t="shared" si="154"/>
        <v>0.58233382990372573</v>
      </c>
      <c r="O101" s="11">
        <f t="shared" si="154"/>
        <v>0.57973773741270151</v>
      </c>
      <c r="P101" s="11">
        <f t="shared" si="154"/>
        <v>0.58294415337514294</v>
      </c>
      <c r="Q101" s="11">
        <f t="shared" si="154"/>
        <v>0.5871338237100614</v>
      </c>
      <c r="R101" s="11">
        <f t="shared" si="154"/>
        <v>0.58381022011187156</v>
      </c>
      <c r="S101" s="11">
        <f t="shared" si="154"/>
        <v>0.58050239777655377</v>
      </c>
      <c r="T101" s="11">
        <f t="shared" si="154"/>
        <v>0.58025058567882126</v>
      </c>
      <c r="U101" s="11">
        <f t="shared" si="154"/>
        <v>0.58123258476512729</v>
      </c>
      <c r="V101" s="11">
        <f t="shared" si="154"/>
        <v>0.58013543473119111</v>
      </c>
      <c r="W101" s="11">
        <f t="shared" si="154"/>
        <v>0.57735226356746217</v>
      </c>
      <c r="X101" s="11">
        <f t="shared" si="154"/>
        <v>0.57604453871000039</v>
      </c>
      <c r="Y101" s="11">
        <f t="shared" si="154"/>
        <v>0.56711243014994495</v>
      </c>
      <c r="Z101" s="11">
        <f t="shared" si="154"/>
        <v>0.56904200005122207</v>
      </c>
      <c r="AA101" s="11">
        <f t="shared" si="154"/>
        <v>0.57322602218318386</v>
      </c>
      <c r="AB101" s="11">
        <f t="shared" si="154"/>
        <v>0.58142614261825287</v>
      </c>
      <c r="AC101" s="11">
        <f t="shared" si="154"/>
        <v>0.58419914075102453</v>
      </c>
      <c r="AD101" s="11">
        <f t="shared" si="154"/>
        <v>0.59201557804393345</v>
      </c>
      <c r="AE101" s="11">
        <f t="shared" si="154"/>
        <v>0.58992071454961459</v>
      </c>
      <c r="AF101" s="11">
        <f t="shared" si="154"/>
        <v>0.59295487741520381</v>
      </c>
      <c r="AG101" s="11">
        <f t="shared" si="154"/>
        <v>0.60228548336533616</v>
      </c>
      <c r="AH101" s="11">
        <f t="shared" si="154"/>
        <v>0.60761157271644028</v>
      </c>
      <c r="AI101" s="11"/>
      <c r="AJ101" s="11"/>
    </row>
    <row r="102" spans="1:36" x14ac:dyDescent="0.35">
      <c r="A102" t="s">
        <v>289</v>
      </c>
      <c r="E102">
        <f t="shared" ref="E102:AH102" si="156">(E97*E98)/(E99*10^6*E100*365)*E101</f>
        <v>9.6934796975722764E-9</v>
      </c>
      <c r="F102">
        <f t="shared" si="156"/>
        <v>9.3135130051609239E-9</v>
      </c>
      <c r="G102">
        <f t="shared" si="156"/>
        <v>9.3022861116131159E-9</v>
      </c>
      <c r="H102">
        <f t="shared" si="156"/>
        <v>9.4562782948666427E-9</v>
      </c>
      <c r="I102">
        <f t="shared" si="156"/>
        <v>9.5388334320253546E-9</v>
      </c>
      <c r="J102">
        <f t="shared" si="156"/>
        <v>9.5430589368794907E-9</v>
      </c>
      <c r="K102">
        <f t="shared" si="156"/>
        <v>9.4837936125494742E-9</v>
      </c>
      <c r="L102">
        <f t="shared" si="156"/>
        <v>9.5057523752858944E-9</v>
      </c>
      <c r="M102">
        <f t="shared" si="156"/>
        <v>9.4122532028153438E-9</v>
      </c>
      <c r="N102">
        <f t="shared" si="156"/>
        <v>9.3309919426873702E-9</v>
      </c>
      <c r="O102">
        <f t="shared" si="156"/>
        <v>9.2534393136049469E-9</v>
      </c>
      <c r="P102">
        <f t="shared" si="156"/>
        <v>9.2208425665963274E-9</v>
      </c>
      <c r="Q102">
        <f t="shared" si="156"/>
        <v>9.1981604155218148E-9</v>
      </c>
      <c r="R102">
        <f t="shared" si="156"/>
        <v>9.0812856429954243E-9</v>
      </c>
      <c r="S102">
        <f t="shared" si="156"/>
        <v>8.9738216780064943E-9</v>
      </c>
      <c r="T102">
        <f t="shared" si="156"/>
        <v>8.9239741425252819E-9</v>
      </c>
      <c r="U102">
        <f t="shared" si="156"/>
        <v>8.8915616551375141E-9</v>
      </c>
      <c r="V102">
        <f t="shared" si="156"/>
        <v>8.8511156398689853E-9</v>
      </c>
      <c r="W102">
        <f t="shared" si="156"/>
        <v>8.7760621213413361E-9</v>
      </c>
      <c r="X102">
        <f t="shared" si="156"/>
        <v>8.7616789387208335E-9</v>
      </c>
      <c r="Y102">
        <f t="shared" si="156"/>
        <v>8.632260725571016E-9</v>
      </c>
      <c r="Z102">
        <f t="shared" si="156"/>
        <v>8.6161771351011639E-9</v>
      </c>
      <c r="AA102">
        <f t="shared" si="156"/>
        <v>8.6369020523530535E-9</v>
      </c>
      <c r="AB102">
        <f t="shared" si="156"/>
        <v>8.713943468840192E-9</v>
      </c>
      <c r="AC102">
        <f t="shared" si="156"/>
        <v>8.724633249775318E-9</v>
      </c>
      <c r="AD102">
        <f t="shared" si="156"/>
        <v>8.8444580314001715E-9</v>
      </c>
      <c r="AE102">
        <f t="shared" si="156"/>
        <v>8.8022434867634656E-9</v>
      </c>
      <c r="AF102">
        <f t="shared" si="156"/>
        <v>8.8311373234548144E-9</v>
      </c>
      <c r="AG102">
        <f t="shared" si="156"/>
        <v>8.9250060450534268E-9</v>
      </c>
      <c r="AH102">
        <f t="shared" si="156"/>
        <v>8.9476425937518436E-9</v>
      </c>
    </row>
    <row r="104" spans="1:36" x14ac:dyDescent="0.35">
      <c r="A104" s="15" t="s">
        <v>254</v>
      </c>
    </row>
    <row r="105" spans="1:36" x14ac:dyDescent="0.35">
      <c r="A105" t="s">
        <v>276</v>
      </c>
      <c r="B105" t="s">
        <v>282</v>
      </c>
      <c r="E105">
        <f>'Subsidies Paid'!H20</f>
        <v>10000000</v>
      </c>
    </row>
    <row r="106" spans="1:36" x14ac:dyDescent="0.35">
      <c r="A106" t="s">
        <v>283</v>
      </c>
      <c r="B106" t="s">
        <v>667</v>
      </c>
      <c r="D106" s="4"/>
      <c r="E106" s="4">
        <f>E75</f>
        <v>11.13137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5">
      <c r="A107" t="s">
        <v>285</v>
      </c>
      <c r="B107" t="s">
        <v>284</v>
      </c>
      <c r="E107">
        <f t="shared" ref="E107" si="157">5.751*10^6</f>
        <v>5751000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5">
      <c r="A108" t="s">
        <v>286</v>
      </c>
      <c r="B108" t="s">
        <v>667</v>
      </c>
      <c r="D108" s="11"/>
      <c r="E108" s="11">
        <f>E77</f>
        <v>0.53645091974861669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5">
      <c r="A109" t="s">
        <v>289</v>
      </c>
      <c r="E109">
        <f>E105/(E106*10^6*E107*365)*E108</f>
        <v>2.2958586358420456E-10</v>
      </c>
      <c r="F109">
        <f t="shared" ref="F109:AH109" si="158">E109</f>
        <v>2.2958586358420456E-10</v>
      </c>
      <c r="G109">
        <f t="shared" si="158"/>
        <v>2.2958586358420456E-10</v>
      </c>
      <c r="H109">
        <f t="shared" si="158"/>
        <v>2.2958586358420456E-10</v>
      </c>
      <c r="I109">
        <f t="shared" si="158"/>
        <v>2.2958586358420456E-10</v>
      </c>
      <c r="J109">
        <f t="shared" si="158"/>
        <v>2.2958586358420456E-10</v>
      </c>
      <c r="K109">
        <f t="shared" si="158"/>
        <v>2.2958586358420456E-10</v>
      </c>
      <c r="L109">
        <f t="shared" si="158"/>
        <v>2.2958586358420456E-10</v>
      </c>
      <c r="M109">
        <f t="shared" si="158"/>
        <v>2.2958586358420456E-10</v>
      </c>
      <c r="N109">
        <f t="shared" si="158"/>
        <v>2.2958586358420456E-10</v>
      </c>
      <c r="O109">
        <f t="shared" si="158"/>
        <v>2.2958586358420456E-10</v>
      </c>
      <c r="P109">
        <f t="shared" si="158"/>
        <v>2.2958586358420456E-10</v>
      </c>
      <c r="Q109">
        <f t="shared" si="158"/>
        <v>2.2958586358420456E-10</v>
      </c>
      <c r="R109">
        <f t="shared" si="158"/>
        <v>2.2958586358420456E-10</v>
      </c>
      <c r="S109">
        <f t="shared" si="158"/>
        <v>2.2958586358420456E-10</v>
      </c>
      <c r="T109">
        <f t="shared" si="158"/>
        <v>2.2958586358420456E-10</v>
      </c>
      <c r="U109">
        <f t="shared" si="158"/>
        <v>2.2958586358420456E-10</v>
      </c>
      <c r="V109">
        <f t="shared" si="158"/>
        <v>2.2958586358420456E-10</v>
      </c>
      <c r="W109">
        <f t="shared" si="158"/>
        <v>2.2958586358420456E-10</v>
      </c>
      <c r="X109">
        <f t="shared" si="158"/>
        <v>2.2958586358420456E-10</v>
      </c>
      <c r="Y109">
        <f t="shared" si="158"/>
        <v>2.2958586358420456E-10</v>
      </c>
      <c r="Z109">
        <f t="shared" si="158"/>
        <v>2.2958586358420456E-10</v>
      </c>
      <c r="AA109">
        <f t="shared" si="158"/>
        <v>2.2958586358420456E-10</v>
      </c>
      <c r="AB109">
        <f t="shared" si="158"/>
        <v>2.2958586358420456E-10</v>
      </c>
      <c r="AC109">
        <f t="shared" si="158"/>
        <v>2.2958586358420456E-10</v>
      </c>
      <c r="AD109">
        <f t="shared" si="158"/>
        <v>2.2958586358420456E-10</v>
      </c>
      <c r="AE109">
        <f t="shared" si="158"/>
        <v>2.2958586358420456E-10</v>
      </c>
      <c r="AF109">
        <f t="shared" si="158"/>
        <v>2.2958586358420456E-10</v>
      </c>
      <c r="AG109">
        <f t="shared" si="158"/>
        <v>2.2958586358420456E-10</v>
      </c>
      <c r="AH109">
        <f t="shared" si="158"/>
        <v>2.2958586358420456E-10</v>
      </c>
    </row>
    <row r="114" spans="3:34" x14ac:dyDescent="0.3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21" spans="3:34" x14ac:dyDescent="0.3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</vt:lpstr>
      <vt:lpstr>Subsidies Paid</vt:lpstr>
      <vt:lpstr>AEO 2022 Table 1</vt:lpstr>
      <vt:lpstr>AEO 2023 Table 1</vt:lpstr>
      <vt:lpstr>AEO 2022 Table 8</vt:lpstr>
      <vt:lpstr>AEO 2023 Table 8</vt:lpstr>
      <vt:lpstr>AEO 2022 Table 11</vt:lpstr>
      <vt:lpstr>AEO 2023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2014-08-21T02:04:37Z</dcterms:created>
  <dcterms:modified xsi:type="dcterms:W3CDTF">2023-04-03T20:23:53Z</dcterms:modified>
</cp:coreProperties>
</file>