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ccs\BFoCPAbS\"/>
    </mc:Choice>
  </mc:AlternateContent>
  <xr:revisionPtr revIDLastSave="0" documentId="13_ncr:1_{48909B86-8426-43C9-8BC8-95AF005BC10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B36" i="17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K40" i="14"/>
  <c r="I112" i="14" s="1"/>
  <c r="P40" i="14"/>
  <c r="N112" i="14" s="1"/>
  <c r="Q40" i="14"/>
  <c r="O112" i="14" s="1"/>
  <c r="R40" i="14"/>
  <c r="S40" i="14"/>
  <c r="L40" i="14"/>
  <c r="J112" i="14" s="1"/>
  <c r="N40" i="14"/>
  <c r="L112" i="14" s="1"/>
  <c r="M40" i="14"/>
  <c r="K112" i="14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41" i="14"/>
  <c r="L113" i="14" s="1"/>
  <c r="S41" i="14"/>
  <c r="T41" i="14" s="1"/>
  <c r="R113" i="14" s="1"/>
  <c r="O41" i="14"/>
  <c r="M113" i="14" s="1"/>
  <c r="K41" i="14"/>
  <c r="I113" i="14" s="1"/>
  <c r="M41" i="14"/>
  <c r="K113" i="14" s="1"/>
  <c r="L41" i="14"/>
  <c r="J113" i="14" s="1"/>
  <c r="R41" i="14"/>
  <c r="P113" i="14" s="1"/>
  <c r="Q41" i="14"/>
  <c r="O113" i="14" s="1"/>
  <c r="T43" i="14"/>
  <c r="R115" i="14" s="1"/>
  <c r="U40" i="14"/>
  <c r="S112" i="14" s="1"/>
  <c r="Q113" i="14" l="1"/>
  <c r="U41" i="14"/>
  <c r="S113" i="14" s="1"/>
  <c r="T42" i="14"/>
  <c r="Q114" i="14"/>
  <c r="U43" i="14"/>
  <c r="S115" i="14" s="1"/>
  <c r="V40" i="14"/>
  <c r="T112" i="14" s="1"/>
  <c r="V41" i="14" l="1"/>
  <c r="T113" i="14" s="1"/>
  <c r="R114" i="14"/>
  <c r="U42" i="14"/>
  <c r="V43" i="14"/>
  <c r="T115" i="14" s="1"/>
  <c r="W40" i="14"/>
  <c r="U112" i="14" s="1"/>
  <c r="W41" i="14" l="1"/>
  <c r="U113" i="14" s="1"/>
  <c r="S114" i="14"/>
  <c r="V42" i="14"/>
  <c r="W43" i="14"/>
  <c r="U115" i="14" s="1"/>
  <c r="X40" i="14"/>
  <c r="V112" i="14" s="1"/>
  <c r="X41" i="14" l="1"/>
  <c r="V113" i="14" s="1"/>
  <c r="T114" i="14"/>
  <c r="W42" i="14"/>
  <c r="X43" i="14"/>
  <c r="V115" i="14" s="1"/>
  <c r="Y40" i="14"/>
  <c r="W112" i="14" s="1"/>
  <c r="Y41" i="14" l="1"/>
  <c r="W113" i="14" s="1"/>
  <c r="U114" i="14"/>
  <c r="X42" i="14"/>
  <c r="Y43" i="14"/>
  <c r="W115" i="14" s="1"/>
  <c r="Z40" i="14"/>
  <c r="X112" i="14" s="1"/>
  <c r="Z41" i="14" l="1"/>
  <c r="X113" i="14" s="1"/>
  <c r="V114" i="14"/>
  <c r="Y42" i="14"/>
  <c r="Z43" i="14"/>
  <c r="X115" i="14" s="1"/>
  <c r="AA40" i="14"/>
  <c r="Y112" i="14" s="1"/>
  <c r="AA41" i="14"/>
  <c r="Y113" i="14" s="1"/>
  <c r="W114" i="14" l="1"/>
  <c r="Z42" i="14"/>
  <c r="AA43" i="14"/>
  <c r="Y115" i="14" s="1"/>
  <c r="AB40" i="14"/>
  <c r="Z112" i="14" s="1"/>
  <c r="AB41" i="14"/>
  <c r="Z113" i="14" s="1"/>
  <c r="X114" i="14" l="1"/>
  <c r="AA42" i="14"/>
  <c r="AB43" i="14"/>
  <c r="Z115" i="14" s="1"/>
  <c r="AC40" i="14"/>
  <c r="AA112" i="14" s="1"/>
  <c r="AC41" i="14"/>
  <c r="AA113" i="14" s="1"/>
  <c r="AC43" i="14" l="1"/>
  <c r="AA115" i="14" s="1"/>
  <c r="Y114" i="14"/>
  <c r="AB42" i="14"/>
  <c r="AD40" i="14"/>
  <c r="AB112" i="14" s="1"/>
  <c r="AD43" i="14"/>
  <c r="AB115" i="14" s="1"/>
  <c r="AD41" i="14"/>
  <c r="AB113" i="14" s="1"/>
  <c r="Z114" i="14" l="1"/>
  <c r="AC42" i="14"/>
  <c r="AE40" i="14"/>
  <c r="AC112" i="14" s="1"/>
  <c r="AE41" i="14"/>
  <c r="AC113" i="14" s="1"/>
  <c r="AE43" i="14"/>
  <c r="AC115" i="14" s="1"/>
  <c r="AA114" i="14" l="1"/>
  <c r="AD42" i="14"/>
  <c r="AF40" i="14"/>
  <c r="AD112" i="14" s="1"/>
  <c r="AF43" i="14"/>
  <c r="AD115" i="14" s="1"/>
  <c r="AF41" i="14"/>
  <c r="AD113" i="14" s="1"/>
  <c r="AB114" i="14" l="1"/>
  <c r="AE42" i="14"/>
  <c r="AG40" i="14"/>
  <c r="AE112" i="14" s="1"/>
  <c r="AG41" i="14"/>
  <c r="AE113" i="14" s="1"/>
  <c r="AG43" i="14"/>
  <c r="AE115" i="14" s="1"/>
  <c r="AC114" i="14" l="1"/>
  <c r="AF42" i="14"/>
  <c r="AH40" i="14"/>
  <c r="AF112" i="14" s="1"/>
  <c r="AH43" i="14"/>
  <c r="AF115" i="14" s="1"/>
  <c r="AH41" i="14"/>
  <c r="AF113" i="14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<sst xmlns="http://schemas.openxmlformats.org/spreadsheetml/2006/main" count="512" uniqueCount="260">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</sst>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6.305660112124406E-2</c:v>
                </c:pt>
                <c:pt idx="9">
                  <c:v>6.9590929459826964E-2</c:v>
                </c:pt>
                <c:pt idx="10">
                  <c:v>7.7086053221409809E-2</c:v>
                </c:pt>
                <c:pt idx="11">
                  <c:v>8.4788272018669314E-2</c:v>
                </c:pt>
                <c:pt idx="12">
                  <c:v>9.1642526929346116E-2</c:v>
                </c:pt>
                <c:pt idx="13">
                  <c:v>9.8643449064837241E-2</c:v>
                </c:pt>
                <c:pt idx="14">
                  <c:v>0.10474738440532255</c:v>
                </c:pt>
                <c:pt idx="15">
                  <c:v>0.11155887905676753</c:v>
                </c:pt>
                <c:pt idx="16">
                  <c:v>0.11027775042200511</c:v>
                </c:pt>
                <c:pt idx="17">
                  <c:v>0.10921506763073226</c:v>
                </c:pt>
                <c:pt idx="18">
                  <c:v>0.10908558214442861</c:v>
                </c:pt>
                <c:pt idx="19">
                  <c:v>0.10815710294166644</c:v>
                </c:pt>
                <c:pt idx="20">
                  <c:v>0.10841179763990781</c:v>
                </c:pt>
                <c:pt idx="21">
                  <c:v>0.10802385125586841</c:v>
                </c:pt>
                <c:pt idx="22">
                  <c:v>0.10779498743445363</c:v>
                </c:pt>
                <c:pt idx="23">
                  <c:v>0.10772121961190965</c:v>
                </c:pt>
                <c:pt idx="24">
                  <c:v>0.10722131825715996</c:v>
                </c:pt>
                <c:pt idx="25">
                  <c:v>0.10682428245670875</c:v>
                </c:pt>
                <c:pt idx="26">
                  <c:v>0.1074216424204566</c:v>
                </c:pt>
                <c:pt idx="27">
                  <c:v>0.10706666229228147</c:v>
                </c:pt>
                <c:pt idx="28">
                  <c:v>0.10672992112007187</c:v>
                </c:pt>
                <c:pt idx="29">
                  <c:v>0.10677382613953007</c:v>
                </c:pt>
                <c:pt idx="30">
                  <c:v>0.10580769668864136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5.1353109362302647E-2</c:v>
                </c:pt>
                <c:pt idx="8">
                  <c:v>7.9093467852570751E-2</c:v>
                </c:pt>
                <c:pt idx="9">
                  <c:v>0.10587163526180934</c:v>
                </c:pt>
                <c:pt idx="10">
                  <c:v>0.13120047316016237</c:v>
                </c:pt>
                <c:pt idx="11">
                  <c:v>0.1553034029423305</c:v>
                </c:pt>
                <c:pt idx="12">
                  <c:v>0.17811970888717182</c:v>
                </c:pt>
                <c:pt idx="13">
                  <c:v>0.19987053989390122</c:v>
                </c:pt>
                <c:pt idx="14">
                  <c:v>0.21916693670968349</c:v>
                </c:pt>
                <c:pt idx="15">
                  <c:v>0.23703309978689469</c:v>
                </c:pt>
                <c:pt idx="16">
                  <c:v>0.23010973064913401</c:v>
                </c:pt>
                <c:pt idx="17">
                  <c:v>0.22656075152920011</c:v>
                </c:pt>
                <c:pt idx="18">
                  <c:v>0.22341180962001911</c:v>
                </c:pt>
                <c:pt idx="19">
                  <c:v>0.22060889378337575</c:v>
                </c:pt>
                <c:pt idx="20">
                  <c:v>0.21796225705452099</c:v>
                </c:pt>
                <c:pt idx="21">
                  <c:v>0.21545696352270516</c:v>
                </c:pt>
                <c:pt idx="22">
                  <c:v>0.21275643621905999</c:v>
                </c:pt>
                <c:pt idx="23">
                  <c:v>0.20902556556854876</c:v>
                </c:pt>
                <c:pt idx="24">
                  <c:v>0.20558434359348723</c:v>
                </c:pt>
                <c:pt idx="25">
                  <c:v>0.20152259911219586</c:v>
                </c:pt>
                <c:pt idx="26">
                  <c:v>0.19850165477144999</c:v>
                </c:pt>
                <c:pt idx="27">
                  <c:v>0.19586944635444359</c:v>
                </c:pt>
                <c:pt idx="28">
                  <c:v>0.19295510334396135</c:v>
                </c:pt>
                <c:pt idx="29">
                  <c:v>0.18919433415943607</c:v>
                </c:pt>
                <c:pt idx="30">
                  <c:v>0.18560515904050501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11.850000000000364</c:v>
                </c:pt>
                <c:pt idx="10">
                  <c:v>18.618749999999636</c:v>
                </c:pt>
                <c:pt idx="11">
                  <c:v>25.387499999998909</c:v>
                </c:pt>
                <c:pt idx="12">
                  <c:v>32.15625</c:v>
                </c:pt>
                <c:pt idx="13">
                  <c:v>38.924999999999272</c:v>
                </c:pt>
                <c:pt idx="14">
                  <c:v>45.693750000000364</c:v>
                </c:pt>
                <c:pt idx="15">
                  <c:v>52.462499999999636</c:v>
                </c:pt>
                <c:pt idx="16">
                  <c:v>59.231249999998909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15.430625000000418</c:v>
                </c:pt>
                <c:pt idx="11">
                  <c:v>17.226250000000164</c:v>
                </c:pt>
                <c:pt idx="12">
                  <c:v>19.021875000000364</c:v>
                </c:pt>
                <c:pt idx="13">
                  <c:v>20.817500000000109</c:v>
                </c:pt>
                <c:pt idx="14">
                  <c:v>22.613125000000309</c:v>
                </c:pt>
                <c:pt idx="15">
                  <c:v>24.408750000000509</c:v>
                </c:pt>
                <c:pt idx="16">
                  <c:v>26.204375000000255</c:v>
                </c:pt>
                <c:pt idx="17">
                  <c:v>28.000000000000455</c:v>
                </c:pt>
                <c:pt idx="18">
                  <c:v>28.000000000000455</c:v>
                </c:pt>
                <c:pt idx="19">
                  <c:v>28.000000000000455</c:v>
                </c:pt>
                <c:pt idx="20">
                  <c:v>28.000000000000455</c:v>
                </c:pt>
                <c:pt idx="21">
                  <c:v>28.000000000000455</c:v>
                </c:pt>
                <c:pt idx="22">
                  <c:v>28.000000000000455</c:v>
                </c:pt>
                <c:pt idx="23">
                  <c:v>28.000000000000455</c:v>
                </c:pt>
                <c:pt idx="24">
                  <c:v>28.000000000000455</c:v>
                </c:pt>
                <c:pt idx="25">
                  <c:v>28.000000000000455</c:v>
                </c:pt>
                <c:pt idx="26">
                  <c:v>28.000000000000455</c:v>
                </c:pt>
                <c:pt idx="27">
                  <c:v>28.000000000000455</c:v>
                </c:pt>
                <c:pt idx="28">
                  <c:v>28.000000000000455</c:v>
                </c:pt>
                <c:pt idx="29">
                  <c:v>28.000000000000455</c:v>
                </c:pt>
                <c:pt idx="30">
                  <c:v>28.000000000000455</c:v>
                </c:pt>
                <c:pt idx="31">
                  <c:v>28.000000000000455</c:v>
                </c:pt>
                <c:pt idx="32">
                  <c:v>28.000000000000455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16" workbookViewId="0">
      <selection activeCell="D20" sqref="D20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79</v>
      </c>
      <c r="B3" s="28" t="s">
        <v>122</v>
      </c>
    </row>
    <row r="4" spans="1:2" x14ac:dyDescent="0.25">
      <c r="B4" t="s">
        <v>28</v>
      </c>
    </row>
    <row r="5" spans="1:2" x14ac:dyDescent="0.25">
      <c r="B5" s="19">
        <v>2021</v>
      </c>
    </row>
    <row r="6" spans="1:2" x14ac:dyDescent="0.25">
      <c r="B6" t="s">
        <v>71</v>
      </c>
    </row>
    <row r="7" spans="1:2" x14ac:dyDescent="0.25">
      <c r="B7" s="20" t="s">
        <v>70</v>
      </c>
    </row>
    <row r="8" spans="1:2" x14ac:dyDescent="0.25">
      <c r="B8" s="20" t="s">
        <v>69</v>
      </c>
    </row>
    <row r="9" spans="1:2" x14ac:dyDescent="0.25">
      <c r="B9" s="20"/>
    </row>
    <row r="10" spans="1:2" x14ac:dyDescent="0.25">
      <c r="B10" s="28" t="s">
        <v>123</v>
      </c>
    </row>
    <row r="11" spans="1:2" x14ac:dyDescent="0.25">
      <c r="B11" t="s">
        <v>65</v>
      </c>
    </row>
    <row r="12" spans="1:2" x14ac:dyDescent="0.25">
      <c r="B12" s="19">
        <v>2021</v>
      </c>
    </row>
    <row r="13" spans="1:2" x14ac:dyDescent="0.25">
      <c r="B13" t="s">
        <v>66</v>
      </c>
    </row>
    <row r="14" spans="1:2" x14ac:dyDescent="0.25">
      <c r="B14" t="s">
        <v>67</v>
      </c>
    </row>
    <row r="15" spans="1:2" x14ac:dyDescent="0.25">
      <c r="B15" t="s">
        <v>68</v>
      </c>
    </row>
    <row r="17" spans="2:5" x14ac:dyDescent="0.25">
      <c r="B17" s="28" t="s">
        <v>124</v>
      </c>
    </row>
    <row r="18" spans="2:5" x14ac:dyDescent="0.25">
      <c r="B18" s="19" t="s">
        <v>125</v>
      </c>
    </row>
    <row r="19" spans="2:5" x14ac:dyDescent="0.25">
      <c r="B19" s="19">
        <v>2019</v>
      </c>
      <c r="C19" s="4"/>
      <c r="D19" s="5"/>
      <c r="E19" s="4"/>
    </row>
    <row r="20" spans="2:5" x14ac:dyDescent="0.25">
      <c r="B20" s="19" t="s">
        <v>126</v>
      </c>
      <c r="C20" s="2"/>
      <c r="D20" s="2"/>
      <c r="E20" s="2"/>
    </row>
    <row r="21" spans="2:5" x14ac:dyDescent="0.25">
      <c r="B21" s="29" t="s">
        <v>127</v>
      </c>
      <c r="C21" s="4"/>
      <c r="D21" s="2"/>
      <c r="E21" s="2"/>
    </row>
    <row r="22" spans="2:5" x14ac:dyDescent="0.25">
      <c r="B22" s="19" t="s">
        <v>128</v>
      </c>
      <c r="C22" s="4"/>
    </row>
    <row r="23" spans="2:5" x14ac:dyDescent="0.25">
      <c r="B23" s="19"/>
      <c r="C23" s="4"/>
    </row>
    <row r="24" spans="2:5" x14ac:dyDescent="0.25">
      <c r="B24" s="28" t="s">
        <v>129</v>
      </c>
      <c r="C24" s="2"/>
    </row>
    <row r="25" spans="2:5" x14ac:dyDescent="0.25">
      <c r="B25" s="19" t="s">
        <v>28</v>
      </c>
      <c r="C25" s="2"/>
    </row>
    <row r="26" spans="2:5" x14ac:dyDescent="0.25">
      <c r="B26" s="19">
        <v>2020</v>
      </c>
    </row>
    <row r="27" spans="2:5" x14ac:dyDescent="0.25">
      <c r="B27" s="19" t="s">
        <v>130</v>
      </c>
    </row>
    <row r="28" spans="2:5" x14ac:dyDescent="0.25">
      <c r="B28" s="29" t="s">
        <v>131</v>
      </c>
    </row>
    <row r="29" spans="2:5" x14ac:dyDescent="0.25">
      <c r="B29" s="19" t="s">
        <v>132</v>
      </c>
    </row>
    <row r="30" spans="2:5" x14ac:dyDescent="0.25">
      <c r="B30" s="19"/>
    </row>
    <row r="31" spans="2:5" x14ac:dyDescent="0.25">
      <c r="B31" s="28" t="s">
        <v>133</v>
      </c>
    </row>
    <row r="32" spans="2:5" x14ac:dyDescent="0.25">
      <c r="B32" s="19" t="s">
        <v>125</v>
      </c>
    </row>
    <row r="33" spans="1:2" x14ac:dyDescent="0.25">
      <c r="B33" s="19">
        <v>2020</v>
      </c>
    </row>
    <row r="34" spans="1:2" x14ac:dyDescent="0.25">
      <c r="B34" s="19" t="s">
        <v>134</v>
      </c>
    </row>
    <row r="35" spans="1:2" x14ac:dyDescent="0.25">
      <c r="B35" s="19" t="s">
        <v>135</v>
      </c>
    </row>
    <row r="36" spans="1:2" x14ac:dyDescent="0.25">
      <c r="B36" s="19" t="s">
        <v>136</v>
      </c>
    </row>
    <row r="37" spans="1:2" x14ac:dyDescent="0.25">
      <c r="B37" s="19"/>
    </row>
    <row r="38" spans="1:2" x14ac:dyDescent="0.25">
      <c r="B38" s="30" t="s">
        <v>137</v>
      </c>
    </row>
    <row r="39" spans="1:2" x14ac:dyDescent="0.25">
      <c r="B39" s="19"/>
    </row>
    <row r="40" spans="1:2" x14ac:dyDescent="0.25">
      <c r="B40" s="19" t="s">
        <v>125</v>
      </c>
    </row>
    <row r="41" spans="1:2" x14ac:dyDescent="0.25">
      <c r="B41" s="19">
        <v>2018</v>
      </c>
    </row>
    <row r="42" spans="1:2" x14ac:dyDescent="0.25">
      <c r="B42" s="19" t="s">
        <v>138</v>
      </c>
    </row>
    <row r="43" spans="1:2" x14ac:dyDescent="0.25">
      <c r="B43" s="19" t="s">
        <v>139</v>
      </c>
    </row>
    <row r="44" spans="1:2" x14ac:dyDescent="0.25">
      <c r="B44" s="19" t="s">
        <v>140</v>
      </c>
    </row>
    <row r="46" spans="1:2" x14ac:dyDescent="0.25">
      <c r="A46" s="1" t="s">
        <v>0</v>
      </c>
    </row>
    <row r="47" spans="1:2" x14ac:dyDescent="0.25">
      <c r="A47" t="s">
        <v>2</v>
      </c>
    </row>
    <row r="49" spans="1:2" x14ac:dyDescent="0.25">
      <c r="A49" t="s">
        <v>72</v>
      </c>
    </row>
    <row r="50" spans="1:2" x14ac:dyDescent="0.25">
      <c r="A50" t="s">
        <v>73</v>
      </c>
    </row>
    <row r="51" spans="1:2" x14ac:dyDescent="0.25">
      <c r="B51" s="1"/>
    </row>
    <row r="52" spans="1:2" x14ac:dyDescent="0.25">
      <c r="A52" t="s">
        <v>141</v>
      </c>
    </row>
    <row r="53" spans="1:2" x14ac:dyDescent="0.25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19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5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5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5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5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5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5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5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5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5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5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105" x14ac:dyDescent="0.25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5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5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5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5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5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5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5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5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5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5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5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5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5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5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5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5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5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5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5">
      <c r="A34" s="36" t="s">
        <v>155</v>
      </c>
      <c r="B34" s="35"/>
    </row>
    <row r="35" spans="1:3" x14ac:dyDescent="0.25">
      <c r="A35" t="s">
        <v>154</v>
      </c>
      <c r="B35" s="34">
        <f>SUM(E3:E5,E7:E9,E11:E15,E17:E20,E22:E23,E26,E29:E30)</f>
        <v>28.360000000000003</v>
      </c>
    </row>
    <row r="36" spans="1:3" x14ac:dyDescent="0.25">
      <c r="A36" t="s">
        <v>153</v>
      </c>
      <c r="B36">
        <f>SUM(E6,E10,E21,E25,E27:E28)</f>
        <v>10</v>
      </c>
    </row>
    <row r="39" spans="1:3" x14ac:dyDescent="0.25">
      <c r="A39" s="33" t="s">
        <v>152</v>
      </c>
      <c r="B39" s="32"/>
    </row>
    <row r="40" spans="1:3" x14ac:dyDescent="0.25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5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5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5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5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5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5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5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5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10" t="s">
        <v>259</v>
      </c>
      <c r="B1" s="7"/>
      <c r="C1" s="7"/>
    </row>
    <row r="2" spans="1:3" x14ac:dyDescent="0.25">
      <c r="A2" s="6" t="s">
        <v>256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258</v>
      </c>
    </row>
    <row r="6" spans="1:3" x14ac:dyDescent="0.25">
      <c r="A6">
        <v>2025</v>
      </c>
      <c r="B6">
        <v>272</v>
      </c>
      <c r="C6" t="s">
        <v>258</v>
      </c>
    </row>
    <row r="8" spans="1:3" x14ac:dyDescent="0.25">
      <c r="A8" s="10" t="s">
        <v>257</v>
      </c>
      <c r="B8" s="7"/>
      <c r="C8" s="7"/>
    </row>
    <row r="9" spans="1:3" x14ac:dyDescent="0.25">
      <c r="A9" s="6" t="s">
        <v>256</v>
      </c>
    </row>
    <row r="10" spans="1:3" x14ac:dyDescent="0.25">
      <c r="A10" s="58" t="s">
        <v>255</v>
      </c>
      <c r="B10" s="58" t="s">
        <v>254</v>
      </c>
      <c r="C10" s="1" t="s">
        <v>253</v>
      </c>
    </row>
    <row r="11" spans="1:3" x14ac:dyDescent="0.25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5">
      <c r="A12" s="56">
        <v>0.34</v>
      </c>
      <c r="B12" s="57">
        <f t="shared" si="0"/>
        <v>0.3300970873786408</v>
      </c>
      <c r="C12" t="s">
        <v>252</v>
      </c>
    </row>
    <row r="13" spans="1:3" x14ac:dyDescent="0.25">
      <c r="A13" s="56">
        <v>0.03</v>
      </c>
      <c r="B13" s="57">
        <f t="shared" si="0"/>
        <v>2.9126213592233007E-2</v>
      </c>
      <c r="C13" t="s">
        <v>251</v>
      </c>
    </row>
    <row r="14" spans="1:3" x14ac:dyDescent="0.25">
      <c r="A14" s="56">
        <v>0.03</v>
      </c>
      <c r="B14" s="57">
        <f t="shared" si="0"/>
        <v>2.9126213592233007E-2</v>
      </c>
      <c r="C14" t="s">
        <v>250</v>
      </c>
    </row>
    <row r="15" spans="1:3" x14ac:dyDescent="0.25">
      <c r="A15" s="56">
        <v>0.02</v>
      </c>
      <c r="B15" s="57">
        <f t="shared" si="0"/>
        <v>1.9417475728155338E-2</v>
      </c>
      <c r="C15" t="s">
        <v>249</v>
      </c>
    </row>
    <row r="16" spans="1:3" x14ac:dyDescent="0.25">
      <c r="A16" s="56">
        <v>0.04</v>
      </c>
      <c r="B16" s="57">
        <f t="shared" si="0"/>
        <v>3.8834951456310676E-2</v>
      </c>
      <c r="C16" t="s">
        <v>248</v>
      </c>
    </row>
    <row r="18" spans="1:2" x14ac:dyDescent="0.25">
      <c r="A18" s="10" t="s">
        <v>133</v>
      </c>
      <c r="B18" s="7"/>
    </row>
    <row r="19" spans="1:2" x14ac:dyDescent="0.25">
      <c r="A19" s="6" t="s">
        <v>247</v>
      </c>
    </row>
    <row r="20" spans="1:2" x14ac:dyDescent="0.25">
      <c r="A20" s="6" t="s">
        <v>246</v>
      </c>
    </row>
    <row r="21" spans="1:2" x14ac:dyDescent="0.25">
      <c r="A21" s="56">
        <v>0.7</v>
      </c>
    </row>
    <row r="22" spans="1:2" x14ac:dyDescent="0.25">
      <c r="A22" s="56" t="s">
        <v>245</v>
      </c>
    </row>
    <row r="24" spans="1:2" x14ac:dyDescent="0.25">
      <c r="A24" s="10" t="s">
        <v>244</v>
      </c>
      <c r="B24" s="7"/>
    </row>
    <row r="25" spans="1:2" x14ac:dyDescent="0.25">
      <c r="A25" s="1" t="s">
        <v>243</v>
      </c>
    </row>
    <row r="26" spans="1:2" x14ac:dyDescent="0.25">
      <c r="A26" s="6" t="s">
        <v>242</v>
      </c>
    </row>
    <row r="27" spans="1:2" x14ac:dyDescent="0.25">
      <c r="A27">
        <v>70</v>
      </c>
      <c r="B27" t="s">
        <v>241</v>
      </c>
    </row>
    <row r="28" spans="1:2" x14ac:dyDescent="0.25">
      <c r="A28" s="6" t="s">
        <v>240</v>
      </c>
    </row>
    <row r="29" spans="1:2" x14ac:dyDescent="0.25">
      <c r="A29">
        <v>80</v>
      </c>
      <c r="B29" t="s">
        <v>239</v>
      </c>
    </row>
    <row r="30" spans="1:2" x14ac:dyDescent="0.25">
      <c r="A30" t="s">
        <v>238</v>
      </c>
    </row>
    <row r="31" spans="1:2" x14ac:dyDescent="0.25">
      <c r="A31" s="34">
        <f>B5*B12</f>
        <v>82.524271844660205</v>
      </c>
      <c r="B31" t="s">
        <v>237</v>
      </c>
    </row>
    <row r="32" spans="1:2" ht="15.75" thickBot="1" x14ac:dyDescent="0.3"/>
    <row r="33" spans="1:8" x14ac:dyDescent="0.25">
      <c r="A33" s="55" t="s">
        <v>236</v>
      </c>
      <c r="B33" s="54"/>
      <c r="C33" s="54"/>
      <c r="D33" s="54"/>
      <c r="E33" s="54"/>
      <c r="F33" s="54"/>
      <c r="G33" s="53"/>
    </row>
    <row r="34" spans="1:8" x14ac:dyDescent="0.25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5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5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5.75" thickBot="1" x14ac:dyDescent="0.3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5">
      <c r="C38" s="45"/>
    </row>
    <row r="41" spans="1:8" x14ac:dyDescent="0.25">
      <c r="A41" s="1" t="s">
        <v>226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225</v>
      </c>
    </row>
    <row r="45" spans="1:8" x14ac:dyDescent="0.25">
      <c r="A45" s="31">
        <f>C36/A42</f>
        <v>0.87296479384337322</v>
      </c>
    </row>
    <row r="47" spans="1:8" x14ac:dyDescent="0.25">
      <c r="A47" s="1" t="s">
        <v>224</v>
      </c>
    </row>
    <row r="48" spans="1:8" x14ac:dyDescent="0.25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workbookViewId="0">
      <selection activeCell="E1" sqref="E1:E1048576"/>
    </sheetView>
  </sheetViews>
  <sheetFormatPr defaultRowHeight="15" x14ac:dyDescent="0.25"/>
  <cols>
    <col min="1" max="3" width="19.5703125" customWidth="1"/>
    <col min="4" max="4" width="19.5703125" style="14" customWidth="1"/>
    <col min="5" max="5" width="19.5703125" style="27" customWidth="1"/>
  </cols>
  <sheetData>
    <row r="1" spans="1:5" x14ac:dyDescent="0.25">
      <c r="A1" s="1" t="s">
        <v>74</v>
      </c>
    </row>
    <row r="2" spans="1:5" x14ac:dyDescent="0.25">
      <c r="C2">
        <f>SUM(C4,C6,C8,C10)/SUM(C4:C15)</f>
        <v>0.70194680559363876</v>
      </c>
      <c r="D2" s="14">
        <f>10/142</f>
        <v>7.0422535211267609E-2</v>
      </c>
    </row>
    <row r="3" spans="1:5" ht="135" x14ac:dyDescent="0.25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0" hidden="1" x14ac:dyDescent="0.25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0" hidden="1" x14ac:dyDescent="0.25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0" x14ac:dyDescent="0.25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0" hidden="1" x14ac:dyDescent="0.25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0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0" hidden="1" x14ac:dyDescent="0.25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0" x14ac:dyDescent="0.25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0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0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0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0" x14ac:dyDescent="0.25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0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0" x14ac:dyDescent="0.25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0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0" x14ac:dyDescent="0.25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0" x14ac:dyDescent="0.25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0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0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0" x14ac:dyDescent="0.25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0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0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0" x14ac:dyDescent="0.25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0" x14ac:dyDescent="0.25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0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0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0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0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0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0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0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0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0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0" x14ac:dyDescent="0.25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0" x14ac:dyDescent="0.25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0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0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0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0" x14ac:dyDescent="0.25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0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0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0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0" x14ac:dyDescent="0.25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0" x14ac:dyDescent="0.25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0" x14ac:dyDescent="0.25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0" x14ac:dyDescent="0.25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45" hidden="1" x14ac:dyDescent="0.25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45" hidden="1" x14ac:dyDescent="0.25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4" workbookViewId="0">
      <selection activeCell="B35" sqref="B35"/>
    </sheetView>
  </sheetViews>
  <sheetFormatPr defaultRowHeight="15" x14ac:dyDescent="0.25"/>
  <cols>
    <col min="1" max="1" width="48.28515625" customWidth="1"/>
  </cols>
  <sheetData>
    <row r="25" spans="1:8" x14ac:dyDescent="0.25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5">
      <c r="A27" t="s">
        <v>29</v>
      </c>
    </row>
    <row r="28" spans="1:8" x14ac:dyDescent="0.25">
      <c r="A28" t="s">
        <v>30</v>
      </c>
    </row>
    <row r="29" spans="1:8" x14ac:dyDescent="0.25">
      <c r="A29" t="s">
        <v>31</v>
      </c>
    </row>
    <row r="30" spans="1:8" x14ac:dyDescent="0.25">
      <c r="A30" t="s">
        <v>32</v>
      </c>
    </row>
    <row r="31" spans="1:8" x14ac:dyDescent="0.25">
      <c r="A31" t="s">
        <v>33</v>
      </c>
    </row>
    <row r="32" spans="1:8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</row>
    <row r="35" spans="1:2" x14ac:dyDescent="0.25">
      <c r="A35" t="s">
        <v>37</v>
      </c>
      <c r="B35">
        <v>28</v>
      </c>
    </row>
    <row r="36" spans="1:2" x14ac:dyDescent="0.25">
      <c r="A36" t="s">
        <v>38</v>
      </c>
      <c r="B36">
        <f>19+47</f>
        <v>66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  <c r="B39">
        <v>15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</row>
    <row r="43" spans="1:2" x14ac:dyDescent="0.25">
      <c r="A43" t="s">
        <v>45</v>
      </c>
    </row>
    <row r="44" spans="1:2" x14ac:dyDescent="0.25">
      <c r="A44" t="s">
        <v>46</v>
      </c>
    </row>
    <row r="45" spans="1:2" x14ac:dyDescent="0.25">
      <c r="A45" t="s">
        <v>47</v>
      </c>
    </row>
    <row r="46" spans="1:2" x14ac:dyDescent="0.25">
      <c r="A46" t="s">
        <v>48</v>
      </c>
    </row>
    <row r="47" spans="1:2" x14ac:dyDescent="0.25">
      <c r="A47" t="s">
        <v>49</v>
      </c>
    </row>
    <row r="48" spans="1:2" x14ac:dyDescent="0.25">
      <c r="A48" t="s">
        <v>50</v>
      </c>
    </row>
    <row r="49" spans="1:2" x14ac:dyDescent="0.25">
      <c r="A49" t="s">
        <v>51</v>
      </c>
      <c r="B49">
        <v>9</v>
      </c>
    </row>
    <row r="50" spans="1:2" x14ac:dyDescent="0.25">
      <c r="A50" t="s">
        <v>52</v>
      </c>
    </row>
    <row r="51" spans="1:2" x14ac:dyDescent="0.25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34" workbookViewId="0">
      <selection activeCell="A34" sqref="A34"/>
    </sheetView>
  </sheetViews>
  <sheetFormatPr defaultRowHeight="15" x14ac:dyDescent="0.25"/>
  <cols>
    <col min="1" max="1" width="84.7109375" customWidth="1"/>
    <col min="2" max="2" width="9.28515625" bestFit="1" customWidth="1"/>
  </cols>
  <sheetData>
    <row r="1" spans="1:34" x14ac:dyDescent="0.25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x14ac:dyDescent="0.25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x14ac:dyDescent="0.25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x14ac:dyDescent="0.25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2"/>
    </row>
    <row r="16" spans="1:34" s="2" customFormat="1" x14ac:dyDescent="0.25">
      <c r="A16" s="12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55</v>
      </c>
    </row>
    <row r="24" spans="1:1" s="2" customFormat="1" x14ac:dyDescent="0.25">
      <c r="A24" t="s">
        <v>56</v>
      </c>
    </row>
    <row r="25" spans="1:1" s="2" customFormat="1" x14ac:dyDescent="0.25">
      <c r="A25" s="12" t="s">
        <v>6</v>
      </c>
    </row>
    <row r="26" spans="1:1" s="2" customFormat="1" x14ac:dyDescent="0.25">
      <c r="A26" t="s">
        <v>7</v>
      </c>
    </row>
    <row r="27" spans="1:1" s="2" customFormat="1" x14ac:dyDescent="0.25">
      <c r="A27" t="s">
        <v>58</v>
      </c>
    </row>
    <row r="28" spans="1:1" s="2" customFormat="1" x14ac:dyDescent="0.25">
      <c r="A28" s="12"/>
    </row>
    <row r="29" spans="1:1" s="2" customFormat="1" x14ac:dyDescent="0.25">
      <c r="A29" s="12" t="s">
        <v>57</v>
      </c>
    </row>
    <row r="30" spans="1:1" s="2" customFormat="1" x14ac:dyDescent="0.25">
      <c r="A30" s="12" t="s">
        <v>59</v>
      </c>
    </row>
    <row r="31" spans="1:1" s="2" customFormat="1" x14ac:dyDescent="0.25">
      <c r="A31" s="12" t="s">
        <v>60</v>
      </c>
    </row>
    <row r="32" spans="1:1" s="2" customFormat="1" x14ac:dyDescent="0.25">
      <c r="A32" s="12"/>
    </row>
    <row r="33" spans="1:34" s="2" customFormat="1" x14ac:dyDescent="0.25">
      <c r="B33" s="2">
        <v>2027</v>
      </c>
      <c r="C33" s="2">
        <v>2035</v>
      </c>
    </row>
    <row r="34" spans="1:34" s="2" customFormat="1" x14ac:dyDescent="0.25">
      <c r="A34" s="17" t="s">
        <v>37</v>
      </c>
      <c r="B34" s="15">
        <f>K3</f>
        <v>13.635000000000002</v>
      </c>
      <c r="C34" s="24">
        <f>Rhodium!B35</f>
        <v>28</v>
      </c>
    </row>
    <row r="35" spans="1:34" s="2" customFormat="1" x14ac:dyDescent="0.25">
      <c r="A35" s="17" t="s">
        <v>38</v>
      </c>
      <c r="B35" s="15">
        <f t="shared" ref="B35:B37" si="0">K4</f>
        <v>11.85</v>
      </c>
      <c r="C35" s="24">
        <f>Rhodium!B36</f>
        <v>66</v>
      </c>
    </row>
    <row r="36" spans="1:34" s="2" customFormat="1" x14ac:dyDescent="0.25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x14ac:dyDescent="0.25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5">
      <c r="A38" s="12"/>
    </row>
    <row r="39" spans="1:34" s="2" customFormat="1" x14ac:dyDescent="0.25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15.430625000000418</v>
      </c>
      <c r="M40" s="15">
        <f t="shared" si="2"/>
        <v>17.226250000000164</v>
      </c>
      <c r="N40" s="15">
        <f t="shared" si="2"/>
        <v>19.021875000000364</v>
      </c>
      <c r="O40" s="15">
        <f t="shared" si="2"/>
        <v>20.817500000000109</v>
      </c>
      <c r="P40" s="15">
        <f t="shared" si="2"/>
        <v>22.613125000000309</v>
      </c>
      <c r="Q40" s="15">
        <f t="shared" si="2"/>
        <v>24.408750000000509</v>
      </c>
      <c r="R40" s="15">
        <f t="shared" si="2"/>
        <v>26.204375000000255</v>
      </c>
      <c r="S40" s="15">
        <f t="shared" si="2"/>
        <v>28.000000000000455</v>
      </c>
      <c r="T40" s="15">
        <f t="shared" ref="T40:AH40" si="3">S40</f>
        <v>28.000000000000455</v>
      </c>
      <c r="U40" s="15">
        <f t="shared" si="3"/>
        <v>28.000000000000455</v>
      </c>
      <c r="V40" s="15">
        <f t="shared" si="3"/>
        <v>28.000000000000455</v>
      </c>
      <c r="W40" s="15">
        <f t="shared" si="3"/>
        <v>28.000000000000455</v>
      </c>
      <c r="X40" s="15">
        <f t="shared" si="3"/>
        <v>28.000000000000455</v>
      </c>
      <c r="Y40" s="15">
        <f t="shared" si="3"/>
        <v>28.000000000000455</v>
      </c>
      <c r="Z40" s="15">
        <f t="shared" si="3"/>
        <v>28.000000000000455</v>
      </c>
      <c r="AA40" s="15">
        <f t="shared" si="3"/>
        <v>28.000000000000455</v>
      </c>
      <c r="AB40" s="15">
        <f t="shared" si="3"/>
        <v>28.000000000000455</v>
      </c>
      <c r="AC40" s="15">
        <f t="shared" si="3"/>
        <v>28.000000000000455</v>
      </c>
      <c r="AD40" s="15">
        <f t="shared" si="3"/>
        <v>28.000000000000455</v>
      </c>
      <c r="AE40" s="15">
        <f t="shared" si="3"/>
        <v>28.000000000000455</v>
      </c>
      <c r="AF40" s="15">
        <f t="shared" si="3"/>
        <v>28.000000000000455</v>
      </c>
      <c r="AG40" s="15">
        <f t="shared" si="3"/>
        <v>28.000000000000455</v>
      </c>
      <c r="AH40" s="15">
        <f t="shared" si="3"/>
        <v>28.000000000000455</v>
      </c>
    </row>
    <row r="41" spans="1:34" s="2" customFormat="1" x14ac:dyDescent="0.25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11.850000000000364</v>
      </c>
      <c r="L41" s="15">
        <f t="shared" si="2"/>
        <v>18.618749999999636</v>
      </c>
      <c r="M41" s="15">
        <f t="shared" si="2"/>
        <v>25.387499999998909</v>
      </c>
      <c r="N41" s="15">
        <f t="shared" si="2"/>
        <v>32.15625</v>
      </c>
      <c r="O41" s="15">
        <f t="shared" si="2"/>
        <v>38.924999999999272</v>
      </c>
      <c r="P41" s="15">
        <f t="shared" si="2"/>
        <v>45.693750000000364</v>
      </c>
      <c r="Q41" s="15">
        <f t="shared" si="2"/>
        <v>52.462499999999636</v>
      </c>
      <c r="R41" s="15">
        <f t="shared" si="2"/>
        <v>59.231249999998909</v>
      </c>
      <c r="S41" s="15">
        <f t="shared" si="2"/>
        <v>66</v>
      </c>
      <c r="T41" s="15">
        <f>S41</f>
        <v>66</v>
      </c>
      <c r="U41" s="15">
        <f t="shared" ref="U41:AH41" si="5">T41</f>
        <v>66</v>
      </c>
      <c r="V41" s="15">
        <f t="shared" si="5"/>
        <v>66</v>
      </c>
      <c r="W41" s="15">
        <f t="shared" si="5"/>
        <v>66</v>
      </c>
      <c r="X41" s="15">
        <f t="shared" si="5"/>
        <v>66</v>
      </c>
      <c r="Y41" s="15">
        <f t="shared" si="5"/>
        <v>66</v>
      </c>
      <c r="Z41" s="15">
        <f t="shared" si="5"/>
        <v>66</v>
      </c>
      <c r="AA41" s="15">
        <f t="shared" si="5"/>
        <v>66</v>
      </c>
      <c r="AB41" s="15">
        <f t="shared" si="5"/>
        <v>66</v>
      </c>
      <c r="AC41" s="15">
        <f t="shared" si="5"/>
        <v>66</v>
      </c>
      <c r="AD41" s="15">
        <f t="shared" si="5"/>
        <v>66</v>
      </c>
      <c r="AE41" s="15">
        <f t="shared" si="5"/>
        <v>66</v>
      </c>
      <c r="AF41" s="15">
        <f t="shared" si="5"/>
        <v>66</v>
      </c>
      <c r="AG41" s="15">
        <f t="shared" si="5"/>
        <v>66</v>
      </c>
      <c r="AH41" s="15">
        <f t="shared" si="5"/>
        <v>66</v>
      </c>
    </row>
    <row r="42" spans="1:34" s="2" customFormat="1" x14ac:dyDescent="0.25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x14ac:dyDescent="0.25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5">
      <c r="A44" s="12"/>
    </row>
    <row r="45" spans="1:34" s="2" customFormat="1" x14ac:dyDescent="0.25">
      <c r="A45" s="12"/>
      <c r="N45" s="15"/>
      <c r="S45" s="15"/>
      <c r="AH45" s="15"/>
    </row>
    <row r="46" spans="1:34" s="2" customFormat="1" x14ac:dyDescent="0.25">
      <c r="A46" s="12"/>
      <c r="N46" s="2" t="s">
        <v>121</v>
      </c>
    </row>
    <row r="47" spans="1:34" s="2" customFormat="1" x14ac:dyDescent="0.25">
      <c r="A47" s="12"/>
    </row>
    <row r="48" spans="1:34" s="2" customFormat="1" x14ac:dyDescent="0.25">
      <c r="A48" s="12"/>
    </row>
    <row r="49" spans="1:34" s="2" customFormat="1" x14ac:dyDescent="0.25">
      <c r="A49" s="12"/>
    </row>
    <row r="50" spans="1:34" s="2" customFormat="1" x14ac:dyDescent="0.25">
      <c r="A50" s="12"/>
    </row>
    <row r="51" spans="1:34" s="2" customFormat="1" x14ac:dyDescent="0.25">
      <c r="A51" s="12"/>
    </row>
    <row r="52" spans="1:34" s="2" customFormat="1" x14ac:dyDescent="0.25">
      <c r="A52" s="12"/>
    </row>
    <row r="53" spans="1:34" s="2" customFormat="1" x14ac:dyDescent="0.25">
      <c r="A53" s="12"/>
    </row>
    <row r="54" spans="1:34" s="2" customFormat="1" x14ac:dyDescent="0.25">
      <c r="A54" s="12"/>
    </row>
    <row r="55" spans="1:34" s="2" customFormat="1" x14ac:dyDescent="0.25">
      <c r="A55" s="12"/>
    </row>
    <row r="56" spans="1:34" s="2" customFormat="1" x14ac:dyDescent="0.25">
      <c r="A56" s="12"/>
    </row>
    <row r="57" spans="1:34" s="2" customFormat="1" x14ac:dyDescent="0.25">
      <c r="A57" s="12"/>
    </row>
    <row r="58" spans="1:34" s="2" customFormat="1" x14ac:dyDescent="0.25">
      <c r="A58" s="12"/>
    </row>
    <row r="60" spans="1:34" x14ac:dyDescent="0.25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8</v>
      </c>
    </row>
    <row r="62" spans="1:34" s="8" customFormat="1" x14ac:dyDescent="0.25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5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5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5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5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5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5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5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5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5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5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5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5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5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5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5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5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5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5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5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5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5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5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5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5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5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5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5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5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5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5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5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5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5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5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5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5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5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5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5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5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5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5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5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5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x14ac:dyDescent="0.25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5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25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6.305660112124406E-2</v>
      </c>
      <c r="K112" s="18">
        <f t="shared" si="10"/>
        <v>6.9590929459826964E-2</v>
      </c>
      <c r="L112" s="18">
        <f t="shared" si="10"/>
        <v>7.7086053221409809E-2</v>
      </c>
      <c r="M112" s="18">
        <f t="shared" si="10"/>
        <v>8.4788272018669314E-2</v>
      </c>
      <c r="N112" s="18">
        <f t="shared" si="10"/>
        <v>9.1642526929346116E-2</v>
      </c>
      <c r="O112" s="18">
        <f t="shared" si="10"/>
        <v>9.8643449064837241E-2</v>
      </c>
      <c r="P112" s="18">
        <f t="shared" si="10"/>
        <v>0.10474738440532255</v>
      </c>
      <c r="Q112" s="18">
        <f t="shared" si="10"/>
        <v>0.11155887905676753</v>
      </c>
      <c r="R112" s="18">
        <f t="shared" si="10"/>
        <v>0.11027775042200511</v>
      </c>
      <c r="S112" s="18">
        <f t="shared" si="10"/>
        <v>0.10921506763073226</v>
      </c>
      <c r="T112" s="18">
        <f t="shared" si="10"/>
        <v>0.10908558214442861</v>
      </c>
      <c r="U112" s="18">
        <f t="shared" si="10"/>
        <v>0.10815710294166644</v>
      </c>
      <c r="V112" s="18">
        <f t="shared" si="10"/>
        <v>0.10841179763990781</v>
      </c>
      <c r="W112" s="18">
        <f t="shared" si="10"/>
        <v>0.10802385125586841</v>
      </c>
      <c r="X112" s="18">
        <f t="shared" si="10"/>
        <v>0.10779498743445363</v>
      </c>
      <c r="Y112" s="18">
        <f t="shared" si="10"/>
        <v>0.10772121961190965</v>
      </c>
      <c r="Z112" s="18">
        <f t="shared" si="10"/>
        <v>0.10722131825715996</v>
      </c>
      <c r="AA112" s="18">
        <f t="shared" si="10"/>
        <v>0.10682428245670875</v>
      </c>
      <c r="AB112" s="18">
        <f t="shared" si="10"/>
        <v>0.1074216424204566</v>
      </c>
      <c r="AC112" s="18">
        <f t="shared" si="10"/>
        <v>0.10706666229228147</v>
      </c>
      <c r="AD112" s="18">
        <f t="shared" si="10"/>
        <v>0.10672992112007187</v>
      </c>
      <c r="AE112" s="18">
        <f t="shared" si="10"/>
        <v>0.10677382613953007</v>
      </c>
      <c r="AF112" s="18">
        <f t="shared" si="10"/>
        <v>0.10580769668864136</v>
      </c>
    </row>
    <row r="113" spans="1:32" s="8" customFormat="1" x14ac:dyDescent="0.25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5.1353109362302647E-2</v>
      </c>
      <c r="J113" s="18">
        <f t="shared" si="10"/>
        <v>7.9093467852570751E-2</v>
      </c>
      <c r="K113" s="18">
        <f t="shared" si="10"/>
        <v>0.10587163526180934</v>
      </c>
      <c r="L113" s="18">
        <f t="shared" si="10"/>
        <v>0.13120047316016237</v>
      </c>
      <c r="M113" s="18">
        <f t="shared" si="10"/>
        <v>0.1553034029423305</v>
      </c>
      <c r="N113" s="18">
        <f t="shared" si="10"/>
        <v>0.17811970888717182</v>
      </c>
      <c r="O113" s="18">
        <f t="shared" si="10"/>
        <v>0.19987053989390122</v>
      </c>
      <c r="P113" s="18">
        <f t="shared" si="10"/>
        <v>0.21916693670968349</v>
      </c>
      <c r="Q113" s="18">
        <f t="shared" si="10"/>
        <v>0.23703309978689469</v>
      </c>
      <c r="R113" s="18">
        <f t="shared" si="10"/>
        <v>0.23010973064913401</v>
      </c>
      <c r="S113" s="18">
        <f t="shared" si="10"/>
        <v>0.22656075152920011</v>
      </c>
      <c r="T113" s="18">
        <f t="shared" si="10"/>
        <v>0.22341180962001911</v>
      </c>
      <c r="U113" s="18">
        <f t="shared" si="10"/>
        <v>0.22060889378337575</v>
      </c>
      <c r="V113" s="18">
        <f t="shared" si="10"/>
        <v>0.21796225705452099</v>
      </c>
      <c r="W113" s="18">
        <f t="shared" si="10"/>
        <v>0.21545696352270516</v>
      </c>
      <c r="X113" s="18">
        <f t="shared" si="10"/>
        <v>0.21275643621905999</v>
      </c>
      <c r="Y113" s="18">
        <f t="shared" si="10"/>
        <v>0.20902556556854876</v>
      </c>
      <c r="Z113" s="18">
        <f t="shared" si="10"/>
        <v>0.20558434359348723</v>
      </c>
      <c r="AA113" s="18">
        <f t="shared" si="10"/>
        <v>0.20152259911219586</v>
      </c>
      <c r="AB113" s="18">
        <f t="shared" si="10"/>
        <v>0.19850165477144999</v>
      </c>
      <c r="AC113" s="18">
        <f t="shared" si="10"/>
        <v>0.19586944635444359</v>
      </c>
      <c r="AD113" s="18">
        <f t="shared" si="10"/>
        <v>0.19295510334396135</v>
      </c>
      <c r="AE113" s="18">
        <f t="shared" si="10"/>
        <v>0.18919433415943607</v>
      </c>
      <c r="AF113" s="18">
        <f t="shared" si="10"/>
        <v>0.18560515904050501</v>
      </c>
    </row>
    <row r="114" spans="1:32" s="8" customFormat="1" x14ac:dyDescent="0.25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x14ac:dyDescent="0.25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5">
      <c r="A116" s="13"/>
    </row>
    <row r="117" spans="1:32" s="8" customFormat="1" x14ac:dyDescent="0.25">
      <c r="A117" s="13"/>
      <c r="Q117" s="16"/>
    </row>
    <row r="118" spans="1:32" s="8" customFormat="1" x14ac:dyDescent="0.25">
      <c r="A118" s="13"/>
    </row>
    <row r="119" spans="1:32" s="8" customFormat="1" x14ac:dyDescent="0.25">
      <c r="A119" s="13"/>
    </row>
    <row r="120" spans="1:32" s="8" customFormat="1" x14ac:dyDescent="0.25">
      <c r="A120" s="13"/>
    </row>
    <row r="121" spans="1:32" s="8" customFormat="1" x14ac:dyDescent="0.25">
      <c r="A121" s="13"/>
    </row>
    <row r="122" spans="1:32" s="8" customFormat="1" x14ac:dyDescent="0.25">
      <c r="A122" s="13"/>
    </row>
    <row r="123" spans="1:32" s="8" customFormat="1" x14ac:dyDescent="0.25">
      <c r="A123" s="13"/>
    </row>
    <row r="124" spans="1:32" s="8" customFormat="1" x14ac:dyDescent="0.25">
      <c r="A124" s="13"/>
    </row>
    <row r="125" spans="1:32" s="8" customFormat="1" x14ac:dyDescent="0.25">
      <c r="A125" s="13"/>
    </row>
    <row r="126" spans="1:32" s="8" customFormat="1" x14ac:dyDescent="0.25">
      <c r="A126" s="13"/>
    </row>
    <row r="127" spans="1:32" s="8" customFormat="1" x14ac:dyDescent="0.25">
      <c r="A127" s="13"/>
    </row>
    <row r="128" spans="1:32" s="8" customFormat="1" x14ac:dyDescent="0.25">
      <c r="A128" s="13"/>
    </row>
    <row r="129" spans="1:1" s="8" customFormat="1" x14ac:dyDescent="0.25">
      <c r="A129" s="13"/>
    </row>
    <row r="130" spans="1:1" s="8" customFormat="1" x14ac:dyDescent="0.25">
      <c r="A130" s="13"/>
    </row>
    <row r="131" spans="1:1" s="8" customFormat="1" x14ac:dyDescent="0.25">
      <c r="A131" s="13"/>
    </row>
    <row r="132" spans="1:1" s="8" customFormat="1" x14ac:dyDescent="0.25">
      <c r="A132" s="13"/>
    </row>
    <row r="133" spans="1:1" s="8" customFormat="1" x14ac:dyDescent="0.25">
      <c r="A133" s="13"/>
    </row>
    <row r="134" spans="1:1" s="8" customFormat="1" x14ac:dyDescent="0.25">
      <c r="A134" s="13"/>
    </row>
    <row r="135" spans="1:1" s="8" customFormat="1" x14ac:dyDescent="0.25">
      <c r="A135" s="13"/>
    </row>
    <row r="136" spans="1:1" s="8" customFormat="1" x14ac:dyDescent="0.25">
      <c r="A136" s="13"/>
    </row>
    <row r="137" spans="1:1" s="8" customFormat="1" x14ac:dyDescent="0.25">
      <c r="A137" s="13"/>
    </row>
    <row r="138" spans="1:1" s="8" customFormat="1" x14ac:dyDescent="0.25">
      <c r="A138"/>
    </row>
    <row r="139" spans="1:1" s="8" customFormat="1" x14ac:dyDescent="0.25">
      <c r="A139"/>
    </row>
    <row r="140" spans="1:1" s="8" customFormat="1" x14ac:dyDescent="0.25">
      <c r="A140"/>
    </row>
    <row r="141" spans="1:1" s="8" customFormat="1" x14ac:dyDescent="0.25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5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5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5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5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5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5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5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5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5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5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5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5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5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5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5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5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5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5.5046192798270638E-2</v>
      </c>
      <c r="K10" s="59">
        <f>IFERROR(INDEX('BAU Calculations'!K$112:K$115,MATCH($A10,'BAU Calculations'!$A$112:$A$115,0)),0)*'Capacity Factor Data'!$A$45</f>
        <v>6.0750431389266571E-2</v>
      </c>
      <c r="L10" s="59">
        <f>IFERROR(INDEX('BAU Calculations'!L$112:L$115,MATCH($A10,'BAU Calculations'!$A$112:$A$115,0)),0)*'Capacity Factor Data'!$A$45</f>
        <v>6.7293410558627309E-2</v>
      </c>
      <c r="M10" s="59">
        <f>IFERROR(INDEX('BAU Calculations'!M$112:M$115,MATCH($A10,'BAU Calculations'!$A$112:$A$115,0)),0)*'Capacity Factor Data'!$A$45</f>
        <v>7.4017176403113505E-2</v>
      </c>
      <c r="N10" s="59">
        <f>IFERROR(INDEX('BAU Calculations'!N$112:N$115,MATCH($A10,'BAU Calculations'!$A$112:$A$115,0)),0)*'Capacity Factor Data'!$A$45</f>
        <v>8.0000699628162406E-2</v>
      </c>
      <c r="O10" s="59">
        <f>IFERROR(INDEX('BAU Calculations'!O$112:O$115,MATCH($A10,'BAU Calculations'!$A$112:$A$115,0)),0)*'Capacity Factor Data'!$A$45</f>
        <v>8.6112258176884934E-2</v>
      </c>
      <c r="P10" s="59">
        <f>IFERROR(INDEX('BAU Calculations'!P$112:P$115,MATCH($A10,'BAU Calculations'!$A$112:$A$115,0)),0)*'Capacity Factor Data'!$A$45</f>
        <v>9.1440778833024969E-2</v>
      </c>
      <c r="Q10" s="59">
        <f>IFERROR(INDEX('BAU Calculations'!Q$112:Q$115,MATCH($A10,'BAU Calculations'!$A$112:$A$115,0)),0)*'Capacity Factor Data'!$A$45</f>
        <v>9.7386973857188877E-2</v>
      </c>
      <c r="R10" s="59">
        <f>IFERROR(INDEX('BAU Calculations'!R$112:R$115,MATCH($A10,'BAU Calculations'!$A$112:$A$115,0)),0)*'Capacity Factor Data'!$A$45</f>
        <v>9.6268593662656651E-2</v>
      </c>
      <c r="S10" s="59">
        <f>IFERROR(INDEX('BAU Calculations'!S$112:S$115,MATCH($A10,'BAU Calculations'!$A$112:$A$115,0)),0)*'Capacity Factor Data'!$A$45</f>
        <v>9.5340908998852253E-2</v>
      </c>
      <c r="T10" s="59">
        <f>IFERROR(INDEX('BAU Calculations'!T$112:T$115,MATCH($A10,'BAU Calculations'!$A$112:$A$115,0)),0)*'Capacity Factor Data'!$A$45</f>
        <v>9.5227872727995475E-2</v>
      </c>
      <c r="U10" s="59">
        <f>IFERROR(INDEX('BAU Calculations'!U$112:U$115,MATCH($A10,'BAU Calculations'!$A$112:$A$115,0)),0)*'Capacity Factor Data'!$A$45</f>
        <v>9.4417343072168342E-2</v>
      </c>
      <c r="V10" s="59">
        <f>IFERROR(INDEX('BAU Calculations'!V$112:V$115,MATCH($A10,'BAU Calculations'!$A$112:$A$115,0)),0)*'Capacity Factor Data'!$A$45</f>
        <v>9.4639682576911618E-2</v>
      </c>
      <c r="W10" s="59">
        <f>IFERROR(INDEX('BAU Calculations'!W$112:W$115,MATCH($A10,'BAU Calculations'!$A$112:$A$115,0)),0)*'Capacity Factor Data'!$A$45</f>
        <v>9.4301019041746384E-2</v>
      </c>
      <c r="X10" s="59">
        <f>IFERROR(INDEX('BAU Calculations'!X$112:X$115,MATCH($A10,'BAU Calculations'!$A$112:$A$115,0)),0)*'Capacity Factor Data'!$A$45</f>
        <v>9.4101228983066817E-2</v>
      </c>
      <c r="Y10" s="59">
        <f>IFERROR(INDEX('BAU Calculations'!Y$112:Y$115,MATCH($A10,'BAU Calculations'!$A$112:$A$115,0)),0)*'Capacity Factor Data'!$A$45</f>
        <v>9.4036832271067447E-2</v>
      </c>
      <c r="Z10" s="59">
        <f>IFERROR(INDEX('BAU Calculations'!Z$112:Z$115,MATCH($A10,'BAU Calculations'!$A$112:$A$115,0)),0)*'Capacity Factor Data'!$A$45</f>
        <v>9.3600435987976349E-2</v>
      </c>
      <c r="AA10" s="59">
        <f>IFERROR(INDEX('BAU Calculations'!AA$112:AA$115,MATCH($A10,'BAU Calculations'!$A$112:$A$115,0)),0)*'Capacity Factor Data'!$A$45</f>
        <v>9.3253837712287027E-2</v>
      </c>
      <c r="AB10" s="59">
        <f>IFERROR(INDEX('BAU Calculations'!AB$112:AB$115,MATCH($A10,'BAU Calculations'!$A$112:$A$115,0)),0)*'Capacity Factor Data'!$A$45</f>
        <v>9.3775311929890456E-2</v>
      </c>
      <c r="AC10" s="59">
        <f>IFERROR(INDEX('BAU Calculations'!AC$112:AC$115,MATCH($A10,'BAU Calculations'!$A$112:$A$115,0)),0)*'Capacity Factor Data'!$A$45</f>
        <v>9.346542677547956E-2</v>
      </c>
      <c r="AD10" s="59">
        <f>IFERROR(INDEX('BAU Calculations'!AD$112:AD$115,MATCH($A10,'BAU Calculations'!$A$112:$A$115,0)),0)*'Capacity Factor Data'!$A$45</f>
        <v>9.3171463587503028E-2</v>
      </c>
      <c r="AE10" s="59">
        <f>IFERROR(INDEX('BAU Calculations'!AE$112:AE$115,MATCH($A10,'BAU Calculations'!$A$112:$A$115,0)),0)*'Capacity Factor Data'!$A$45</f>
        <v>9.3209791123763042E-2</v>
      </c>
      <c r="AF10" s="59">
        <f>IFERROR(INDEX('BAU Calculations'!AF$112:AF$115,MATCH($A10,'BAU Calculations'!$A$112:$A$115,0)),0)*'Capacity Factor Data'!$A$45</f>
        <v>9.2366394126841972E-2</v>
      </c>
    </row>
    <row r="11" spans="1:32" x14ac:dyDescent="0.25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4.4829456527678731E-2</v>
      </c>
      <c r="J11" s="59">
        <f>IFERROR(INDEX('BAU Calculations'!J$112:J$115,MATCH($A11,'BAU Calculations'!$A$112:$A$115,0)),0)*'Capacity Factor Data'!$A$45</f>
        <v>6.9045812858276892E-2</v>
      </c>
      <c r="K11" s="59">
        <f>IFERROR(INDEX('BAU Calculations'!K$112:K$115,MATCH($A11,'BAU Calculations'!$A$112:$A$115,0)),0)*'Capacity Factor Data'!$A$45</f>
        <v>9.2422210250186196E-2</v>
      </c>
      <c r="L11" s="59">
        <f>IFERROR(INDEX('BAU Calculations'!L$112:L$115,MATCH($A11,'BAU Calculations'!$A$112:$A$115,0)),0)*'Capacity Factor Data'!$A$45</f>
        <v>0.11453339400441416</v>
      </c>
      <c r="M11" s="59">
        <f>IFERROR(INDEX('BAU Calculations'!M$112:M$115,MATCH($A11,'BAU Calculations'!$A$112:$A$115,0)),0)*'Capacity Factor Data'!$A$45</f>
        <v>0.13557440313272587</v>
      </c>
      <c r="N11" s="59">
        <f>IFERROR(INDEX('BAU Calculations'!N$112:N$115,MATCH($A11,'BAU Calculations'!$A$112:$A$115,0)),0)*'Capacity Factor Data'!$A$45</f>
        <v>0.15549223494813161</v>
      </c>
      <c r="O11" s="59">
        <f>IFERROR(INDEX('BAU Calculations'!O$112:O$115,MATCH($A11,'BAU Calculations'!$A$112:$A$115,0)),0)*'Capacity Factor Data'!$A$45</f>
        <v>0.17447994465384317</v>
      </c>
      <c r="P11" s="59">
        <f>IFERROR(INDEX('BAU Calculations'!P$112:P$115,MATCH($A11,'BAU Calculations'!$A$112:$A$115,0)),0)*'Capacity Factor Data'!$A$45</f>
        <v>0.19132501972205246</v>
      </c>
      <c r="Q11" s="59">
        <f>IFERROR(INDEX('BAU Calculations'!Q$112:Q$115,MATCH($A11,'BAU Calculations'!$A$112:$A$115,0)),0)*'Capacity Factor Data'!$A$45</f>
        <v>0.20692155108952223</v>
      </c>
      <c r="R11" s="59">
        <f>IFERROR(INDEX('BAU Calculations'!R$112:R$115,MATCH($A11,'BAU Calculations'!$A$112:$A$115,0)),0)*'Capacity Factor Data'!$A$45</f>
        <v>0.2008776935774754</v>
      </c>
      <c r="S11" s="59">
        <f>IFERROR(INDEX('BAU Calculations'!S$112:S$115,MATCH($A11,'BAU Calculations'!$A$112:$A$115,0)),0)*'Capacity Factor Data'!$A$45</f>
        <v>0.19777955975168787</v>
      </c>
      <c r="T11" s="59">
        <f>IFERROR(INDEX('BAU Calculations'!T$112:T$115,MATCH($A11,'BAU Calculations'!$A$112:$A$115,0)),0)*'Capacity Factor Data'!$A$45</f>
        <v>0.19503064432711492</v>
      </c>
      <c r="U11" s="59">
        <f>IFERROR(INDEX('BAU Calculations'!U$112:U$115,MATCH($A11,'BAU Calculations'!$A$112:$A$115,0)),0)*'Capacity Factor Data'!$A$45</f>
        <v>0.19258379748161925</v>
      </c>
      <c r="V11" s="59">
        <f>IFERROR(INDEX('BAU Calculations'!V$112:V$115,MATCH($A11,'BAU Calculations'!$A$112:$A$115,0)),0)*'Capacity Factor Data'!$A$45</f>
        <v>0.19027337679523623</v>
      </c>
      <c r="W11" s="59">
        <f>IFERROR(INDEX('BAU Calculations'!W$112:W$115,MATCH($A11,'BAU Calculations'!$A$112:$A$115,0)),0)*'Capacity Factor Data'!$A$45</f>
        <v>0.18808634374371749</v>
      </c>
      <c r="X11" s="59">
        <f>IFERROR(INDEX('BAU Calculations'!X$112:X$115,MATCH($A11,'BAU Calculations'!$A$112:$A$115,0)),0)*'Capacity Factor Data'!$A$45</f>
        <v>0.18572887848282249</v>
      </c>
      <c r="Y11" s="59">
        <f>IFERROR(INDEX('BAU Calculations'!Y$112:Y$115,MATCH($A11,'BAU Calculations'!$A$112:$A$115,0)),0)*'Capacity Factor Data'!$A$45</f>
        <v>0.18247195975454267</v>
      </c>
      <c r="Z11" s="59">
        <f>IFERROR(INDEX('BAU Calculations'!Z$112:Z$115,MATCH($A11,'BAU Calculations'!$A$112:$A$115,0)),0)*'Capacity Factor Data'!$A$45</f>
        <v>0.17946789412251379</v>
      </c>
      <c r="AA11" s="59">
        <f>IFERROR(INDEX('BAU Calculations'!AA$112:AA$115,MATCH($A11,'BAU Calculations'!$A$112:$A$115,0)),0)*'Capacity Factor Data'!$A$45</f>
        <v>0.17592213418875879</v>
      </c>
      <c r="AB11" s="59">
        <f>IFERROR(INDEX('BAU Calculations'!AB$112:AB$115,MATCH($A11,'BAU Calculations'!$A$112:$A$115,0)),0)*'Capacity Factor Data'!$A$45</f>
        <v>0.17328495613512729</v>
      </c>
      <c r="AC11" s="59">
        <f>IFERROR(INDEX('BAU Calculations'!AC$112:AC$115,MATCH($A11,'BAU Calculations'!$A$112:$A$115,0)),0)*'Capacity Factor Data'!$A$45</f>
        <v>0.1709871308570225</v>
      </c>
      <c r="AD11" s="59">
        <f>IFERROR(INDEX('BAU Calculations'!AD$112:AD$115,MATCH($A11,'BAU Calculations'!$A$112:$A$115,0)),0)*'Capacity Factor Data'!$A$45</f>
        <v>0.16844301201168799</v>
      </c>
      <c r="AE11" s="59">
        <f>IFERROR(INDEX('BAU Calculations'!AE$112:AE$115,MATCH($A11,'BAU Calculations'!$A$112:$A$115,0)),0)*'Capacity Factor Data'!$A$45</f>
        <v>0.16515999291582636</v>
      </c>
      <c r="AF11" s="59">
        <f>IFERROR(INDEX('BAU Calculations'!AF$112:AF$115,MATCH($A11,'BAU Calculations'!$A$112:$A$115,0)),0)*'Capacity Factor Data'!$A$45</f>
        <v>0.16202676939806096</v>
      </c>
    </row>
    <row r="12" spans="1:32" x14ac:dyDescent="0.25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5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5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5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5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5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5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5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5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5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5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5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5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5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5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2021-11-15T21:21:54Z</dcterms:modified>
</cp:coreProperties>
</file>