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bldgs\BCEU\"/>
    </mc:Choice>
  </mc:AlternateContent>
  <xr:revisionPtr revIDLastSave="0" documentId="13_ncr:1_{BB6B66A6-F300-4F3F-9600-E9D68CEBFDC9}" xr6:coauthVersionLast="47" xr6:coauthVersionMax="47" xr10:uidLastSave="{00000000-0000-0000-0000-000000000000}"/>
  <bookViews>
    <workbookView xWindow="-120" yWindow="-120" windowWidth="29040" windowHeight="17520" tabRatio="905" firstSheet="5" activeTab="7" xr2:uid="{00000000-000D-0000-FFFF-FFFF00000000}"/>
  </bookViews>
  <sheets>
    <sheet name="About" sheetId="1" r:id="rId1"/>
    <sheet name="AEO22 Table 4" sheetId="28" r:id="rId2"/>
    <sheet name="AEO23 Table 4" sheetId="36" r:id="rId3"/>
    <sheet name="AEO22 Table 5" sheetId="29" r:id="rId4"/>
    <sheet name="AEO23 Table 5" sheetId="37" r:id="rId5"/>
    <sheet name="RECS HC2.1" sheetId="22" r:id="rId6"/>
    <sheet name="Water and Waste" sheetId="34" r:id="rId7"/>
    <sheet name="Heat Pump DOE Rule Adjustment" sheetId="38" r:id="rId8"/>
    <sheet name="Calculations" sheetId="30"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lighting" sheetId="15" r:id="rId22"/>
    <sheet name="BCEU-commercial-appl" sheetId="16" r:id="rId23"/>
    <sheet name="BCEU-commercial-other" sheetId="17" r:id="rId24"/>
    <sheet name="BCEU-all-envelope" sheetId="31" r:id="rId25"/>
  </sheets>
  <definedNames>
    <definedName name="Fraction_coal">About!$C$53</definedName>
    <definedName name="gal_per_barrel">#REF!</definedName>
    <definedName name="Percent_rural">About!$A$75</definedName>
    <definedName name="Percent_urban">About!$A$74</definedName>
    <definedName name="quadrillion">About!$B$77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38" l="1"/>
  <c r="C34" i="38" s="1"/>
  <c r="D33" i="38"/>
  <c r="D34" i="38" s="1"/>
  <c r="E33" i="38"/>
  <c r="E34" i="38" s="1"/>
  <c r="F33" i="38"/>
  <c r="F34" i="38" s="1"/>
  <c r="G33" i="38"/>
  <c r="G34" i="38" s="1"/>
  <c r="H33" i="38"/>
  <c r="H34" i="38" s="1"/>
  <c r="I33" i="38"/>
  <c r="I34" i="38" s="1"/>
  <c r="J33" i="38"/>
  <c r="K33" i="38"/>
  <c r="L33" i="38"/>
  <c r="M33" i="38"/>
  <c r="N33" i="38"/>
  <c r="O33" i="38"/>
  <c r="P33" i="38"/>
  <c r="Q33" i="38"/>
  <c r="R33" i="38"/>
  <c r="S33" i="38"/>
  <c r="T33" i="38"/>
  <c r="U33" i="38"/>
  <c r="U34" i="38" s="1"/>
  <c r="V33" i="38"/>
  <c r="V34" i="38" s="1"/>
  <c r="W33" i="38"/>
  <c r="W34" i="38" s="1"/>
  <c r="X33" i="38"/>
  <c r="X34" i="38" s="1"/>
  <c r="Y33" i="38"/>
  <c r="Y34" i="38" s="1"/>
  <c r="Z33" i="38"/>
  <c r="Z34" i="38" s="1"/>
  <c r="AA33" i="38"/>
  <c r="AA34" i="38" s="1"/>
  <c r="AB33" i="38"/>
  <c r="AB34" i="38" s="1"/>
  <c r="AC33" i="38"/>
  <c r="AC34" i="38" s="1"/>
  <c r="AD33" i="38"/>
  <c r="B33" i="38"/>
  <c r="J34" i="38"/>
  <c r="K34" i="38"/>
  <c r="L34" i="38"/>
  <c r="M34" i="38"/>
  <c r="N34" i="38"/>
  <c r="O34" i="38"/>
  <c r="P34" i="38"/>
  <c r="Q34" i="38"/>
  <c r="R34" i="38"/>
  <c r="S34" i="38"/>
  <c r="T34" i="38"/>
  <c r="AD34" i="38"/>
  <c r="AD35" i="38"/>
  <c r="B34" i="38"/>
  <c r="S35" i="38"/>
  <c r="B13" i="38"/>
  <c r="N197" i="30" l="1"/>
  <c r="M197" i="30"/>
  <c r="L197" i="30"/>
  <c r="K197" i="30"/>
  <c r="I25" i="38"/>
  <c r="C30" i="38"/>
  <c r="D30" i="38"/>
  <c r="E30" i="38"/>
  <c r="F30" i="38"/>
  <c r="G30" i="38"/>
  <c r="H30" i="38"/>
  <c r="B30" i="38"/>
  <c r="D25" i="38"/>
  <c r="C25" i="38"/>
  <c r="H25" i="38"/>
  <c r="G25" i="38"/>
  <c r="E25" i="38"/>
  <c r="F25" i="38"/>
  <c r="J19" i="38"/>
  <c r="C19" i="38"/>
  <c r="D19" i="38"/>
  <c r="D35" i="38" s="1"/>
  <c r="E19" i="38"/>
  <c r="E35" i="38" s="1"/>
  <c r="F19" i="38"/>
  <c r="F35" i="38" s="1"/>
  <c r="G19" i="38"/>
  <c r="H19" i="38"/>
  <c r="I19" i="38"/>
  <c r="I27" i="38" s="1"/>
  <c r="K19" i="38"/>
  <c r="L19" i="38"/>
  <c r="M19" i="38"/>
  <c r="N19" i="38"/>
  <c r="O19" i="38"/>
  <c r="P19" i="38"/>
  <c r="Q19" i="38"/>
  <c r="R19" i="38"/>
  <c r="S19" i="38"/>
  <c r="T19" i="38"/>
  <c r="U19" i="38"/>
  <c r="V19" i="38"/>
  <c r="W19" i="38"/>
  <c r="X19" i="38"/>
  <c r="Y19" i="38"/>
  <c r="Z19" i="38"/>
  <c r="AA19" i="38"/>
  <c r="AB19" i="38"/>
  <c r="AC19" i="38"/>
  <c r="AD19" i="38"/>
  <c r="AD32" i="38" s="1"/>
  <c r="B19" i="38"/>
  <c r="B12" i="38"/>
  <c r="B11" i="38"/>
  <c r="K24" i="38" s="1"/>
  <c r="B5" i="38"/>
  <c r="B7" i="38" s="1"/>
  <c r="B3" i="38"/>
  <c r="O138" i="30"/>
  <c r="P138" i="30"/>
  <c r="Q138" i="30"/>
  <c r="R138" i="30"/>
  <c r="S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H35" i="38" l="1"/>
  <c r="J27" i="38"/>
  <c r="W32" i="38"/>
  <c r="I29" i="38"/>
  <c r="Y32" i="38"/>
  <c r="Q32" i="38"/>
  <c r="AB32" i="38"/>
  <c r="T32" i="38"/>
  <c r="O32" i="38"/>
  <c r="V32" i="38"/>
  <c r="N32" i="38"/>
  <c r="AC32" i="38"/>
  <c r="U32" i="38"/>
  <c r="AA32" i="38"/>
  <c r="S32" i="38"/>
  <c r="Z32" i="38"/>
  <c r="R32" i="38"/>
  <c r="X32" i="38"/>
  <c r="P32" i="38"/>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75" i="1"/>
  <c r="A74" i="1"/>
  <c r="B35" i="38" l="1"/>
  <c r="C35" i="38"/>
  <c r="G35" i="38"/>
  <c r="I28" i="38"/>
  <c r="I30" i="38" s="1"/>
  <c r="I31" i="38" s="1"/>
  <c r="K27" i="38"/>
  <c r="X25" i="38"/>
  <c r="M25" i="38"/>
  <c r="AB25" i="38"/>
  <c r="L25" i="38"/>
  <c r="N25" i="38"/>
  <c r="R25" i="38"/>
  <c r="V25" i="38"/>
  <c r="P25" i="38"/>
  <c r="AD25" i="38"/>
  <c r="Q25" i="38"/>
  <c r="Y25" i="38"/>
  <c r="K25" i="38"/>
  <c r="S25" i="38"/>
  <c r="AA25" i="38"/>
  <c r="U25" i="38"/>
  <c r="AC25" i="38"/>
  <c r="O25" i="38"/>
  <c r="J25" i="38"/>
  <c r="J28" i="38" s="1"/>
  <c r="W25" i="38"/>
  <c r="T25" i="38"/>
  <c r="Z25" i="38"/>
  <c r="J29" i="38" l="1"/>
  <c r="J30" i="38" s="1"/>
  <c r="K28" i="38"/>
  <c r="K29" i="38"/>
  <c r="L27" i="38"/>
  <c r="I35" i="38" l="1"/>
  <c r="K30" i="38"/>
  <c r="K31" i="38" s="1"/>
  <c r="J31" i="38"/>
  <c r="L28" i="38"/>
  <c r="L29" i="38"/>
  <c r="M27" i="38"/>
  <c r="J35" i="38" l="1"/>
  <c r="K35" i="38"/>
  <c r="L30" i="38"/>
  <c r="L31" i="38" s="1"/>
  <c r="M28" i="38"/>
  <c r="M29" i="38"/>
  <c r="N27" i="38"/>
  <c r="L35" i="38" l="1"/>
  <c r="M30" i="38"/>
  <c r="M31" i="38" s="1"/>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1" i="38" s="1"/>
  <c r="M35" i="38"/>
  <c r="O28" i="38"/>
  <c r="O29" i="38"/>
  <c r="P27" i="38"/>
  <c r="H9" i="34"/>
  <c r="P9" i="34"/>
  <c r="X9" i="34"/>
  <c r="AF9" i="34"/>
  <c r="I9" i="34"/>
  <c r="Q9" i="34"/>
  <c r="Y9" i="34"/>
  <c r="AG9" i="34"/>
  <c r="J9" i="34"/>
  <c r="R9" i="34"/>
  <c r="Z9" i="34"/>
  <c r="AH9" i="34"/>
  <c r="K9" i="34"/>
  <c r="S9" i="34"/>
  <c r="AA9" i="34"/>
  <c r="AI9" i="34"/>
  <c r="AB9" i="34"/>
  <c r="N35" i="38" l="1"/>
  <c r="O30" i="38"/>
  <c r="O31" i="38" s="1"/>
  <c r="O35" i="38" s="1"/>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Q29" i="38" l="1"/>
  <c r="Q28" i="38"/>
  <c r="R27" i="38"/>
  <c r="P30" i="38"/>
  <c r="P31" i="38" s="1"/>
  <c r="B77" i="1"/>
  <c r="L176" i="30" l="1"/>
  <c r="M137" i="30"/>
  <c r="D5" i="21" s="1"/>
  <c r="M175" i="30"/>
  <c r="K134" i="30"/>
  <c r="N137" i="30"/>
  <c r="E5" i="21" s="1"/>
  <c r="N175" i="30"/>
  <c r="L137" i="30"/>
  <c r="C5" i="21" s="1"/>
  <c r="N136" i="30"/>
  <c r="E4" i="21" s="1"/>
  <c r="L175" i="30"/>
  <c r="K137" i="30"/>
  <c r="B5" i="21" s="1"/>
  <c r="M181" i="30"/>
  <c r="K136" i="30"/>
  <c r="B4" i="21" s="1"/>
  <c r="L142" i="30"/>
  <c r="N189" i="30"/>
  <c r="N187" i="30"/>
  <c r="L160" i="30"/>
  <c r="K176" i="30"/>
  <c r="M176" i="30"/>
  <c r="M136" i="30"/>
  <c r="D4" i="21" s="1"/>
  <c r="M189" i="30"/>
  <c r="N173" i="30"/>
  <c r="L136" i="30"/>
  <c r="C4" i="21" s="1"/>
  <c r="L173" i="30"/>
  <c r="K188" i="30"/>
  <c r="N160" i="30"/>
  <c r="L188" i="30"/>
  <c r="N142" i="30"/>
  <c r="L189" i="30"/>
  <c r="M173" i="30"/>
  <c r="N134" i="30"/>
  <c r="K189" i="30"/>
  <c r="N188" i="30"/>
  <c r="M134" i="30"/>
  <c r="M188" i="30"/>
  <c r="L134" i="30"/>
  <c r="K187" i="30"/>
  <c r="M160" i="30"/>
  <c r="K186" i="30"/>
  <c r="M142" i="30"/>
  <c r="M187" i="30"/>
  <c r="N149" i="30"/>
  <c r="K175" i="30"/>
  <c r="N186" i="30"/>
  <c r="M186" i="30"/>
  <c r="K149" i="30"/>
  <c r="M147" i="30"/>
  <c r="L147" i="30"/>
  <c r="L181" i="30"/>
  <c r="N176" i="30"/>
  <c r="L187" i="30"/>
  <c r="M149" i="30"/>
  <c r="K173" i="30"/>
  <c r="L149" i="30"/>
  <c r="K160" i="30"/>
  <c r="N147" i="30"/>
  <c r="N202" i="30" s="1"/>
  <c r="L186" i="30"/>
  <c r="K147" i="30"/>
  <c r="N181" i="30"/>
  <c r="L6" i="30"/>
  <c r="M51" i="30"/>
  <c r="K7" i="30"/>
  <c r="K64" i="30"/>
  <c r="M129" i="30"/>
  <c r="K82" i="30"/>
  <c r="M71" i="30"/>
  <c r="K45" i="30"/>
  <c r="N12" i="30"/>
  <c r="L17" i="30"/>
  <c r="L45" i="30"/>
  <c r="N108" i="30"/>
  <c r="K77" i="30"/>
  <c r="K72" i="30"/>
  <c r="M84" i="30"/>
  <c r="O43" i="30"/>
  <c r="L7" i="30"/>
  <c r="M95" i="30"/>
  <c r="K124" i="30"/>
  <c r="N56" i="30"/>
  <c r="N43" i="30"/>
  <c r="N6" i="30"/>
  <c r="N84" i="30"/>
  <c r="K46" i="30"/>
  <c r="L123" i="30"/>
  <c r="N17" i="30"/>
  <c r="L12" i="30"/>
  <c r="N129" i="30"/>
  <c r="M59" i="30"/>
  <c r="N45" i="30"/>
  <c r="N58" i="30"/>
  <c r="K4" i="30"/>
  <c r="M43" i="30"/>
  <c r="R43" i="30"/>
  <c r="L72" i="30"/>
  <c r="M121" i="30"/>
  <c r="M124" i="30"/>
  <c r="M12" i="30"/>
  <c r="N123" i="30"/>
  <c r="L43" i="30"/>
  <c r="N74" i="30"/>
  <c r="L58" i="30"/>
  <c r="L116" i="30"/>
  <c r="K74" i="30"/>
  <c r="M64" i="30"/>
  <c r="M74" i="30"/>
  <c r="N82" i="30"/>
  <c r="M6" i="30"/>
  <c r="N69" i="30"/>
  <c r="M116" i="30"/>
  <c r="L19" i="30"/>
  <c r="M123" i="30"/>
  <c r="K121" i="30"/>
  <c r="M56" i="30"/>
  <c r="M77" i="30"/>
  <c r="N46" i="30"/>
  <c r="K9" i="30"/>
  <c r="M82" i="30"/>
  <c r="L64" i="30"/>
  <c r="N124" i="30"/>
  <c r="M17" i="30"/>
  <c r="L108" i="30"/>
  <c r="M4" i="30"/>
  <c r="K59" i="30"/>
  <c r="L51" i="30"/>
  <c r="N116" i="30"/>
  <c r="L69" i="30"/>
  <c r="L129" i="30"/>
  <c r="N95" i="30"/>
  <c r="K30" i="30"/>
  <c r="K51" i="30"/>
  <c r="L82" i="30"/>
  <c r="M111" i="30"/>
  <c r="M108" i="30"/>
  <c r="M58" i="30"/>
  <c r="N9" i="30"/>
  <c r="K123" i="30"/>
  <c r="N71" i="30"/>
  <c r="L95" i="30"/>
  <c r="L4" i="30"/>
  <c r="L46" i="30"/>
  <c r="K110" i="30"/>
  <c r="M69" i="30"/>
  <c r="K71" i="30"/>
  <c r="N51" i="30"/>
  <c r="N121" i="30"/>
  <c r="L124" i="30"/>
  <c r="K6" i="30"/>
  <c r="K108" i="30"/>
  <c r="M7" i="30"/>
  <c r="N110" i="30"/>
  <c r="L59" i="30"/>
  <c r="L74" i="30"/>
  <c r="M30" i="30"/>
  <c r="K95" i="30"/>
  <c r="N4" i="30"/>
  <c r="M110" i="30"/>
  <c r="K43" i="30"/>
  <c r="N72" i="30"/>
  <c r="L30" i="30"/>
  <c r="K116" i="30"/>
  <c r="L84" i="30"/>
  <c r="R108" i="30"/>
  <c r="L121" i="30"/>
  <c r="L56" i="30"/>
  <c r="L77" i="30"/>
  <c r="N30" i="30"/>
  <c r="K111" i="30"/>
  <c r="K19" i="30"/>
  <c r="M19" i="30"/>
  <c r="M9" i="30"/>
  <c r="N111" i="30"/>
  <c r="K129" i="30"/>
  <c r="L71" i="30"/>
  <c r="O108" i="30"/>
  <c r="N7" i="30"/>
  <c r="K17" i="30"/>
  <c r="L9" i="30"/>
  <c r="L111" i="30"/>
  <c r="M45" i="30"/>
  <c r="N64" i="30"/>
  <c r="N59" i="30"/>
  <c r="K58" i="30"/>
  <c r="K69" i="30"/>
  <c r="N77" i="30"/>
  <c r="K12" i="30"/>
  <c r="P108" i="30"/>
  <c r="P43" i="30"/>
  <c r="K84" i="30"/>
  <c r="K56" i="30"/>
  <c r="M46" i="30"/>
  <c r="L110" i="30"/>
  <c r="N19" i="30"/>
  <c r="M72" i="30"/>
  <c r="Q108" i="30"/>
  <c r="Q43" i="30"/>
  <c r="S108" i="30"/>
  <c r="S43" i="30"/>
  <c r="U43" i="30"/>
  <c r="T108" i="30"/>
  <c r="T43" i="30"/>
  <c r="U108" i="30"/>
  <c r="V43" i="30"/>
  <c r="V108" i="30"/>
  <c r="X108" i="30"/>
  <c r="X43" i="30"/>
  <c r="W108" i="30"/>
  <c r="W43" i="30"/>
  <c r="Y43" i="30"/>
  <c r="Y108" i="30"/>
  <c r="P35" i="38"/>
  <c r="Q30" i="38"/>
  <c r="Q31" i="38" s="1"/>
  <c r="R29" i="38"/>
  <c r="R28" i="38"/>
  <c r="S27" i="38"/>
  <c r="Q137" i="30"/>
  <c r="H5" i="21" s="1"/>
  <c r="R137" i="30"/>
  <c r="I5" i="21" s="1"/>
  <c r="S137" i="30"/>
  <c r="J5" i="21" s="1"/>
  <c r="P142" i="30"/>
  <c r="O142" i="30"/>
  <c r="Q142" i="30"/>
  <c r="H10" i="21" s="1"/>
  <c r="O137" i="30"/>
  <c r="F5" i="21" s="1"/>
  <c r="R142" i="30"/>
  <c r="I10" i="21" s="1"/>
  <c r="P137" i="30"/>
  <c r="G5" i="21" s="1"/>
  <c r="S142" i="30"/>
  <c r="Z189" i="30"/>
  <c r="AH189" i="30"/>
  <c r="T188" i="30"/>
  <c r="AB188" i="30"/>
  <c r="AJ188" i="30"/>
  <c r="V187" i="30"/>
  <c r="AD187" i="30"/>
  <c r="AL187" i="30"/>
  <c r="X186" i="30"/>
  <c r="O2" i="17" s="1"/>
  <c r="AF186" i="30"/>
  <c r="W2" i="17" s="1"/>
  <c r="AN186" i="30"/>
  <c r="AE2" i="17" s="1"/>
  <c r="R181" i="30"/>
  <c r="I10" i="16" s="1"/>
  <c r="Z181" i="30"/>
  <c r="Q10" i="16" s="1"/>
  <c r="AH181" i="30"/>
  <c r="Y10" i="16" s="1"/>
  <c r="T176" i="30"/>
  <c r="K5" i="16" s="1"/>
  <c r="AB176" i="30"/>
  <c r="S5" i="16" s="1"/>
  <c r="AJ176" i="30"/>
  <c r="AA5" i="16" s="1"/>
  <c r="V175" i="30"/>
  <c r="M4" i="16" s="1"/>
  <c r="AD175" i="30"/>
  <c r="AL175" i="30"/>
  <c r="P173" i="30"/>
  <c r="G2" i="16" s="1"/>
  <c r="X173" i="30"/>
  <c r="O2" i="16" s="1"/>
  <c r="AF173" i="30"/>
  <c r="W2" i="16" s="1"/>
  <c r="AN173" i="30"/>
  <c r="AE2" i="16" s="1"/>
  <c r="R160" i="30"/>
  <c r="I2" i="15" s="1"/>
  <c r="Z160" i="30"/>
  <c r="Q2" i="15" s="1"/>
  <c r="AH160" i="30"/>
  <c r="T149" i="30"/>
  <c r="K4" i="14" s="1"/>
  <c r="AB149" i="30"/>
  <c r="S4" i="14" s="1"/>
  <c r="AJ149" i="30"/>
  <c r="AA4" i="14" s="1"/>
  <c r="V147" i="30"/>
  <c r="M2" i="14" s="1"/>
  <c r="AD147" i="30"/>
  <c r="U2" i="14" s="1"/>
  <c r="AL147" i="30"/>
  <c r="AC2" i="14" s="1"/>
  <c r="X142" i="30"/>
  <c r="O10" i="21" s="1"/>
  <c r="AF142" i="30"/>
  <c r="W10" i="21" s="1"/>
  <c r="AN142" i="30"/>
  <c r="AE10" i="21" s="1"/>
  <c r="Z137" i="30"/>
  <c r="Q5" i="21" s="1"/>
  <c r="AH137" i="30"/>
  <c r="Y5" i="21" s="1"/>
  <c r="T136" i="30"/>
  <c r="K4" i="21" s="1"/>
  <c r="AB136" i="30"/>
  <c r="S4" i="21" s="1"/>
  <c r="AJ136" i="30"/>
  <c r="AA4" i="21" s="1"/>
  <c r="V134" i="30"/>
  <c r="AD134" i="30"/>
  <c r="U2" i="21" s="1"/>
  <c r="AL134" i="30"/>
  <c r="AA189" i="30"/>
  <c r="AI189" i="30"/>
  <c r="U188" i="30"/>
  <c r="AC188" i="30"/>
  <c r="AK188" i="30"/>
  <c r="W187" i="30"/>
  <c r="AE187" i="30"/>
  <c r="AM187" i="30"/>
  <c r="Y186" i="30"/>
  <c r="P2" i="17" s="1"/>
  <c r="AG186" i="30"/>
  <c r="X2" i="17" s="1"/>
  <c r="B2" i="17"/>
  <c r="S181" i="30"/>
  <c r="J10" i="16" s="1"/>
  <c r="AA181" i="30"/>
  <c r="AI181" i="30"/>
  <c r="U176" i="30"/>
  <c r="L5" i="16" s="1"/>
  <c r="AC176" i="30"/>
  <c r="AK176" i="30"/>
  <c r="AB5" i="16" s="1"/>
  <c r="O175" i="30"/>
  <c r="W175" i="30"/>
  <c r="N4" i="16" s="1"/>
  <c r="AE175" i="30"/>
  <c r="V4" i="16" s="1"/>
  <c r="AM175" i="30"/>
  <c r="AD4" i="16" s="1"/>
  <c r="Q173" i="30"/>
  <c r="H2" i="16" s="1"/>
  <c r="Y173" i="30"/>
  <c r="P2" i="16" s="1"/>
  <c r="AG173" i="30"/>
  <c r="X2" i="16" s="1"/>
  <c r="S160" i="30"/>
  <c r="J2" i="15" s="1"/>
  <c r="AA160" i="30"/>
  <c r="R2" i="15" s="1"/>
  <c r="AI160" i="30"/>
  <c r="Z2" i="15" s="1"/>
  <c r="U149" i="30"/>
  <c r="L4" i="14" s="1"/>
  <c r="AC149" i="30"/>
  <c r="T4" i="14" s="1"/>
  <c r="AK149" i="30"/>
  <c r="AB4" i="14" s="1"/>
  <c r="O147" i="30"/>
  <c r="W147" i="30"/>
  <c r="N2" i="14" s="1"/>
  <c r="AE147" i="30"/>
  <c r="V2" i="14" s="1"/>
  <c r="AM147" i="30"/>
  <c r="AD2" i="14" s="1"/>
  <c r="Y142" i="30"/>
  <c r="AG142" i="30"/>
  <c r="AA137" i="30"/>
  <c r="R5" i="21" s="1"/>
  <c r="AI137" i="30"/>
  <c r="Z5" i="21" s="1"/>
  <c r="U136" i="30"/>
  <c r="L4" i="21" s="1"/>
  <c r="AC136" i="30"/>
  <c r="T4" i="21" s="1"/>
  <c r="AK136" i="30"/>
  <c r="AB4" i="21" s="1"/>
  <c r="O134" i="30"/>
  <c r="W134" i="30"/>
  <c r="AE134" i="30"/>
  <c r="V2" i="21" s="1"/>
  <c r="AM134" i="30"/>
  <c r="AD2" i="21" s="1"/>
  <c r="T189" i="30"/>
  <c r="O189" i="30" s="1"/>
  <c r="P189" i="30" s="1"/>
  <c r="Q189" i="30" s="1"/>
  <c r="R189" i="30" s="1"/>
  <c r="S189" i="30" s="1"/>
  <c r="AB189" i="30"/>
  <c r="AJ189" i="30"/>
  <c r="V188" i="30"/>
  <c r="AD188" i="30"/>
  <c r="AL188" i="30"/>
  <c r="X187" i="30"/>
  <c r="AF187" i="30"/>
  <c r="AN187" i="30"/>
  <c r="Z186" i="30"/>
  <c r="AH186" i="30"/>
  <c r="Y2" i="17" s="1"/>
  <c r="T181" i="30"/>
  <c r="K10" i="16" s="1"/>
  <c r="AB181" i="30"/>
  <c r="S10" i="16" s="1"/>
  <c r="AJ181" i="30"/>
  <c r="V176" i="30"/>
  <c r="M5" i="16" s="1"/>
  <c r="AD176" i="30"/>
  <c r="U5" i="16" s="1"/>
  <c r="AL176" i="30"/>
  <c r="AC5" i="16" s="1"/>
  <c r="P175" i="30"/>
  <c r="G4" i="16" s="1"/>
  <c r="X175" i="30"/>
  <c r="O4" i="16" s="1"/>
  <c r="AF175" i="30"/>
  <c r="W4" i="16" s="1"/>
  <c r="AN175" i="30"/>
  <c r="AE4" i="16" s="1"/>
  <c r="R173" i="30"/>
  <c r="I2" i="16" s="1"/>
  <c r="Z173" i="30"/>
  <c r="Q2" i="16" s="1"/>
  <c r="AH173" i="30"/>
  <c r="Y2" i="16" s="1"/>
  <c r="T160" i="30"/>
  <c r="K2" i="15" s="1"/>
  <c r="AB160" i="30"/>
  <c r="S2" i="15" s="1"/>
  <c r="AJ160" i="30"/>
  <c r="AA2" i="15" s="1"/>
  <c r="V149" i="30"/>
  <c r="M4" i="14" s="1"/>
  <c r="AD149" i="30"/>
  <c r="U4" i="14" s="1"/>
  <c r="AL149" i="30"/>
  <c r="AC4" i="14" s="1"/>
  <c r="P147" i="30"/>
  <c r="X147" i="30"/>
  <c r="O2" i="14" s="1"/>
  <c r="AF147" i="30"/>
  <c r="AN147" i="30"/>
  <c r="AE2" i="14" s="1"/>
  <c r="Z142" i="30"/>
  <c r="AH142" i="30"/>
  <c r="T137" i="30"/>
  <c r="K5" i="21" s="1"/>
  <c r="AB137" i="30"/>
  <c r="S5" i="21" s="1"/>
  <c r="AJ137" i="30"/>
  <c r="AA5" i="21" s="1"/>
  <c r="V136" i="30"/>
  <c r="M4" i="21" s="1"/>
  <c r="AD136" i="30"/>
  <c r="U4" i="21" s="1"/>
  <c r="AL136" i="30"/>
  <c r="AC4" i="21" s="1"/>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AK181" i="30"/>
  <c r="AB10" i="16" s="1"/>
  <c r="O176" i="30"/>
  <c r="W176" i="30"/>
  <c r="N5" i="16" s="1"/>
  <c r="AE176" i="30"/>
  <c r="V5" i="16" s="1"/>
  <c r="AM176" i="30"/>
  <c r="AD5" i="16" s="1"/>
  <c r="Q175" i="30"/>
  <c r="H4" i="16" s="1"/>
  <c r="Y175" i="30"/>
  <c r="P4" i="16" s="1"/>
  <c r="AG175" i="30"/>
  <c r="X4" i="16" s="1"/>
  <c r="S173" i="30"/>
  <c r="J2" i="16" s="1"/>
  <c r="AA173" i="30"/>
  <c r="AI173" i="30"/>
  <c r="Z2" i="16" s="1"/>
  <c r="U160" i="30"/>
  <c r="L2" i="15" s="1"/>
  <c r="AC160" i="30"/>
  <c r="T2" i="15" s="1"/>
  <c r="AK160" i="30"/>
  <c r="O149" i="30"/>
  <c r="W149" i="30"/>
  <c r="N4" i="14" s="1"/>
  <c r="AE149" i="30"/>
  <c r="V4" i="14" s="1"/>
  <c r="AM149" i="30"/>
  <c r="Q147" i="30"/>
  <c r="H2" i="14" s="1"/>
  <c r="Y147" i="30"/>
  <c r="P2" i="14" s="1"/>
  <c r="AG147" i="30"/>
  <c r="X2" i="14" s="1"/>
  <c r="AA142" i="30"/>
  <c r="AA194" i="30" s="1"/>
  <c r="AI142" i="30"/>
  <c r="AI194" i="30" s="1"/>
  <c r="U137" i="30"/>
  <c r="L5" i="21" s="1"/>
  <c r="AC137" i="30"/>
  <c r="T5" i="21" s="1"/>
  <c r="AK137" i="30"/>
  <c r="AB5" i="21" s="1"/>
  <c r="W136" i="30"/>
  <c r="N4" i="21" s="1"/>
  <c r="AE136" i="30"/>
  <c r="V4" i="21" s="1"/>
  <c r="AM136" i="30"/>
  <c r="AD4" i="21" s="1"/>
  <c r="Q134" i="30"/>
  <c r="H2" i="21" s="1"/>
  <c r="Y134" i="30"/>
  <c r="P2" i="21" s="1"/>
  <c r="AG134" i="30"/>
  <c r="V189" i="30"/>
  <c r="AD189" i="30"/>
  <c r="AL189" i="30"/>
  <c r="X188" i="30"/>
  <c r="AF188" i="30"/>
  <c r="AN188" i="30"/>
  <c r="Z187" i="30"/>
  <c r="AH187" i="30"/>
  <c r="T186" i="30"/>
  <c r="AB186" i="30"/>
  <c r="S2" i="17" s="1"/>
  <c r="AJ186" i="30"/>
  <c r="AA2" i="17" s="1"/>
  <c r="V181" i="30"/>
  <c r="M10" i="16" s="1"/>
  <c r="AD181" i="30"/>
  <c r="U10" i="16" s="1"/>
  <c r="AL181" i="30"/>
  <c r="AC10" i="16" s="1"/>
  <c r="P176" i="30"/>
  <c r="G5" i="16" s="1"/>
  <c r="X176" i="30"/>
  <c r="O5" i="16" s="1"/>
  <c r="AF176" i="30"/>
  <c r="W5" i="16" s="1"/>
  <c r="AN176" i="30"/>
  <c r="R175" i="30"/>
  <c r="I4" i="16" s="1"/>
  <c r="Z175" i="30"/>
  <c r="Q4" i="16" s="1"/>
  <c r="AH175" i="30"/>
  <c r="Y4" i="16" s="1"/>
  <c r="T173" i="30"/>
  <c r="K2" i="16" s="1"/>
  <c r="AB173" i="30"/>
  <c r="S2" i="16" s="1"/>
  <c r="AJ173" i="30"/>
  <c r="AA2" i="16" s="1"/>
  <c r="V160" i="30"/>
  <c r="M2" i="15" s="1"/>
  <c r="AD160" i="30"/>
  <c r="U2" i="15" s="1"/>
  <c r="AL160" i="30"/>
  <c r="AC2" i="15" s="1"/>
  <c r="P149" i="30"/>
  <c r="G4" i="14" s="1"/>
  <c r="X149" i="30"/>
  <c r="O4" i="14" s="1"/>
  <c r="AF149" i="30"/>
  <c r="AN149" i="30"/>
  <c r="AE4" i="14" s="1"/>
  <c r="R147" i="30"/>
  <c r="I2" i="14" s="1"/>
  <c r="Z147" i="30"/>
  <c r="Q2" i="14" s="1"/>
  <c r="AH147" i="30"/>
  <c r="Y2" i="14" s="1"/>
  <c r="T142" i="30"/>
  <c r="K10" i="21" s="1"/>
  <c r="AB142" i="30"/>
  <c r="S10" i="21" s="1"/>
  <c r="AJ142" i="30"/>
  <c r="AA10" i="21" s="1"/>
  <c r="V137" i="30"/>
  <c r="M5" i="21" s="1"/>
  <c r="AD137" i="30"/>
  <c r="U5" i="21" s="1"/>
  <c r="AL137" i="30"/>
  <c r="AC5" i="21" s="1"/>
  <c r="X136" i="30"/>
  <c r="O4" i="21" s="1"/>
  <c r="AF136" i="30"/>
  <c r="W4" i="21" s="1"/>
  <c r="AN136" i="30"/>
  <c r="AE4" i="21" s="1"/>
  <c r="R134" i="30"/>
  <c r="I2" i="21" s="1"/>
  <c r="Z134" i="30"/>
  <c r="Q2" i="21" s="1"/>
  <c r="AH134" i="30"/>
  <c r="W189" i="30"/>
  <c r="AE189" i="30"/>
  <c r="AM189" i="30"/>
  <c r="Y188" i="30"/>
  <c r="AG188" i="30"/>
  <c r="AA187" i="30"/>
  <c r="AI187" i="30"/>
  <c r="U186" i="30"/>
  <c r="L2" i="17" s="1"/>
  <c r="AC186" i="30"/>
  <c r="T2" i="17" s="1"/>
  <c r="AK186" i="30"/>
  <c r="AB2" i="17" s="1"/>
  <c r="O181" i="30"/>
  <c r="W181" i="30"/>
  <c r="N10" i="16" s="1"/>
  <c r="AE181" i="30"/>
  <c r="V10" i="16" s="1"/>
  <c r="AM181" i="30"/>
  <c r="Q176" i="30"/>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U142" i="30"/>
  <c r="AC142" i="30"/>
  <c r="AK142" i="30"/>
  <c r="AB10" i="21" s="1"/>
  <c r="W137" i="30"/>
  <c r="N5" i="21" s="1"/>
  <c r="AE137" i="30"/>
  <c r="V5" i="21" s="1"/>
  <c r="AM137" i="30"/>
  <c r="AD5" i="21" s="1"/>
  <c r="Y136" i="30"/>
  <c r="P4" i="21" s="1"/>
  <c r="AG136" i="30"/>
  <c r="X4" i="21" s="1"/>
  <c r="S134" i="30"/>
  <c r="J2" i="21" s="1"/>
  <c r="AA134" i="30"/>
  <c r="R2" i="21" s="1"/>
  <c r="AI134" i="30"/>
  <c r="Z2" i="21" s="1"/>
  <c r="X189" i="30"/>
  <c r="AF189" i="30"/>
  <c r="AN189" i="30"/>
  <c r="Z188" i="30"/>
  <c r="AH188" i="30"/>
  <c r="T187" i="30"/>
  <c r="O187" i="30" s="1"/>
  <c r="P187" i="30" s="1"/>
  <c r="Q187" i="30" s="1"/>
  <c r="R187" i="30" s="1"/>
  <c r="S187" i="30" s="1"/>
  <c r="AB187" i="30"/>
  <c r="AJ187" i="30"/>
  <c r="V186" i="30"/>
  <c r="M2" i="17" s="1"/>
  <c r="AD186" i="30"/>
  <c r="U2" i="17" s="1"/>
  <c r="AL186" i="30"/>
  <c r="AC2" i="17" s="1"/>
  <c r="P181" i="30"/>
  <c r="X181" i="30"/>
  <c r="O10" i="16" s="1"/>
  <c r="AF181" i="30"/>
  <c r="W10" i="16" s="1"/>
  <c r="AN181" i="30"/>
  <c r="AE10" i="16" s="1"/>
  <c r="R176" i="30"/>
  <c r="I5" i="16" s="1"/>
  <c r="Z176" i="30"/>
  <c r="Q5" i="16" s="1"/>
  <c r="AH176" i="30"/>
  <c r="Y5" i="16" s="1"/>
  <c r="T175" i="30"/>
  <c r="K4" i="16" s="1"/>
  <c r="AB175" i="30"/>
  <c r="S4" i="16" s="1"/>
  <c r="AJ175" i="30"/>
  <c r="AA4" i="16" s="1"/>
  <c r="V173" i="30"/>
  <c r="M2" i="16" s="1"/>
  <c r="AD173" i="30"/>
  <c r="U2" i="16" s="1"/>
  <c r="AL173" i="30"/>
  <c r="AC2" i="16" s="1"/>
  <c r="P160" i="30"/>
  <c r="G2" i="15" s="1"/>
  <c r="X160" i="30"/>
  <c r="O2" i="15" s="1"/>
  <c r="AF160" i="30"/>
  <c r="W2" i="15" s="1"/>
  <c r="AN160" i="30"/>
  <c r="AE2" i="15" s="1"/>
  <c r="R149" i="30"/>
  <c r="I4" i="14" s="1"/>
  <c r="Z149" i="30"/>
  <c r="AH149" i="30"/>
  <c r="Y4" i="14" s="1"/>
  <c r="T147" i="30"/>
  <c r="K2" i="14" s="1"/>
  <c r="AB147" i="30"/>
  <c r="S2" i="14" s="1"/>
  <c r="AJ147" i="30"/>
  <c r="AA2" i="14" s="1"/>
  <c r="V142" i="30"/>
  <c r="AD142" i="30"/>
  <c r="AL142" i="30"/>
  <c r="X137" i="30"/>
  <c r="O5" i="21" s="1"/>
  <c r="AF137" i="30"/>
  <c r="W5" i="21" s="1"/>
  <c r="AN137" i="30"/>
  <c r="AE5" i="21" s="1"/>
  <c r="Z136" i="30"/>
  <c r="Q4" i="21" s="1"/>
  <c r="AH136" i="30"/>
  <c r="Y4" i="21" s="1"/>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R4" i="21" s="1"/>
  <c r="S176" i="30"/>
  <c r="J5" i="16" s="1"/>
  <c r="W173" i="30"/>
  <c r="N2" i="16" s="1"/>
  <c r="AA149" i="30"/>
  <c r="R4" i="14" s="1"/>
  <c r="AE142" i="30"/>
  <c r="AI136" i="30"/>
  <c r="Z4" i="21" s="1"/>
  <c r="W186" i="30"/>
  <c r="N2" i="17" s="1"/>
  <c r="AA176" i="30"/>
  <c r="R5" i="16" s="1"/>
  <c r="AE173" i="30"/>
  <c r="AI149" i="30"/>
  <c r="Z4" i="14" s="1"/>
  <c r="AM142" i="30"/>
  <c r="AA188" i="30"/>
  <c r="AE186" i="30"/>
  <c r="V2" i="17" s="1"/>
  <c r="AI176" i="30"/>
  <c r="Z5" i="16" s="1"/>
  <c r="AM173" i="30"/>
  <c r="U134" i="30"/>
  <c r="L2" i="21" s="1"/>
  <c r="AM186" i="30"/>
  <c r="AD2" i="17" s="1"/>
  <c r="Y137" i="30"/>
  <c r="P5" i="21" s="1"/>
  <c r="AC147" i="30"/>
  <c r="T2" i="14" s="1"/>
  <c r="X77" i="30"/>
  <c r="Q181" i="30"/>
  <c r="H10" i="16" s="1"/>
  <c r="AG137" i="30"/>
  <c r="X5" i="21" s="1"/>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Q2" i="17"/>
  <c r="H5" i="16"/>
  <c r="AE5" i="16"/>
  <c r="AB2" i="15"/>
  <c r="Z2" i="14"/>
  <c r="T10" i="16"/>
  <c r="N2" i="21"/>
  <c r="AA10" i="16"/>
  <c r="Q4" i="14"/>
  <c r="Z10" i="16"/>
  <c r="R10" i="16"/>
  <c r="T5" i="16"/>
  <c r="R2" i="16"/>
  <c r="W4" i="14"/>
  <c r="AD4" i="14"/>
  <c r="W2" i="14"/>
  <c r="G10" i="16"/>
  <c r="X10" i="21"/>
  <c r="G2" i="14"/>
  <c r="M2" i="21"/>
  <c r="AC4" i="16"/>
  <c r="X2" i="21"/>
  <c r="Y2" i="15"/>
  <c r="V2" i="16"/>
  <c r="AD2" i="16"/>
  <c r="U4" i="16"/>
  <c r="Z10" i="21" l="1"/>
  <c r="L202" i="30"/>
  <c r="L199" i="30"/>
  <c r="N199" i="30"/>
  <c r="O188" i="30"/>
  <c r="P188" i="30" s="1"/>
  <c r="Q188" i="30" s="1"/>
  <c r="R188" i="30" s="1"/>
  <c r="S188" i="30" s="1"/>
  <c r="X194" i="30"/>
  <c r="AC194" i="30"/>
  <c r="K202" i="30"/>
  <c r="AL194" i="30"/>
  <c r="K199" i="30"/>
  <c r="AD194" i="30"/>
  <c r="M202" i="30"/>
  <c r="R10" i="21"/>
  <c r="M199" i="30"/>
  <c r="Q35" i="38"/>
  <c r="Z108" i="30"/>
  <c r="Z43" i="30"/>
  <c r="Q2" i="12" s="1"/>
  <c r="S28" i="38"/>
  <c r="S29" i="38"/>
  <c r="T27" i="38"/>
  <c r="R30" i="38"/>
  <c r="R31" i="38" s="1"/>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J4" i="21" s="1"/>
  <c r="O136" i="30"/>
  <c r="F4" i="21" s="1"/>
  <c r="P136" i="30"/>
  <c r="G4" i="21" s="1"/>
  <c r="R136" i="30"/>
  <c r="I4" i="21" s="1"/>
  <c r="Q136" i="30"/>
  <c r="H4" i="21" s="1"/>
  <c r="D5" i="13"/>
  <c r="F10" i="16"/>
  <c r="C10" i="16"/>
  <c r="E10" i="16"/>
  <c r="D10" i="16"/>
  <c r="B10" i="16"/>
  <c r="F2" i="14"/>
  <c r="B2" i="14"/>
  <c r="C2" i="14"/>
  <c r="D2" i="14"/>
  <c r="E2" i="14"/>
  <c r="T10" i="21"/>
  <c r="AE194" i="30"/>
  <c r="W194" i="30"/>
  <c r="Q10" i="21"/>
  <c r="V194" i="30"/>
  <c r="AN194" i="30"/>
  <c r="AG194" i="30"/>
  <c r="AF194" i="30"/>
  <c r="AJ194" i="30"/>
  <c r="AC10" i="21"/>
  <c r="AK194" i="30"/>
  <c r="T194" i="30"/>
  <c r="O194" i="30" s="1"/>
  <c r="P194" i="30" s="1"/>
  <c r="Q194" i="30" s="1"/>
  <c r="R194" i="30" s="1"/>
  <c r="S194" i="30" s="1"/>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T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AA43" i="30"/>
  <c r="R2" i="12" s="1"/>
  <c r="AA108" i="30"/>
  <c r="R2" i="26" s="1"/>
  <c r="T28" i="38"/>
  <c r="T29" i="38"/>
  <c r="U27" i="38"/>
  <c r="V27" i="38" s="1"/>
  <c r="W27" i="38" s="1"/>
  <c r="X27" i="38" s="1"/>
  <c r="Y27" i="38" s="1"/>
  <c r="Z27" i="38" s="1"/>
  <c r="AA27" i="38" s="1"/>
  <c r="AB27" i="38" s="1"/>
  <c r="AC27" i="38" s="1"/>
  <c r="AD27" i="38" s="1"/>
  <c r="S30" i="38"/>
  <c r="S31" i="38" s="1"/>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T30" i="38" l="1"/>
  <c r="T31" i="38" s="1"/>
  <c r="T35" i="38" s="1"/>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U138" i="30"/>
  <c r="AC138" i="30"/>
  <c r="AG138" i="30"/>
  <c r="V138" i="30"/>
  <c r="Z138" i="30"/>
  <c r="AD138" i="30"/>
  <c r="AH138" i="30"/>
  <c r="AL138" i="30"/>
  <c r="W138" i="30"/>
  <c r="AA138" i="30"/>
  <c r="AE138" i="30"/>
  <c r="AI138" i="30"/>
  <c r="AM138" i="30"/>
  <c r="T138" i="30"/>
  <c r="X138" i="30"/>
  <c r="AB138" i="30"/>
  <c r="AF138" i="30"/>
  <c r="AJ138" i="30"/>
  <c r="AN138" i="30"/>
  <c r="AD43" i="30" l="1"/>
  <c r="U30" i="38"/>
  <c r="U31" i="38" s="1"/>
  <c r="V31" i="38" s="1"/>
  <c r="W31" i="38" s="1"/>
  <c r="X31" i="38" s="1"/>
  <c r="Y31" i="38" s="1"/>
  <c r="Z31" i="38" s="1"/>
  <c r="AA31" i="38" s="1"/>
  <c r="AB31" i="38" s="1"/>
  <c r="AC31" i="38" s="1"/>
  <c r="AD31" i="38" s="1"/>
  <c r="AB199" i="30"/>
  <c r="AC43" i="30"/>
  <c r="AC108" i="30"/>
  <c r="T2" i="26" s="1"/>
  <c r="O186" i="30"/>
  <c r="E2" i="17"/>
  <c r="Y138" i="30"/>
  <c r="AK138" i="30"/>
  <c r="U35" i="38" l="1"/>
  <c r="AD108" i="30"/>
  <c r="U2" i="26" s="1"/>
  <c r="T2" i="12"/>
  <c r="AC199" i="30"/>
  <c r="U2" i="12"/>
  <c r="P186" i="30"/>
  <c r="F2" i="17"/>
  <c r="O202" i="30"/>
  <c r="AD199" i="30" l="1"/>
  <c r="V35" i="38"/>
  <c r="AE43" i="30"/>
  <c r="AE108" i="30"/>
  <c r="V2" i="26" s="1"/>
  <c r="Q186" i="30"/>
  <c r="G2" i="17"/>
  <c r="P202" i="30"/>
  <c r="W35" i="38" l="1"/>
  <c r="V2" i="12"/>
  <c r="AE199" i="30"/>
  <c r="AF43" i="30"/>
  <c r="AF108" i="30"/>
  <c r="W2" i="26" s="1"/>
  <c r="R186" i="30"/>
  <c r="H2" i="17"/>
  <c r="Q202" i="30"/>
  <c r="W2" i="12" l="1"/>
  <c r="AF199" i="30"/>
  <c r="AG108" i="30"/>
  <c r="X2" i="26" s="1"/>
  <c r="AG43" i="30"/>
  <c r="X35" i="38"/>
  <c r="S186" i="30"/>
  <c r="I2" i="17"/>
  <c r="R202" i="30"/>
  <c r="AH108" i="30" l="1"/>
  <c r="Y2" i="26" s="1"/>
  <c r="AH43" i="30"/>
  <c r="Y35" i="38"/>
  <c r="X2" i="12"/>
  <c r="AG199" i="30"/>
  <c r="J2" i="17"/>
  <c r="S202" i="30"/>
  <c r="Z35" i="38" l="1"/>
  <c r="AI43" i="30"/>
  <c r="AI108" i="30"/>
  <c r="Z2" i="26" s="1"/>
  <c r="Y2" i="12"/>
  <c r="AH199" i="30"/>
  <c r="Z2" i="12" l="1"/>
  <c r="AI199" i="30"/>
  <c r="AA35" i="38"/>
  <c r="AJ108" i="30"/>
  <c r="AA2" i="26" s="1"/>
  <c r="AJ43" i="30"/>
  <c r="AA2" i="12" l="1"/>
  <c r="AJ199" i="30"/>
  <c r="AK108" i="30"/>
  <c r="AB2" i="26" s="1"/>
  <c r="AK43" i="30"/>
  <c r="AB35" i="38"/>
  <c r="AC35" i="38" l="1"/>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<sst xmlns="http://schemas.openxmlformats.org/spreadsheetml/2006/main" count="2090" uniqueCount="645">
  <si>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</si>
  <si>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</si>
  <si>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</si>
  <si>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</si>
  <si>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</si>
  <si>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</si>
  <si>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</si>
  <si>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</si>
  <si>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</si>
  <si>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</si>
  <si>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</si>
  <si>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</si>
  <si>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</si>
  <si>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</si>
  <si>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</si>
  <si>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</si>
  <si>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</si>
  <si>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</si>
  <si>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</si>
  <si>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</si>
  <si>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</si>
  <si>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</si>
  <si>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</si>
  <si>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</si>
  <si>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</si>
  <si>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</si>
  <si>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</si>
  <si>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</si>
  <si>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</si>
  <si>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</si>
  <si>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</si>
  <si>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</si>
  <si>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</si>
  <si>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</si>
  <si>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</si>
  <si>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</si>
  <si>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</si>
  <si>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</si>
  <si>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</si>
  <si>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</si>
  <si>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</si>
  <si>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</si>
  <si>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</si>
  <si>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</si>
  <si>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</si>
  <si>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</si>
  <si>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</si>
  <si>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</si>
  <si>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</si>
  <si>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</si>
  <si>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</si>
  <si>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</si>
  <si>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</si>
  <si>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</si>
  <si>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</si>
  <si>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</si>
  <si>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</si>
  <si>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</si>
  <si>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</si>
  <si>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</si>
  <si>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</si>
  <si>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</si>
  <si>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</si>
  <si>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</si>
  <si>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</si>
  <si>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</si>
  <si>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</si>
  <si>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</si>
  <si>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</si>
  <si>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</si>
  <si>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</si>
  <si>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</si>
  <si>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</si>
  <si>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</si>
  <si>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</si>
  <si>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</si>
  <si>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</si>
  <si>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</si>
  <si>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</si>
  <si>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</si>
  <si>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</si>
  <si>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</si>
  <si>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Notes:</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</si>
  <si>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</si>
  <si>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</si>
  <si>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</si>
  <si>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</si>
  <si>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</si>
  <si>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</si>
  <si>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</si>
  <si>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</si>
  <si>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</si>
  <si>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</si>
  <si>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</si>
  <si>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</si>
  <si>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</si>
  <si>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</si>
  <si>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</si>
  <si>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</si>
  <si>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</si>
  <si>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</si>
  <si>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</si>
  <si>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</si>
  <si>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</si>
  <si>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</si>
  <si>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</si>
  <si>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</si>
  <si>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</si>
  <si>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</si>
  <si>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</si>
  <si>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</si>
  <si>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</si>
  <si>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</si>
  <si>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</si>
  <si>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</si>
  <si>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</si>
  <si>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</si>
  <si>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</si>
  <si>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</si>
  <si>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</si>
  <si>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</si>
  <si>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</si>
  <si>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</si>
  <si>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</si>
  <si>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</si>
  <si>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</si>
  <si>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</si>
  <si>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</si>
  <si>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</si>
  <si>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</si>
  <si>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</si>
  <si>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</si>
  <si>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</si>
  <si>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</si>
  <si>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</si>
  <si>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</si>
  <si>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</si>
  <si>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</si>
  <si>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</si>
  <si>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</si>
  <si>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</si>
  <si>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</si>
  <si>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</si>
  <si>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</si>
  <si>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</si>
  <si>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</si>
  <si>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</si>
  <si>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</si>
  <si>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</si>
  <si>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</si>
  <si>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</si>
  <si>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</si>
  <si>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</si>
  <si>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</si>
  <si>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</si>
  <si>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</si>
  <si>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</si>
  <si>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</si>
  <si>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</si>
  <si>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</si>
  <si>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</si>
  <si>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</si>
  <si>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</si>
  <si>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</si>
  <si>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</si>
  <si>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</si>
  <si>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</si>
  <si>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</si>
  <si>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</si>
  <si>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</si>
  <si>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</si>
  <si>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</si>
  <si>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</si>
  <si>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</si>
  <si>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</si>
  <si>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</si>
  <si>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</si>
  <si>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</si>
  <si>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</si>
  <si>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</si>
  <si>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</si>
  <si>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</si>
  <si>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</si>
  <si>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</si>
  <si>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</si>
  <si>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</si>
  <si>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</si>
  <si>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</si>
  <si>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</si>
  <si>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</si>
  <si>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</si>
  <si>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</si>
  <si>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</si>
  <si>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</si>
  <si>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</si>
  <si>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</si>
  <si>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</si>
  <si>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</si>
  <si>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</si>
  <si>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</si>
  <si>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</si>
  <si>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</si>
  <si>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</si>
  <si>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</si>
  <si>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</si>
  <si>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</si>
  <si>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</si>
  <si>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</si>
  <si>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</si>
  <si>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</si>
  <si>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</si>
  <si>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</si>
  <si>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</si>
  <si>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</si>
  <si>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</si>
  <si>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</si>
  <si>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</si>
  <si>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</si>
  <si>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</si>
  <si>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</si>
  <si>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</si>
  <si>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</si>
  <si>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</si>
  <si>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</si>
  <si>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</si>
  <si>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</si>
  <si>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</si>
  <si>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</si>
  <si>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</si>
  <si>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</si>
  <si>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</si>
  <si>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</si>
  <si>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</si>
  <si>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</si>
  <si>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</si>
  <si>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</si>
  <si>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</si>
  <si>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</si>
  <si>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</si>
  <si>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</si>
  <si>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</si>
  <si>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</si>
  <si>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</si>
  <si>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</si>
  <si>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</si>
  <si>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</si>
  <si>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</si>
  <si>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</si>
  <si>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</si>
  <si>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</si>
  <si>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</si>
  <si>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</si>
  <si>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</si>
  <si>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</si>
  <si>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</si>
  <si>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</si>
  <si>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</si>
  <si>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</si>
  <si>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</si>
  <si>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</si>
  <si>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</si>
  <si>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</si>
  <si>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</si>
  <si>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</si>
  <si>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</si>
  <si>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</si>
  <si>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</si>
  <si>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</si>
  <si>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</si>
  <si>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</si>
  <si>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</si>
  <si>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</si>
  <si>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</si>
  <si>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</si>
  <si>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</si>
  <si>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</si>
  <si>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</si>
  <si>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</si>
  <si>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</si>
  <si>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</si>
  <si>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</si>
  <si>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</si>
  <si>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</si>
  <si>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</si>
  <si>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</si>
  <si>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</si>
  <si>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</si>
  <si>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</si>
  <si>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</si>
  <si>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</si>
  <si>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</si>
  <si>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</si>
  <si>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</si>
  <si>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</si>
  <si>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</si>
  <si>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</si>
  <si>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</si>
  <si>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</si>
  <si>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</si>
  <si>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</si>
  <si>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</si>
  <si>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</si>
  <si>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</si>
  <si>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</si>
  <si>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</si>
  <si>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</si>
  <si>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</si>
  <si>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</si>
  <si>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</si>
  <si>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</si>
  <si>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</si>
  <si>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</si>
  <si>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</si>
  <si>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</si>
  <si>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</si>
  <si>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</si>
  <si>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</si>
  <si>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</si>
  <si>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</si>
  <si>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</si>
  <si>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</si>
  <si>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</si>
  <si>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</si>
  <si>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</si>
  <si>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</si>
  <si>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</si>
  <si>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</si>
  <si>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</si>
  <si>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</si>
  <si>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</si>
  <si>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</si>
  <si>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</si>
  <si>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</si>
  <si>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</si>
  <si>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</si>
  <si>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</si>
  <si>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</si>
  <si>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</si>
  <si>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</si>
  <si>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</si>
  <si>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</si>
  <si>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</si>
  <si>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</si>
  <si>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</si>
  <si>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</si>
  <si>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</si>
  <si>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</si>
  <si>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</si>
  <si>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</si>
  <si>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</si>
  <si>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</si>
  <si>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</si>
  <si>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</si>
  <si>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</si>
  <si>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</si>
  <si>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</si>
  <si>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</si>
  <si>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</si>
  <si>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</si>
  <si>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</si>
  <si>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</si>
  <si>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</si>
  <si>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</si>
  <si>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</si>
  <si>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</si>
  <si>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</si>
  <si>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</si>
  <si>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</si>
  <si>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</si>
  <si>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</si>
  <si>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</si>
  <si>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</si>
  <si>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</si>
  <si>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</si>
  <si>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</si>
  <si>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</si>
  <si>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</si>
  <si>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</si>
  <si>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</si>
  <si>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</si>
  <si>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</si>
  <si>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</si>
  <si>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</si>
  <si>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</si>
  <si>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</si>
  <si>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</si>
  <si>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</si>
  <si>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</si>
  <si>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</si>
  <si>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</si>
  <si>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</si>
  <si>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</si>
  <si>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</si>
  <si>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</si>
  <si>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</si>
  <si>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</si>
  <si>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</si>
  <si>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</si>
  <si>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</si>
  <si>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</si>
  <si>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</si>
  <si>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</si>
  <si>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</si>
  <si>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</si>
  <si>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</si>
  <si>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</si>
  <si>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</si>
  <si>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</si>
  <si>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</si>
  <si>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</si>
  <si>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</si>
  <si>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</si>
  <si>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</si>
  <si>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</si>
  <si>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</si>
  <si>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</si>
  <si>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</si>
  <si>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</si>
  <si>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</si>
  <si>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</si>
  <si>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</si>
  <si>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</si>
  <si>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</si>
  <si>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</si>
  <si>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</si>
  <si>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</si>
  <si>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</si>
  <si>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</si>
  <si>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</si>
  <si>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</si>
  <si>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</si>
  <si>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</si>
  <si>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</si>
  <si>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</si>
  <si>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</si>
  <si>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</si>
  <si>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</si>
  <si>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</si>
  <si>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</si>
  <si>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</si>
  <si>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</si>
  <si>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</si>
  <si>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</si>
  <si>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</si>
  <si>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</si>
  <si>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</si>
  <si>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</si>
  <si>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</si>
  <si>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</si>
  <si>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</si>
  <si>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</si>
  <si>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</si>
  <si>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</si>
  <si>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</si>
  <si>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</si>
  <si>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</si>
  <si>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</si>
  <si>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</si>
  <si>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</si>
  <si>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</si>
  <si>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</si>
  <si>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</si>
  <si>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</si>
  <si>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</si>
  <si>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</si>
  <si>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</si>
  <si>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</si>
  <si>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</si>
  <si>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</si>
  <si>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</si>
  <si>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</si>
  <si>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</si>
  <si>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</si>
  <si>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</si>
  <si>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</si>
  <si>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</si>
  <si>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</si>
  <si>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</si>
  <si>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</si>
  <si>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</si>
  <si>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</si>
  <si>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</si>
  <si>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</si>
  <si>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</si>
  <si>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</si>
  <si>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</si>
  <si>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</si>
  <si>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</si>
  <si>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</si>
  <si>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</si>
  <si>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</si>
  <si>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</si>
  <si>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</si>
  <si>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</si>
  <si>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</si>
  <si>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</si>
  <si>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</si>
  <si>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</si>
  <si>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</si>
  <si>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</si>
  <si>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</si>
  <si>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</si>
  <si>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</si>
  <si>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</si>
  <si>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</si>
  <si>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</si>
  <si>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</si>
  <si>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</si>
  <si>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</si>
  <si>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</si>
  <si>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</si>
  <si>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</si>
  <si>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</si>
  <si>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</si>
  <si>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</si>
  <si>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</si>
  <si>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</si>
  <si>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</si>
  <si>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</si>
  <si>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</si>
  <si>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</si>
  <si>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</si>
  <si>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</si>
  <si>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</si>
  <si>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</si>
  <si>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</si>
  <si>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</si>
  <si>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</si>
  <si>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</si>
  <si>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</si>
  <si>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</si>
  <si>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</si>
  <si>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</si>
  <si>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</si>
  <si>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Other</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</si>
  <si>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</si>
  <si>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</si>
  <si>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</si>
  <si>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</si>
  <si>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</si>
  <si>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</si>
  <si>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</si>
  <si>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</si>
  <si>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</si>
  <si>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</si>
  <si>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</si>
  <si>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</si>
  <si>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</si>
  <si>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</si>
  <si>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</si>
  <si>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</si>
  <si>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</si>
  <si>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</si>
  <si>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</si>
  <si>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</si>
  <si>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</si>
  <si>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</si>
  <si>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</si>
  <si>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</si>
  <si>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</si>
  <si>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</si>
  <si>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</si>
  <si>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</si>
  <si>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</si>
  <si>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</si>
  <si>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</si>
  <si>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</si>
  <si>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</si>
  <si>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</si>
  <si>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</si>
  <si>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</si>
  <si>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</si>
  <si>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</si>
  <si>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</si>
  <si>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</si>
  <si>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</si>
  <si>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</si>
  <si>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</si>
  <si>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</si>
  <si>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</si>
  <si>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</si>
  <si>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</si>
  <si>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</si>
  <si>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Annual Energy Outlook 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</si>
  <si>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</si>
  <si>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</si>
  <si>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</si>
  <si>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</si>
  <si>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</si>
  <si>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</si>
  <si>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</si>
  <si>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</si>
  <si>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</si>
  <si>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</si>
  <si>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</si>
  <si>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</si>
  <si>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</si>
  <si>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</si>
  <si>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</si>
  <si>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</si>
  <si>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</si>
  <si>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</si>
  <si>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</si>
  <si>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</si>
  <si>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</si>
  <si>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</si>
  <si>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</si>
  <si>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</si>
  <si>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</si>
  <si>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</si>
  <si>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</si>
  <si>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</si>
  <si>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</si>
  <si>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</si>
  <si>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</si>
  <si>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</si>
  <si>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</si>
  <si>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</si>
  <si>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</si>
  <si>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</si>
  <si>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</si>
  <si>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</si>
  <si>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</si>
  <si>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</si>
  <si>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</si>
  <si>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</si>
  <si>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</si>
  <si>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</si>
  <si>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</si>
  <si>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</si>
  <si>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</si>
  <si>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</si>
  <si>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</si>
  <si>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</si>
  <si>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</si>
  <si>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</si>
  <si>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</si>
  <si>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</si>
  <si>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</si>
  <si>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Residential</t>
  </si>
  <si>
    <t>Commercial</t>
  </si>
  <si>
    <t>noIRA.d020623a</t>
  </si>
  <si>
    <t>noIRA</t>
  </si>
  <si>
    <t>No Inflation Reduction Act</t>
  </si>
  <si>
    <t>National Energy Modeling System run noIRA.d020623a.  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</si>
</sst>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0.0"/>
    <numFmt numFmtId="168" formatCode="_(* #,##0_);_(* \(#,##0\);_(* &quot;-&quot;??_);_(@_)"/>
  </numFmts>
  <fonts count="3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sz val="10"/>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s>
  <fills count="14">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34">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9" fillId="0" borderId="0" xfId="8" applyFont="1" applyAlignment="1">
      <alignment horizontal="left"/>
    </xf>
    <xf numFmtId="0" fontId="25" fillId="0" borderId="0" xfId="8" applyFont="1"/>
    <xf numFmtId="0" fontId="7" fillId="0" borderId="8" xfId="8" applyBorder="1"/>
    <xf numFmtId="0" fontId="7" fillId="0" borderId="0" xfId="28"/>
    <xf numFmtId="0" fontId="8" fillId="0" borderId="5" xfId="30">
      <alignment wrapText="1"/>
    </xf>
    <xf numFmtId="0" fontId="24" fillId="0" borderId="0" xfId="32" applyFont="1">
      <alignment horizontal="left"/>
    </xf>
    <xf numFmtId="0" fontId="9" fillId="0" borderId="0" xfId="28" applyFont="1"/>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1" borderId="0" xfId="0" applyFill="1"/>
    <xf numFmtId="0" fontId="1" fillId="0" borderId="13" xfId="0" applyFont="1" applyBorder="1"/>
    <xf numFmtId="0" fontId="0" fillId="0" borderId="14" xfId="0" applyBorder="1"/>
    <xf numFmtId="9" fontId="0" fillId="0" borderId="14" xfId="15" applyFont="1" applyBorder="1"/>
    <xf numFmtId="0" fontId="1" fillId="12" borderId="0" xfId="0" applyFont="1" applyFill="1"/>
    <xf numFmtId="0" fontId="0" fillId="12" borderId="0" xfId="0" applyFill="1"/>
    <xf numFmtId="9" fontId="11" fillId="0" borderId="0" xfId="15" applyFont="1"/>
    <xf numFmtId="11" fontId="0" fillId="0" borderId="0" xfId="15" applyNumberFormat="1" applyFont="1"/>
    <xf numFmtId="0" fontId="0" fillId="0" borderId="0" xfId="15" applyNumberFormat="1" applyFont="1"/>
    <xf numFmtId="0" fontId="27" fillId="13" borderId="0" xfId="0" applyFont="1" applyFill="1"/>
    <xf numFmtId="0" fontId="28" fillId="13" borderId="0" xfId="0" applyFont="1" applyFill="1"/>
    <xf numFmtId="0" fontId="28" fillId="13" borderId="14" xfId="0" applyFont="1" applyFill="1" applyBorder="1"/>
    <xf numFmtId="0" fontId="1" fillId="7" borderId="0" xfId="0" applyFont="1" applyFill="1"/>
    <xf numFmtId="0" fontId="26" fillId="0" borderId="0" xfId="0" applyFont="1"/>
    <xf numFmtId="9" fontId="26"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29" fillId="6" borderId="0" xfId="0" applyFont="1" applyFill="1"/>
    <xf numFmtId="9" fontId="11" fillId="12" borderId="0" xfId="15" applyFont="1" applyFill="1"/>
    <xf numFmtId="11" fontId="0" fillId="12" borderId="0" xfId="0" applyNumberFormat="1" applyFill="1"/>
    <xf numFmtId="11" fontId="0" fillId="11" borderId="0" xfId="0" applyNumberFormat="1" applyFill="1"/>
    <xf numFmtId="0" fontId="30" fillId="0" borderId="0" xfId="0" applyFont="1"/>
    <xf numFmtId="9" fontId="0" fillId="0" borderId="0" xfId="15" applyFont="1" applyAlignment="1">
      <alignment wrapText="1"/>
    </xf>
    <xf numFmtId="0" fontId="22" fillId="0" borderId="0" xfId="8" applyFont="1" applyAlignment="1">
      <alignment horizontal="right"/>
    </xf>
    <xf numFmtId="0" fontId="22" fillId="0" borderId="5" xfId="30" applyFont="1">
      <alignment wrapText="1"/>
    </xf>
    <xf numFmtId="0" fontId="22" fillId="0" borderId="5" xfId="30" applyFont="1" applyAlignment="1">
      <alignment horizontal="right"/>
    </xf>
    <xf numFmtId="0" fontId="22" fillId="0" borderId="6" xfId="31" applyFont="1">
      <alignmen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22" fillId="0" borderId="6" xfId="31" applyNumberFormat="1" applyFont="1" applyAlignment="1">
      <alignment horizontal="right" wrapText="1"/>
    </xf>
    <xf numFmtId="4" fontId="22" fillId="0" borderId="6" xfId="31" applyNumberFormat="1" applyFont="1">
      <alignment wrapText="1"/>
    </xf>
    <xf numFmtId="165" fontId="22" fillId="0" borderId="6" xfId="31" applyNumberFormat="1" applyFont="1">
      <alignment wrapText="1"/>
    </xf>
    <xf numFmtId="0" fontId="9" fillId="0" borderId="8" xfId="29" applyFont="1" applyAlignment="1"/>
    <xf numFmtId="167" fontId="22" fillId="0" borderId="6" xfId="31" applyNumberFormat="1" applyFont="1" applyAlignment="1">
      <alignment horizontal="right" wrapText="1"/>
    </xf>
    <xf numFmtId="0" fontId="7" fillId="0" borderId="0" xfId="8"/>
    <xf numFmtId="0" fontId="9"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xf numFmtId="11" fontId="1" fillId="7" borderId="0" xfId="0" applyNumberFormat="1" applyFont="1" applyFill="1"/>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5336703000000000</c:v>
                </c:pt>
                <c:pt idx="5">
                  <c:v>5392938000000000</c:v>
                </c:pt>
                <c:pt idx="6">
                  <c:v>5445511000000000</c:v>
                </c:pt>
                <c:pt idx="7">
                  <c:v>5486425000000000</c:v>
                </c:pt>
                <c:pt idx="8">
                  <c:v>5520562000000000</c:v>
                </c:pt>
                <c:pt idx="9">
                  <c:v>5551851000000000</c:v>
                </c:pt>
                <c:pt idx="10">
                  <c:v>5584150000000000</c:v>
                </c:pt>
                <c:pt idx="11">
                  <c:v>5621479000000000</c:v>
                </c:pt>
                <c:pt idx="12">
                  <c:v>5662268000000000</c:v>
                </c:pt>
                <c:pt idx="13">
                  <c:v>5706130000000000</c:v>
                </c:pt>
                <c:pt idx="14">
                  <c:v>5756391000000000</c:v>
                </c:pt>
                <c:pt idx="15">
                  <c:v>5809623000000000</c:v>
                </c:pt>
                <c:pt idx="16">
                  <c:v>5868903000000000</c:v>
                </c:pt>
                <c:pt idx="17">
                  <c:v>5926797000000000</c:v>
                </c:pt>
                <c:pt idx="18">
                  <c:v>5984940000000000</c:v>
                </c:pt>
                <c:pt idx="19">
                  <c:v>6043934000000000</c:v>
                </c:pt>
                <c:pt idx="20">
                  <c:v>6106915000000000</c:v>
                </c:pt>
                <c:pt idx="21">
                  <c:v>6174929000000000</c:v>
                </c:pt>
                <c:pt idx="22">
                  <c:v>6246940000000000</c:v>
                </c:pt>
                <c:pt idx="23">
                  <c:v>6321898000000000</c:v>
                </c:pt>
                <c:pt idx="24">
                  <c:v>6399224000000000</c:v>
                </c:pt>
                <c:pt idx="25">
                  <c:v>6478692000000000</c:v>
                </c:pt>
                <c:pt idx="26">
                  <c:v>6559986000000000</c:v>
                </c:pt>
                <c:pt idx="27">
                  <c:v>6645237000000000</c:v>
                </c:pt>
                <c:pt idx="28">
                  <c:v>6736703000000000</c:v>
                </c:pt>
                <c:pt idx="29">
                  <c:v>6832787000000000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5258980000000001</c:v>
                </c:pt>
                <c:pt idx="2">
                  <c:v>5168468000000000</c:v>
                </c:pt>
                <c:pt idx="3">
                  <c:v>5273370999999999</c:v>
                </c:pt>
                <c:pt idx="4">
                  <c:v>5336702999999999</c:v>
                </c:pt>
                <c:pt idx="5">
                  <c:v>5392937999999999</c:v>
                </c:pt>
                <c:pt idx="6">
                  <c:v>5445511000000000</c:v>
                </c:pt>
                <c:pt idx="7">
                  <c:v>5486425000000000</c:v>
                </c:pt>
                <c:pt idx="8">
                  <c:v>5520562000000000</c:v>
                </c:pt>
                <c:pt idx="9">
                  <c:v>5551850000000000</c:v>
                </c:pt>
                <c:pt idx="10">
                  <c:v>5584152000000000</c:v>
                </c:pt>
                <c:pt idx="11">
                  <c:v>5621482000000000</c:v>
                </c:pt>
                <c:pt idx="12">
                  <c:v>5662266000000000</c:v>
                </c:pt>
                <c:pt idx="13">
                  <c:v>5706131000000000</c:v>
                </c:pt>
                <c:pt idx="14">
                  <c:v>5756388999999998</c:v>
                </c:pt>
                <c:pt idx="15">
                  <c:v>5809623000000000</c:v>
                </c:pt>
                <c:pt idx="16">
                  <c:v>5868903999999999</c:v>
                </c:pt>
                <c:pt idx="17">
                  <c:v>5926799000000001</c:v>
                </c:pt>
                <c:pt idx="18">
                  <c:v>5984940000000001</c:v>
                </c:pt>
                <c:pt idx="19">
                  <c:v>6043937000000000</c:v>
                </c:pt>
                <c:pt idx="20">
                  <c:v>6106913000000000</c:v>
                </c:pt>
                <c:pt idx="21">
                  <c:v>6174929000000000</c:v>
                </c:pt>
                <c:pt idx="22">
                  <c:v>6246939999999999</c:v>
                </c:pt>
                <c:pt idx="23">
                  <c:v>6321898000000000</c:v>
                </c:pt>
                <c:pt idx="24">
                  <c:v>6399223000000000</c:v>
                </c:pt>
                <c:pt idx="25">
                  <c:v>6478692000000000</c:v>
                </c:pt>
                <c:pt idx="26">
                  <c:v>6559986999999999</c:v>
                </c:pt>
                <c:pt idx="27">
                  <c:v>6645236000000000</c:v>
                </c:pt>
                <c:pt idx="28">
                  <c:v>6736702999999999</c:v>
                </c:pt>
                <c:pt idx="29">
                  <c:v>6832784000000000</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4706010000000000</c:v>
                </c:pt>
                <c:pt idx="5">
                  <c:v>4714902000000000</c:v>
                </c:pt>
                <c:pt idx="6">
                  <c:v>4715723000000000</c:v>
                </c:pt>
                <c:pt idx="7">
                  <c:v>4739421000000000</c:v>
                </c:pt>
                <c:pt idx="8">
                  <c:v>4766336000000000</c:v>
                </c:pt>
                <c:pt idx="9">
                  <c:v>4790164000000000</c:v>
                </c:pt>
                <c:pt idx="10">
                  <c:v>4819077000000000</c:v>
                </c:pt>
                <c:pt idx="11">
                  <c:v>4850558000000000</c:v>
                </c:pt>
                <c:pt idx="12">
                  <c:v>4879746000000000</c:v>
                </c:pt>
                <c:pt idx="13">
                  <c:v>4908594000000000</c:v>
                </c:pt>
                <c:pt idx="14">
                  <c:v>4936899000000000</c:v>
                </c:pt>
                <c:pt idx="15">
                  <c:v>4964355000000000</c:v>
                </c:pt>
                <c:pt idx="16">
                  <c:v>4989935000000000</c:v>
                </c:pt>
                <c:pt idx="17">
                  <c:v>5013577000000000</c:v>
                </c:pt>
                <c:pt idx="18">
                  <c:v>5034398000000000</c:v>
                </c:pt>
                <c:pt idx="19">
                  <c:v>5059097000000000</c:v>
                </c:pt>
                <c:pt idx="20">
                  <c:v>5087606000000000</c:v>
                </c:pt>
                <c:pt idx="21">
                  <c:v>5117900000000000</c:v>
                </c:pt>
                <c:pt idx="22">
                  <c:v>5151028000000000</c:v>
                </c:pt>
                <c:pt idx="23">
                  <c:v>5185277000000000</c:v>
                </c:pt>
                <c:pt idx="24">
                  <c:v>5221343000000000</c:v>
                </c:pt>
                <c:pt idx="25">
                  <c:v>5258938000000000</c:v>
                </c:pt>
                <c:pt idx="26">
                  <c:v>5297752000000000</c:v>
                </c:pt>
                <c:pt idx="27">
                  <c:v>5339770000000000</c:v>
                </c:pt>
                <c:pt idx="28">
                  <c:v>5384829000000000</c:v>
                </c:pt>
                <c:pt idx="29">
                  <c:v>5431965000000000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4715090000000000</c:v>
                </c:pt>
                <c:pt idx="2">
                  <c:v>4659688000000000</c:v>
                </c:pt>
                <c:pt idx="3">
                  <c:v>4703552000000000</c:v>
                </c:pt>
                <c:pt idx="4">
                  <c:v>4752282000000000</c:v>
                </c:pt>
                <c:pt idx="5">
                  <c:v>4795945000000000</c:v>
                </c:pt>
                <c:pt idx="6">
                  <c:v>4833888000000000</c:v>
                </c:pt>
                <c:pt idx="7">
                  <c:v>4870414000000000</c:v>
                </c:pt>
                <c:pt idx="8">
                  <c:v>4907689000000000</c:v>
                </c:pt>
                <c:pt idx="9">
                  <c:v>4790164000000000</c:v>
                </c:pt>
                <c:pt idx="10">
                  <c:v>4819077000000000</c:v>
                </c:pt>
                <c:pt idx="11">
                  <c:v>4850556000000000</c:v>
                </c:pt>
                <c:pt idx="12">
                  <c:v>4879746000000000</c:v>
                </c:pt>
                <c:pt idx="13">
                  <c:v>4908592000000000</c:v>
                </c:pt>
                <c:pt idx="14">
                  <c:v>4936900000000000</c:v>
                </c:pt>
                <c:pt idx="15">
                  <c:v>4964356000000000</c:v>
                </c:pt>
                <c:pt idx="16">
                  <c:v>4989936000000000</c:v>
                </c:pt>
                <c:pt idx="17">
                  <c:v>5013578000000000</c:v>
                </c:pt>
                <c:pt idx="18">
                  <c:v>5034397000000000</c:v>
                </c:pt>
                <c:pt idx="19">
                  <c:v>5059099000000000</c:v>
                </c:pt>
                <c:pt idx="20">
                  <c:v>5087606000000000</c:v>
                </c:pt>
                <c:pt idx="21">
                  <c:v>5117901000000000</c:v>
                </c:pt>
                <c:pt idx="22">
                  <c:v>5151028000000000</c:v>
                </c:pt>
                <c:pt idx="23">
                  <c:v>5185279000000000</c:v>
                </c:pt>
                <c:pt idx="24">
                  <c:v>5221344000000000</c:v>
                </c:pt>
                <c:pt idx="25">
                  <c:v>5258937000000000</c:v>
                </c:pt>
                <c:pt idx="26">
                  <c:v>5297754000000000</c:v>
                </c:pt>
                <c:pt idx="27">
                  <c:v>5339772000000000</c:v>
                </c:pt>
                <c:pt idx="28">
                  <c:v>5384830000000000</c:v>
                </c:pt>
                <c:pt idx="29">
                  <c:v>5431965000000000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7" Type="http://schemas.openxmlformats.org/officeDocument/2006/relationships/printerSettings" Target="../printerSettings/printerSettings1.bin"/><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eia.gov/outlooks/aeo/data/browser/"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outlooks/aeo/data/browse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7"/>
  <sheetViews>
    <sheetView workbookViewId="0">
      <selection activeCell="H14" sqref="H14"/>
    </sheetView>
  </sheetViews>
  <sheetFormatPr defaultRowHeight="14.5"/>
  <cols>
    <col min="1" max="1" width="12.453125" customWidth="1"/>
    <col min="2" max="2" width="61.453125" customWidth="1"/>
    <col min="3" max="3" width="19.26953125" customWidth="1"/>
  </cols>
  <sheetData>
    <row r="1" spans="1:2">
      <c r="A1" s="1" t="s">
        <v>80</v>
      </c>
    </row>
    <row r="3" spans="1:2">
      <c r="A3" s="1" t="s">
        <v>0</v>
      </c>
      <c r="B3" s="2" t="s">
        <v>639</v>
      </c>
    </row>
    <row r="4" spans="1:2">
      <c r="B4" t="s">
        <v>72</v>
      </c>
    </row>
    <row r="5" spans="1:2">
      <c r="B5" s="4" t="s">
        <v>599</v>
      </c>
    </row>
    <row r="6" spans="1:2">
      <c r="B6" t="s">
        <v>578</v>
      </c>
    </row>
    <row r="7" spans="1:2">
      <c r="B7" s="5" t="s">
        <v>581</v>
      </c>
    </row>
    <row r="8" spans="1:2">
      <c r="B8" s="5" t="s">
        <v>579</v>
      </c>
    </row>
    <row r="9" spans="1:2">
      <c r="B9" t="s">
        <v>73</v>
      </c>
    </row>
    <row r="11" spans="1:2">
      <c r="B11" s="2" t="s">
        <v>640</v>
      </c>
    </row>
    <row r="12" spans="1:2">
      <c r="B12" t="s">
        <v>72</v>
      </c>
    </row>
    <row r="13" spans="1:2">
      <c r="B13" s="4" t="s">
        <v>577</v>
      </c>
    </row>
    <row r="14" spans="1:2">
      <c r="B14" t="s">
        <v>578</v>
      </c>
    </row>
    <row r="15" spans="1:2">
      <c r="B15" s="5" t="s">
        <v>519</v>
      </c>
    </row>
    <row r="16" spans="1:2">
      <c r="B16" s="5" t="s">
        <v>580</v>
      </c>
    </row>
    <row r="17" spans="1:2">
      <c r="B17" t="s">
        <v>74</v>
      </c>
    </row>
    <row r="19" spans="1:2">
      <c r="B19" s="2" t="s">
        <v>135</v>
      </c>
    </row>
    <row r="20" spans="1:2">
      <c r="B20" t="s">
        <v>136</v>
      </c>
    </row>
    <row r="21" spans="1:2">
      <c r="B21" s="4">
        <v>2020</v>
      </c>
    </row>
    <row r="22" spans="1:2">
      <c r="B22" t="s">
        <v>137</v>
      </c>
    </row>
    <row r="23" spans="1:2">
      <c r="B23" s="5" t="s">
        <v>535</v>
      </c>
    </row>
    <row r="24" spans="1:2">
      <c r="B24" s="5" t="s">
        <v>536</v>
      </c>
    </row>
    <row r="25" spans="1:2">
      <c r="B25" t="s">
        <v>138</v>
      </c>
    </row>
    <row r="27" spans="1:2">
      <c r="A27" s="1" t="s">
        <v>82</v>
      </c>
    </row>
    <row r="28" spans="1:2">
      <c r="A28" s="1"/>
    </row>
    <row r="29" spans="1:2">
      <c r="A29" s="1" t="s">
        <v>600</v>
      </c>
    </row>
    <row r="30" spans="1:2">
      <c r="A30" t="s">
        <v>601</v>
      </c>
    </row>
    <row r="31" spans="1:2">
      <c r="A31" t="s">
        <v>602</v>
      </c>
    </row>
    <row r="32" spans="1:2">
      <c r="A32" t="s">
        <v>603</v>
      </c>
    </row>
    <row r="33" spans="1:1">
      <c r="A33" t="s">
        <v>604</v>
      </c>
    </row>
    <row r="34" spans="1:1">
      <c r="A34" t="s">
        <v>605</v>
      </c>
    </row>
    <row r="35" spans="1:1">
      <c r="A35" s="1"/>
    </row>
    <row r="36" spans="1:1">
      <c r="A36" s="1" t="s">
        <v>90</v>
      </c>
    </row>
    <row r="37" spans="1:1">
      <c r="A37" t="s">
        <v>91</v>
      </c>
    </row>
    <row r="38" spans="1:1">
      <c r="A38" t="s">
        <v>92</v>
      </c>
    </row>
    <row r="39" spans="1:1">
      <c r="A39" t="s">
        <v>93</v>
      </c>
    </row>
    <row r="41" spans="1:1">
      <c r="A41" t="s">
        <v>94</v>
      </c>
    </row>
    <row r="42" spans="1:1">
      <c r="A42" t="s">
        <v>95</v>
      </c>
    </row>
    <row r="43" spans="1:1">
      <c r="A43" t="s">
        <v>97</v>
      </c>
    </row>
    <row r="44" spans="1:1">
      <c r="A44" t="s">
        <v>96</v>
      </c>
    </row>
    <row r="46" spans="1:1">
      <c r="A46" s="1" t="s">
        <v>83</v>
      </c>
    </row>
    <row r="47" spans="1:1">
      <c r="A47" t="s">
        <v>84</v>
      </c>
    </row>
    <row r="48" spans="1:1">
      <c r="A48" t="s">
        <v>85</v>
      </c>
    </row>
    <row r="49" spans="1:3">
      <c r="A49" t="s">
        <v>86</v>
      </c>
    </row>
    <row r="50" spans="1:3">
      <c r="A50" t="s">
        <v>247</v>
      </c>
    </row>
    <row r="51" spans="1:3">
      <c r="B51" t="s">
        <v>87</v>
      </c>
    </row>
    <row r="52" spans="1:3">
      <c r="B52" t="s">
        <v>88</v>
      </c>
    </row>
    <row r="53" spans="1:3">
      <c r="B53" t="s">
        <v>89</v>
      </c>
      <c r="C53" s="3">
        <v>0.04</v>
      </c>
    </row>
    <row r="54" spans="1:3">
      <c r="B54" t="s">
        <v>248</v>
      </c>
    </row>
    <row r="56" spans="1:3">
      <c r="A56" s="1" t="s">
        <v>442</v>
      </c>
    </row>
    <row r="57" spans="1:3">
      <c r="A57" t="s">
        <v>443</v>
      </c>
    </row>
    <row r="58" spans="1:3">
      <c r="A58" t="s">
        <v>444</v>
      </c>
    </row>
    <row r="59" spans="1:3">
      <c r="A59" t="s">
        <v>445</v>
      </c>
    </row>
    <row r="60" spans="1:3">
      <c r="A60" t="s">
        <v>446</v>
      </c>
    </row>
    <row r="61" spans="1:3">
      <c r="A61" t="s">
        <v>447</v>
      </c>
    </row>
    <row r="62" spans="1:3">
      <c r="A62" t="s">
        <v>448</v>
      </c>
    </row>
    <row r="64" spans="1:3">
      <c r="A64" s="1" t="s">
        <v>526</v>
      </c>
    </row>
    <row r="65" spans="1:2">
      <c r="A65" t="s">
        <v>527</v>
      </c>
    </row>
    <row r="73" spans="1:2">
      <c r="A73" s="1" t="s">
        <v>582</v>
      </c>
    </row>
    <row r="74" spans="1:2">
      <c r="A74" s="9">
        <f>'RECS HC2.1'!B24/SUM('RECS HC2.1'!B24,'RECS HC2.1'!B27)</f>
        <v>0.81308184246741677</v>
      </c>
      <c r="B74" t="s">
        <v>114</v>
      </c>
    </row>
    <row r="75" spans="1:2">
      <c r="A75" s="9">
        <f>'RECS HC2.1'!B27/SUM('RECS HC2.1'!B24,'RECS HC2.1'!B27)</f>
        <v>0.18691815753258317</v>
      </c>
      <c r="B75" t="s">
        <v>115</v>
      </c>
    </row>
    <row r="77" spans="1:2">
      <c r="A77" t="s">
        <v>441</v>
      </c>
      <c r="B77" s="12">
        <f>10^15</f>
        <v>1000000000000000</v>
      </c>
    </row>
  </sheetData>
  <hyperlinks>
    <hyperlink ref="B7" r:id="rId1" location="/?id=4-AEO2021&amp;sourcekey=0" xr:uid="{FDD08FE2-A996-47F9-8A54-815C641326D1}"/>
    <hyperlink ref="B24" r:id="rId2" xr:uid="{4112156D-26B4-4A72-8B7D-0376B284EBA6}"/>
    <hyperlink ref="B23" r:id="rId3" xr:uid="{42B5983F-C1B1-4923-ACBC-CDCC13870A16}"/>
    <hyperlink ref="B15" r:id="rId4" location="/?id=5-AEO2021&amp;cases=ref2021&amp;sourcekey=0" xr:uid="{3F078900-DB6D-42C9-8E23-53BF8BCAE426}"/>
    <hyperlink ref="B8" r:id="rId5" location="/?id=4-AEO2022&amp;sourcekey=0" xr:uid="{FCB72669-805D-4A7B-A35E-29CD2776EC81}"/>
    <hyperlink ref="B16" r:id="rId6" location="/?id=5-AEO2022&amp;cases=ref2022&amp;sourcekey=0" xr:uid="{820AEE93-1C10-46CF-912B-6134298F0A24}"/>
  </hyperlinks>
  <pageMargins left="0.7" right="0.7" top="0.75" bottom="0.75" header="0.3" footer="0.3"/>
  <pageSetup orientation="portrait" horizontalDpi="1200" verticalDpi="1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4.5"/>
  <cols>
    <col min="1" max="1" width="29.81640625" customWidth="1"/>
    <col min="2" max="31" width="1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f>
        <v>572634027685582.5</v>
      </c>
      <c r="C2" s="7">
        <f>Calculations!L4</f>
        <v>607590855338784</v>
      </c>
      <c r="D2" s="7">
        <f>Calculations!M4</f>
        <v>606572063790172.38</v>
      </c>
      <c r="E2" s="7">
        <f>Calculations!N4</f>
        <v>537160893062414</v>
      </c>
      <c r="F2" s="7">
        <f>Calculations!O4</f>
        <v>537214556464016.81</v>
      </c>
      <c r="G2" s="7">
        <f>Calculations!P4</f>
        <v>535940457216870.44</v>
      </c>
      <c r="H2" s="7">
        <f>Calculations!Q4</f>
        <v>532658858900671.88</v>
      </c>
      <c r="I2" s="7">
        <f>Calculations!R4</f>
        <v>527994208370436.31</v>
      </c>
      <c r="J2" s="7">
        <f>Calculations!S4</f>
        <v>522626242046466.44</v>
      </c>
      <c r="K2" s="7">
        <f>Calculations!T4</f>
        <v>516811893790981.94</v>
      </c>
      <c r="L2" s="7">
        <f>Calculations!U4</f>
        <v>510698331417469.44</v>
      </c>
      <c r="M2" s="7">
        <f>Calculations!V4</f>
        <v>504818123532745</v>
      </c>
      <c r="N2" s="7">
        <f>Calculations!W4</f>
        <v>498962308103294.75</v>
      </c>
      <c r="O2" s="7">
        <f>Calculations!X4</f>
        <v>493478071075851.94</v>
      </c>
      <c r="P2" s="7">
        <f>Calculations!Y4</f>
        <v>488411758115437.5</v>
      </c>
      <c r="Q2" s="7">
        <f>Calculations!Z4</f>
        <v>483255193070509.19</v>
      </c>
      <c r="R2" s="7">
        <f>Calculations!AA4</f>
        <v>478492972719177.5</v>
      </c>
      <c r="S2" s="7">
        <f>Calculations!AB4</f>
        <v>473387631830324.63</v>
      </c>
      <c r="T2" s="7">
        <f>Calculations!AC4</f>
        <v>468114796081923.44</v>
      </c>
      <c r="U2" s="7">
        <f>Calculations!AD4</f>
        <v>463133856714968</v>
      </c>
      <c r="V2" s="7">
        <f>Calculations!AE4</f>
        <v>458447252974985.81</v>
      </c>
      <c r="W2" s="7">
        <f>Calculations!AF4</f>
        <v>454023274670120.56</v>
      </c>
      <c r="X2" s="7">
        <f>Calculations!AG4</f>
        <v>449798501416659.88</v>
      </c>
      <c r="Y2" s="7">
        <f>Calculations!AH4</f>
        <v>445507055452116.81</v>
      </c>
      <c r="Z2" s="7">
        <f>Calculations!AI4</f>
        <v>441149749858333.94</v>
      </c>
      <c r="AA2" s="7">
        <f>Calculations!AJ4</f>
        <v>436780248036914.06</v>
      </c>
      <c r="AB2" s="7">
        <f>Calculations!AK4</f>
        <v>432511568363960.13</v>
      </c>
      <c r="AC2" s="7">
        <f>Calculations!AL4</f>
        <v>428268094228122.75</v>
      </c>
      <c r="AD2" s="7">
        <f>Calculations!AM4</f>
        <v>424431161013518.94</v>
      </c>
      <c r="AE2" s="7">
        <f>Calculations!AN4</f>
        <v>420780423540840.25</v>
      </c>
      <c r="AG2" s="10"/>
    </row>
    <row r="3" spans="1:33">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c r="A4" s="1" t="s">
        <v>78</v>
      </c>
      <c r="B4" s="7">
        <f>Calculations!K6</f>
        <v>2912954326560349.5</v>
      </c>
      <c r="C4" s="7">
        <f>Calculations!L6</f>
        <v>3038023388650530</v>
      </c>
      <c r="D4" s="7">
        <f>Calculations!M6</f>
        <v>3075801610297093.5</v>
      </c>
      <c r="E4" s="7">
        <f>Calculations!N6</f>
        <v>2888047190480045</v>
      </c>
      <c r="F4" s="7">
        <f>Calculations!O6</f>
        <v>2903284344207884.5</v>
      </c>
      <c r="G4" s="7">
        <f>Calculations!P6</f>
        <v>2911867236136970.5</v>
      </c>
      <c r="H4" s="7">
        <f>Calculations!Q6</f>
        <v>2910998051647373</v>
      </c>
      <c r="I4" s="7">
        <f>Calculations!R6</f>
        <v>2904690975795353</v>
      </c>
      <c r="J4" s="7">
        <f>Calculations!S6</f>
        <v>2892086581073423.5</v>
      </c>
      <c r="K4" s="7">
        <f>Calculations!T6</f>
        <v>2875855028252246.5</v>
      </c>
      <c r="L4" s="7">
        <f>Calculations!U6</f>
        <v>2858528254189266</v>
      </c>
      <c r="M4" s="7">
        <f>Calculations!V6</f>
        <v>2842461756982109.5</v>
      </c>
      <c r="N4" s="7">
        <f>Calculations!W6</f>
        <v>2826330213227556</v>
      </c>
      <c r="O4" s="7">
        <f>Calculations!X6</f>
        <v>2810845069537764</v>
      </c>
      <c r="P4" s="7">
        <f>Calculations!Y6</f>
        <v>2796204717882295.5</v>
      </c>
      <c r="Q4" s="7">
        <f>Calculations!Z6</f>
        <v>2782836839310288.5</v>
      </c>
      <c r="R4" s="7">
        <f>Calculations!AA6</f>
        <v>2769133971019185.5</v>
      </c>
      <c r="S4" s="7">
        <f>Calculations!AB6</f>
        <v>2753895191127661</v>
      </c>
      <c r="T4" s="7">
        <f>Calculations!AC6</f>
        <v>2738519813486602</v>
      </c>
      <c r="U4" s="7">
        <f>Calculations!AD6</f>
        <v>2726638248522626</v>
      </c>
      <c r="V4" s="7">
        <f>Calculations!AE6</f>
        <v>2716706453816886.5</v>
      </c>
      <c r="W4" s="7">
        <f>Calculations!AF6</f>
        <v>2706795799239051</v>
      </c>
      <c r="X4" s="7">
        <f>Calculations!AG6</f>
        <v>2696658294827167.5</v>
      </c>
      <c r="Y4" s="7">
        <f>Calculations!AH6</f>
        <v>2687049293612887.5</v>
      </c>
      <c r="Z4" s="7">
        <f>Calculations!AI6</f>
        <v>2677387442078847.5</v>
      </c>
      <c r="AA4" s="7">
        <f>Calculations!AJ6</f>
        <v>2667462965109690</v>
      </c>
      <c r="AB4" s="7">
        <f>Calculations!AK6</f>
        <v>2656680686796729.5</v>
      </c>
      <c r="AC4" s="7">
        <f>Calculations!AL6</f>
        <v>2646251286003400</v>
      </c>
      <c r="AD4" s="7">
        <f>Calculations!AM6</f>
        <v>2635512101028090</v>
      </c>
      <c r="AE4" s="7">
        <f>Calculations!AN6</f>
        <v>2624539561563992.5</v>
      </c>
    </row>
    <row r="5" spans="1:33">
      <c r="A5" s="1" t="s">
        <v>79</v>
      </c>
      <c r="B5" s="7">
        <f>Calculations!K7</f>
        <v>296822031247470.25</v>
      </c>
      <c r="C5" s="7">
        <f>Calculations!L7</f>
        <v>310531404193313.38</v>
      </c>
      <c r="D5" s="7">
        <f>Calculations!M7</f>
        <v>311833961304946.19</v>
      </c>
      <c r="E5" s="7">
        <f>Calculations!N7</f>
        <v>266965665992066.72</v>
      </c>
      <c r="F5" s="7">
        <f>Calculations!O7</f>
        <v>263905225937019.31</v>
      </c>
      <c r="G5" s="7">
        <f>Calculations!P7</f>
        <v>260078862786367.66</v>
      </c>
      <c r="H5" s="7">
        <f>Calculations!Q7</f>
        <v>255758145875495.84</v>
      </c>
      <c r="I5" s="7">
        <f>Calculations!R7</f>
        <v>251291074232979.81</v>
      </c>
      <c r="J5" s="7">
        <f>Calculations!S7</f>
        <v>246586582692463.34</v>
      </c>
      <c r="K5" s="7">
        <f>Calculations!T7</f>
        <v>241851194041933.13</v>
      </c>
      <c r="L5" s="7">
        <f>Calculations!U7</f>
        <v>237173534202218.06</v>
      </c>
      <c r="M5" s="7">
        <f>Calculations!V7</f>
        <v>232575556383064.84</v>
      </c>
      <c r="N5" s="7">
        <f>Calculations!W7</f>
        <v>228106045495021.41</v>
      </c>
      <c r="O5" s="7">
        <f>Calculations!X7</f>
        <v>223838991985752.44</v>
      </c>
      <c r="P5" s="7">
        <f>Calculations!Y7</f>
        <v>219672760624949.41</v>
      </c>
      <c r="Q5" s="7">
        <f>Calculations!Z7</f>
        <v>215571575811543.75</v>
      </c>
      <c r="R5" s="7">
        <f>Calculations!AA7</f>
        <v>211633007366631.56</v>
      </c>
      <c r="S5" s="7">
        <f>Calculations!AB7</f>
        <v>207836728244151.22</v>
      </c>
      <c r="T5" s="7">
        <f>Calculations!AC7</f>
        <v>204112000323807.97</v>
      </c>
      <c r="U5" s="7">
        <f>Calculations!AD7</f>
        <v>200553954181170.56</v>
      </c>
      <c r="V5" s="7">
        <f>Calculations!AE7</f>
        <v>197095104023314.19</v>
      </c>
      <c r="W5" s="7">
        <f>Calculations!AF7</f>
        <v>193642758520197.53</v>
      </c>
      <c r="X5" s="7">
        <f>Calculations!AG7</f>
        <v>190171712134704.09</v>
      </c>
      <c r="Y5" s="7">
        <f>Calculations!AH7</f>
        <v>186746198332388.88</v>
      </c>
      <c r="Z5" s="7">
        <f>Calculations!AI7</f>
        <v>183324749939286</v>
      </c>
      <c r="AA5" s="7">
        <f>Calculations!AJ7</f>
        <v>179892731482231.03</v>
      </c>
      <c r="AB5" s="7">
        <f>Calculations!AK7</f>
        <v>176456647615963.72</v>
      </c>
      <c r="AC5" s="7">
        <f>Calculations!AL7</f>
        <v>173101871933943.16</v>
      </c>
      <c r="AD5" s="7">
        <f>Calculations!AM7</f>
        <v>169778806443778.81</v>
      </c>
      <c r="AE5" s="7">
        <f>Calculations!AN7</f>
        <v>166545993038128.38</v>
      </c>
    </row>
    <row r="6" spans="1:33">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c r="A7" s="1" t="s">
        <v>139</v>
      </c>
      <c r="B7" s="7">
        <f>Calculations!K9</f>
        <v>377071582935319.31</v>
      </c>
      <c r="C7" s="7">
        <f>Calculations!L9</f>
        <v>439112166761110.56</v>
      </c>
      <c r="D7" s="7">
        <f>Calculations!M9</f>
        <v>468996989881000.56</v>
      </c>
      <c r="E7" s="7">
        <f>Calculations!N9</f>
        <v>419533969076337.75</v>
      </c>
      <c r="F7" s="7">
        <f>Calculations!O9</f>
        <v>399828930624139.88</v>
      </c>
      <c r="G7" s="7">
        <f>Calculations!P9</f>
        <v>384730000809519.94</v>
      </c>
      <c r="H7" s="7">
        <f>Calculations!Q9</f>
        <v>373050893224318</v>
      </c>
      <c r="I7" s="7">
        <f>Calculations!R9</f>
        <v>362908510321379.38</v>
      </c>
      <c r="J7" s="7">
        <f>Calculations!S9</f>
        <v>354824037561725.88</v>
      </c>
      <c r="K7" s="7">
        <f>Calculations!T9</f>
        <v>347654281874848.19</v>
      </c>
      <c r="L7" s="7">
        <f>Calculations!U9</f>
        <v>341382981623897</v>
      </c>
      <c r="M7" s="7">
        <f>Calculations!V9</f>
        <v>335345035861734</v>
      </c>
      <c r="N7" s="7">
        <f>Calculations!W9</f>
        <v>329370510483283.38</v>
      </c>
      <c r="O7" s="7">
        <f>Calculations!X9</f>
        <v>323178892252894.06</v>
      </c>
      <c r="P7" s="7">
        <f>Calculations!Y9</f>
        <v>316892143446935.94</v>
      </c>
      <c r="Q7" s="7">
        <f>Calculations!Z9</f>
        <v>310885094794786.69</v>
      </c>
      <c r="R7" s="7">
        <f>Calculations!AA9</f>
        <v>305100830567473.5</v>
      </c>
      <c r="S7" s="7">
        <f>Calculations!AB9</f>
        <v>299497070509188.06</v>
      </c>
      <c r="T7" s="7">
        <f>Calculations!AC9</f>
        <v>294203907714725.13</v>
      </c>
      <c r="U7" s="7">
        <f>Calculations!AD9</f>
        <v>288961969076337.69</v>
      </c>
      <c r="V7" s="7">
        <f>Calculations!AE9</f>
        <v>283996478264389.19</v>
      </c>
      <c r="W7" s="7">
        <f>Calculations!AF9</f>
        <v>279428584473407.28</v>
      </c>
      <c r="X7" s="7">
        <f>Calculations!AG9</f>
        <v>275106241398850.44</v>
      </c>
      <c r="Y7" s="7">
        <f>Calculations!AH9</f>
        <v>271064411559944.94</v>
      </c>
      <c r="Z7" s="7">
        <f>Calculations!AI9</f>
        <v>267384403140937.41</v>
      </c>
      <c r="AA7" s="7">
        <f>Calculations!AJ9</f>
        <v>264208505464259.66</v>
      </c>
      <c r="AB7" s="7">
        <f>Calculations!AK9</f>
        <v>260989514449931.19</v>
      </c>
      <c r="AC7" s="7">
        <f>Calculations!AL9</f>
        <v>257565626811300.84</v>
      </c>
      <c r="AD7" s="7">
        <f>Calculations!AM9</f>
        <v>254066935643163.56</v>
      </c>
      <c r="AE7" s="7">
        <f>Calculations!AN9</f>
        <v>250500758682101.47</v>
      </c>
    </row>
    <row r="8" spans="1:33">
      <c r="A8" s="1" t="s">
        <v>243</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c r="A9" s="1" t="s">
        <v>244</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c r="A10" s="1" t="s">
        <v>245</v>
      </c>
      <c r="B10" s="7">
        <f>Calculations!K12</f>
        <v>264419093661458.72</v>
      </c>
      <c r="C10" s="7">
        <f>Calculations!L12</f>
        <v>276738909738525.06</v>
      </c>
      <c r="D10" s="7">
        <f>Calculations!M12</f>
        <v>267038843357888.75</v>
      </c>
      <c r="E10" s="7">
        <f>Calculations!N12</f>
        <v>243587123775601.03</v>
      </c>
      <c r="F10" s="7">
        <f>Calculations!O12</f>
        <v>240707187889581.47</v>
      </c>
      <c r="G10" s="7">
        <f>Calculations!P12</f>
        <v>238598866672063.47</v>
      </c>
      <c r="H10" s="7">
        <f>Calculations!Q12</f>
        <v>236593806848538.81</v>
      </c>
      <c r="I10" s="7">
        <f>Calculations!R12</f>
        <v>234337504735691.72</v>
      </c>
      <c r="J10" s="7">
        <f>Calculations!S12</f>
        <v>231869801343803.09</v>
      </c>
      <c r="K10" s="7">
        <f>Calculations!T12</f>
        <v>229245173156318.25</v>
      </c>
      <c r="L10" s="7">
        <f>Calculations!U12</f>
        <v>226593713268032.03</v>
      </c>
      <c r="M10" s="7">
        <f>Calculations!V12</f>
        <v>223952823443697.84</v>
      </c>
      <c r="N10" s="7">
        <f>Calculations!W12</f>
        <v>221333886829110.34</v>
      </c>
      <c r="O10" s="7">
        <f>Calculations!X12</f>
        <v>218843417145632.59</v>
      </c>
      <c r="P10" s="7">
        <f>Calculations!Y12</f>
        <v>216500928357484</v>
      </c>
      <c r="Q10" s="7">
        <f>Calculations!Z12</f>
        <v>214262514045171.22</v>
      </c>
      <c r="R10" s="7">
        <f>Calculations!AA12</f>
        <v>212099716344207.88</v>
      </c>
      <c r="S10" s="7">
        <f>Calculations!AB12</f>
        <v>209958871852991.16</v>
      </c>
      <c r="T10" s="7">
        <f>Calculations!AC12</f>
        <v>207843232898890.94</v>
      </c>
      <c r="U10" s="7">
        <f>Calculations!AD12</f>
        <v>205923546668825.41</v>
      </c>
      <c r="V10" s="7">
        <f>Calculations!AE12</f>
        <v>204205504735691.72</v>
      </c>
      <c r="W10" s="7">
        <f>Calculations!AF12</f>
        <v>202552509349955.47</v>
      </c>
      <c r="X10" s="7">
        <f>Calculations!AG12</f>
        <v>200945046547397.41</v>
      </c>
      <c r="Y10" s="7">
        <f>Calculations!AH12</f>
        <v>199331079090099.56</v>
      </c>
      <c r="Z10" s="7">
        <f>Calculations!AI12</f>
        <v>197704915405164.75</v>
      </c>
      <c r="AA10" s="7">
        <f>Calculations!AJ12</f>
        <v>196041349955476.38</v>
      </c>
      <c r="AB10" s="7">
        <f>Calculations!AK12</f>
        <v>194379410669472.97</v>
      </c>
      <c r="AC10" s="7">
        <f>Calculations!AL12</f>
        <v>192741050756901.16</v>
      </c>
      <c r="AD10" s="7">
        <f>Calculations!AM12</f>
        <v>191158793491459.56</v>
      </c>
      <c r="AE10" s="7">
        <f>Calculations!AN12</f>
        <v>189600115599449.53</v>
      </c>
    </row>
    <row r="11" spans="1:33">
      <c r="A11" s="1" t="s">
        <v>246</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c r="B27" s="16"/>
      <c r="C27" s="16"/>
      <c r="D27" s="16"/>
      <c r="E27" s="16"/>
    </row>
    <row r="28" spans="2:5">
      <c r="B28" s="16"/>
      <c r="C28" s="16"/>
      <c r="D28" s="16"/>
      <c r="E28" s="16"/>
    </row>
    <row r="29" spans="2:5">
      <c r="B29" s="16"/>
      <c r="C29" s="16"/>
      <c r="D29" s="16"/>
      <c r="E29" s="16"/>
    </row>
    <row r="30" spans="2:5">
      <c r="B30" s="16"/>
      <c r="C30" s="16"/>
      <c r="D30" s="16"/>
      <c r="E30" s="16"/>
    </row>
    <row r="31" spans="2:5">
      <c r="B31" s="16"/>
      <c r="C31" s="16"/>
      <c r="D31" s="16"/>
      <c r="E31" s="16"/>
    </row>
    <row r="32" spans="2:5">
      <c r="B32" s="16"/>
      <c r="C32" s="16"/>
      <c r="D32" s="16"/>
      <c r="E32" s="16"/>
    </row>
    <row r="33" spans="2:5">
      <c r="B33" s="16"/>
      <c r="C33" s="16"/>
      <c r="D33" s="16"/>
      <c r="E33" s="16"/>
    </row>
    <row r="34" spans="2:5">
      <c r="B34" s="16"/>
      <c r="C34" s="16"/>
      <c r="D34" s="16"/>
      <c r="E34" s="16"/>
    </row>
    <row r="35" spans="2:5">
      <c r="B35" s="16"/>
      <c r="C35" s="16"/>
      <c r="D35" s="16"/>
      <c r="E35" s="16"/>
    </row>
    <row r="36" spans="2:5">
      <c r="B36" s="16"/>
      <c r="C36" s="16"/>
      <c r="D36" s="16"/>
      <c r="E3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4.5"/>
  <cols>
    <col min="1" max="1" width="29.81640625" customWidth="1"/>
    <col min="2" max="31" width="11.816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f>
        <v>718494405569497.25</v>
      </c>
      <c r="C2" s="7">
        <f>Calculations!L17</f>
        <v>770933305917590.88</v>
      </c>
      <c r="D2" s="7">
        <f>Calculations!M17</f>
        <v>674371706306160.38</v>
      </c>
      <c r="E2" s="7">
        <f>Calculations!N17</f>
        <v>796569776410588.5</v>
      </c>
      <c r="F2" s="7">
        <f>Calculations!O17</f>
        <v>815164958147818.25</v>
      </c>
      <c r="G2" s="7">
        <f>Calculations!P17</f>
        <v>831571323565125.88</v>
      </c>
      <c r="H2" s="7">
        <f>Calculations!Q17</f>
        <v>846881654658787.38</v>
      </c>
      <c r="I2" s="7">
        <f>Calculations!R17</f>
        <v>860681279689144.38</v>
      </c>
      <c r="J2" s="7">
        <f>Calculations!S17</f>
        <v>873666196713348.88</v>
      </c>
      <c r="K2" s="7">
        <f>Calculations!T17</f>
        <v>885807134785072.25</v>
      </c>
      <c r="L2" s="7">
        <f>Calculations!U17</f>
        <v>897842372217275.13</v>
      </c>
      <c r="M2" s="7">
        <f>Calculations!V17</f>
        <v>911344409293289</v>
      </c>
      <c r="N2" s="7">
        <f>Calculations!W17</f>
        <v>924952147008823.75</v>
      </c>
      <c r="O2" s="7">
        <f>Calculations!X17</f>
        <v>939552657654011.25</v>
      </c>
      <c r="P2" s="7">
        <f>Calculations!Y17</f>
        <v>955136184246741.63</v>
      </c>
      <c r="Q2" s="7">
        <f>Calculations!Z17</f>
        <v>971083971504897.5</v>
      </c>
      <c r="R2" s="7">
        <f>Calculations!AA17</f>
        <v>988007456974014.5</v>
      </c>
      <c r="S2" s="7">
        <f>Calculations!AB17</f>
        <v>1004502448312150.8</v>
      </c>
      <c r="T2" s="7">
        <f>Calculations!AC17</f>
        <v>1020956785558163.9</v>
      </c>
      <c r="U2" s="7">
        <f>Calculations!AD17</f>
        <v>1038140457216870.3</v>
      </c>
      <c r="V2" s="7">
        <f>Calculations!AE17</f>
        <v>1056060781024852.1</v>
      </c>
      <c r="W2" s="7">
        <f>Calculations!AF17</f>
        <v>1074973877762486.9</v>
      </c>
      <c r="X2" s="7">
        <f>Calculations!AG17</f>
        <v>1094569150165951.6</v>
      </c>
      <c r="Y2" s="7">
        <f>Calculations!AH17</f>
        <v>1114506730025095</v>
      </c>
      <c r="Z2" s="7">
        <f>Calculations!AI17</f>
        <v>1134573589897190.8</v>
      </c>
      <c r="AA2" s="7">
        <f>Calculations!AJ17</f>
        <v>1155055121508945.3</v>
      </c>
      <c r="AB2" s="7">
        <f>Calculations!AK17</f>
        <v>1175504129847000.5</v>
      </c>
      <c r="AC2" s="7">
        <f>Calculations!AL17</f>
        <v>1197010957662106.5</v>
      </c>
      <c r="AD2" s="7">
        <f>Calculations!AM17</f>
        <v>1220000846757872.8</v>
      </c>
      <c r="AE2" s="7">
        <f>Calculations!AN17</f>
        <v>1243692425483688</v>
      </c>
    </row>
    <row r="3" spans="1:33">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c r="A4" s="1" t="s">
        <v>78</v>
      </c>
      <c r="B4" s="7">
        <f>Calculations!K19</f>
        <v>45572424188456.242</v>
      </c>
      <c r="C4" s="7">
        <f>Calculations!L19</f>
        <v>47901090585282.93</v>
      </c>
      <c r="D4" s="7">
        <f>Calculations!M19</f>
        <v>41140315065166.352</v>
      </c>
      <c r="E4" s="7">
        <f>Calculations!N19</f>
        <v>48437724601311.422</v>
      </c>
      <c r="F4" s="7">
        <f>Calculations!O19</f>
        <v>48735312555654.492</v>
      </c>
      <c r="G4" s="7">
        <f>Calculations!P19</f>
        <v>48899555087832.914</v>
      </c>
      <c r="H4" s="7">
        <f>Calculations!Q19</f>
        <v>48944274589168.617</v>
      </c>
      <c r="I4" s="7">
        <f>Calculations!R19</f>
        <v>48907685906257.586</v>
      </c>
      <c r="J4" s="7">
        <f>Calculations!S19</f>
        <v>48818246903586.164</v>
      </c>
      <c r="K4" s="7">
        <f>Calculations!T19</f>
        <v>48671079090099.563</v>
      </c>
      <c r="L4" s="7">
        <f>Calculations!U19</f>
        <v>48488135675544.398</v>
      </c>
      <c r="M4" s="7">
        <f>Calculations!V19</f>
        <v>48315762324941.305</v>
      </c>
      <c r="N4" s="7">
        <f>Calculations!W19</f>
        <v>48131192746701.203</v>
      </c>
      <c r="O4" s="7">
        <f>Calculations!X19</f>
        <v>47997847324536.547</v>
      </c>
      <c r="P4" s="7">
        <f>Calculations!Y19</f>
        <v>47938492350036.422</v>
      </c>
      <c r="Q4" s="7">
        <f>Calculations!Z19</f>
        <v>47975081032947.461</v>
      </c>
      <c r="R4" s="7">
        <f>Calculations!AA19</f>
        <v>48096230227475.102</v>
      </c>
      <c r="S4" s="7">
        <f>Calculations!AB19</f>
        <v>48216566340160.281</v>
      </c>
      <c r="T4" s="7">
        <f>Calculations!AC19</f>
        <v>48340967862057.797</v>
      </c>
      <c r="U4" s="7">
        <f>Calculations!AD19</f>
        <v>48504397312393.75</v>
      </c>
      <c r="V4" s="7">
        <f>Calculations!AE19</f>
        <v>48678396826681.773</v>
      </c>
      <c r="W4" s="7">
        <f>Calculations!AF19</f>
        <v>48867031814134.219</v>
      </c>
      <c r="X4" s="7">
        <f>Calculations!AG19</f>
        <v>49043470573949.641</v>
      </c>
      <c r="Y4" s="7">
        <f>Calculations!AH19</f>
        <v>49234544806929.484</v>
      </c>
      <c r="Z4" s="7">
        <f>Calculations!AI19</f>
        <v>49422366712539.461</v>
      </c>
      <c r="AA4" s="7">
        <f>Calculations!AJ19</f>
        <v>49627263336841.25</v>
      </c>
      <c r="AB4" s="7">
        <f>Calculations!AK19</f>
        <v>49808580587711.484</v>
      </c>
      <c r="AC4" s="7">
        <f>Calculations!AL19</f>
        <v>50016729539383.148</v>
      </c>
      <c r="AD4" s="7">
        <f>Calculations!AM19</f>
        <v>50234635473164.406</v>
      </c>
      <c r="AE4" s="7">
        <f>Calculations!AN19</f>
        <v>50442784424836.07</v>
      </c>
    </row>
    <row r="5" spans="1:33">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c r="A7" s="1" t="s">
        <v>139</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c r="A8" s="1" t="s">
        <v>243</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c r="A9" s="1" t="s">
        <v>244</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c r="A10" s="1" t="s">
        <v>245</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c r="A11" s="1" t="s">
        <v>246</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4.5"/>
  <cols>
    <col min="1" max="1" width="29.81640625" customWidth="1"/>
    <col min="2" max="31" width="10.5429687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Calculations!K30</f>
        <v>164624680644377.88</v>
      </c>
      <c r="C2" s="7">
        <f>Calculations!L30</f>
        <v>186360797539059.31</v>
      </c>
      <c r="D2" s="7">
        <f>Calculations!M30</f>
        <v>173195376345826.91</v>
      </c>
      <c r="E2" s="7">
        <f>Calculations!N30</f>
        <v>168132315712782.31</v>
      </c>
      <c r="F2" s="7">
        <f>Calculations!O30</f>
        <v>166735441107423.28</v>
      </c>
      <c r="G2" s="7">
        <f>Calculations!P30</f>
        <v>166543553792601</v>
      </c>
      <c r="H2" s="7">
        <f>Calculations!Q30</f>
        <v>167031402898081.44</v>
      </c>
      <c r="I2" s="7">
        <f>Calculations!R30</f>
        <v>167987587144823.13</v>
      </c>
      <c r="J2" s="7">
        <f>Calculations!S30</f>
        <v>168979546992633.38</v>
      </c>
      <c r="K2" s="7">
        <f>Calculations!T30</f>
        <v>168218502388083.84</v>
      </c>
      <c r="L2" s="7">
        <f>Calculations!U30</f>
        <v>167565597668582.5</v>
      </c>
      <c r="M2" s="7">
        <f>Calculations!V30</f>
        <v>167211907067109.19</v>
      </c>
      <c r="N2" s="7">
        <f>Calculations!W30</f>
        <v>167117589573382.97</v>
      </c>
      <c r="O2" s="7">
        <f>Calculations!X30</f>
        <v>167386719663239.69</v>
      </c>
      <c r="P2" s="7">
        <f>Calculations!Y30</f>
        <v>167942867643487.41</v>
      </c>
      <c r="Q2" s="7">
        <f>Calculations!Z30</f>
        <v>168527473488221.47</v>
      </c>
      <c r="R2" s="7">
        <f>Calculations!AA30</f>
        <v>169154359588763.84</v>
      </c>
      <c r="S2" s="7">
        <f>Calculations!AB30</f>
        <v>169692619768477.28</v>
      </c>
      <c r="T2" s="7">
        <f>Calculations!AC30</f>
        <v>170216244475026.31</v>
      </c>
      <c r="U2" s="7">
        <f>Calculations!AD30</f>
        <v>167763176556302.09</v>
      </c>
      <c r="V2" s="7">
        <f>Calculations!AE30</f>
        <v>165756490569092.5</v>
      </c>
      <c r="W2" s="7">
        <f>Calculations!AF30</f>
        <v>164202691168137.28</v>
      </c>
      <c r="X2" s="7">
        <f>Calculations!AG30</f>
        <v>163167637982676.25</v>
      </c>
      <c r="Y2" s="7">
        <f>Calculations!AH30</f>
        <v>162791994171456.31</v>
      </c>
      <c r="Z2" s="7">
        <f>Calculations!AI30</f>
        <v>162725321460374</v>
      </c>
      <c r="AA2" s="7">
        <f>Calculations!AJ30</f>
        <v>162718003723791.78</v>
      </c>
      <c r="AB2" s="7">
        <f>Calculations!AK30</f>
        <v>162799311908038.5</v>
      </c>
      <c r="AC2" s="7">
        <f>Calculations!AL30</f>
        <v>162996077713915.63</v>
      </c>
      <c r="AD2" s="7">
        <f>Calculations!AM30</f>
        <v>163391235489354.81</v>
      </c>
      <c r="AE2" s="7">
        <f>Calculations!AN30</f>
        <v>163898598559054.47</v>
      </c>
    </row>
    <row r="3" spans="1:33">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c r="A7" s="1" t="s">
        <v>139</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c r="A8" s="1" t="s">
        <v>243</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c r="A9" s="1" t="s">
        <v>244</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c r="A10" s="1" t="s">
        <v>245</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c r="A11" s="1" t="s">
        <v>246</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H10" sqref="H10"/>
    </sheetView>
  </sheetViews>
  <sheetFormatPr defaultRowHeight="14.5"/>
  <cols>
    <col min="1" max="1" width="29.81640625" customWidth="1"/>
    <col min="2" max="31" width="13.5429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Calculations!K43</f>
        <v>1060329460697806.3</v>
      </c>
      <c r="C2" s="7">
        <f>Calculations!L43</f>
        <v>1066125108070913.8</v>
      </c>
      <c r="D2" s="7">
        <f>Calculations!M43</f>
        <v>1071576821824658</v>
      </c>
      <c r="E2" s="7">
        <f>Calculations!N43</f>
        <v>1079609257346393.6</v>
      </c>
      <c r="F2" s="7">
        <f>Calculations!O43</f>
        <v>1088369401117137.4</v>
      </c>
      <c r="G2" s="7">
        <f>Calculations!P43</f>
        <v>1095330194770501</v>
      </c>
      <c r="H2" s="7">
        <f>Calculations!Q43</f>
        <v>1100456675787258</v>
      </c>
      <c r="I2" s="7">
        <f>Calculations!R43</f>
        <v>1104241571763943.8</v>
      </c>
      <c r="J2" s="7">
        <f>Calculations!S43</f>
        <v>1107393890067190</v>
      </c>
      <c r="K2" s="7">
        <f>Calculations!T43</f>
        <v>1110288461426374.1</v>
      </c>
      <c r="L2" s="7">
        <f>Calculations!U43</f>
        <v>1113291985752448.8</v>
      </c>
      <c r="M2" s="7">
        <f>Calculations!V43</f>
        <v>1117067124747024.8</v>
      </c>
      <c r="N2" s="7">
        <f>Calculations!W43</f>
        <v>1121414673358698.3</v>
      </c>
      <c r="O2" s="7">
        <f>Calculations!X43</f>
        <v>1126703770743949</v>
      </c>
      <c r="P2" s="7">
        <f>Calculations!Y43</f>
        <v>1133059631506516.5</v>
      </c>
      <c r="Q2" s="7">
        <f>Calculations!Z43</f>
        <v>1139971640249332</v>
      </c>
      <c r="R2" s="7">
        <f>Calculations!AA43</f>
        <v>1147447114708977.5</v>
      </c>
      <c r="S2" s="7">
        <f>Calculations!AB43</f>
        <v>1154885187403869.8</v>
      </c>
      <c r="T2" s="7">
        <f>Calculations!AC43</f>
        <v>1162215120213713.3</v>
      </c>
      <c r="U2" s="7">
        <f>Calculations!AD43</f>
        <v>1169806052294989</v>
      </c>
      <c r="V2" s="7">
        <f>Calculations!AE43</f>
        <v>1177938496883348.3</v>
      </c>
      <c r="W2" s="7">
        <f>Calculations!AF43</f>
        <v>1186586435359831.8</v>
      </c>
      <c r="X2" s="7">
        <f>Calculations!AG43</f>
        <v>1195508382417226.5</v>
      </c>
      <c r="Y2" s="7">
        <f>Calculations!AH43</f>
        <v>1204443338784101</v>
      </c>
      <c r="Z2" s="7">
        <f>Calculations!AI43</f>
        <v>1213217304946166.8</v>
      </c>
      <c r="AA2" s="7">
        <f>Calculations!AJ43</f>
        <v>1221962000161904</v>
      </c>
      <c r="AB2" s="7">
        <f>Calculations!AK43</f>
        <v>1230856302436655</v>
      </c>
      <c r="AC2" s="7">
        <f>Calculations!AL43</f>
        <v>1239944118189913</v>
      </c>
      <c r="AD2" s="7">
        <f>Calculations!AM43</f>
        <v>1249763707601392.3</v>
      </c>
      <c r="AE2" s="7">
        <f>Calculations!AN43</f>
        <v>1259926417550392.5</v>
      </c>
    </row>
    <row r="3" spans="1:33">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c r="A4" s="1" t="s">
        <v>78</v>
      </c>
      <c r="B4" s="7">
        <f>Calculations!K45</f>
        <v>925152978223913.13</v>
      </c>
      <c r="C4" s="7">
        <f>Calculations!L45</f>
        <v>916111508135675.38</v>
      </c>
      <c r="D4" s="7">
        <f>Calculations!M45</f>
        <v>916323722496559.5</v>
      </c>
      <c r="E4" s="7">
        <f>Calculations!N45</f>
        <v>927015748725006</v>
      </c>
      <c r="F4" s="7">
        <f>Calculations!O45</f>
        <v>942393565611592.38</v>
      </c>
      <c r="G4" s="7">
        <f>Calculations!P45</f>
        <v>957630719339431.75</v>
      </c>
      <c r="H4" s="7">
        <f>Calculations!Q45</f>
        <v>971583203756172.5</v>
      </c>
      <c r="I4" s="7">
        <f>Calculations!R45</f>
        <v>985053530640330.25</v>
      </c>
      <c r="J4" s="7">
        <f>Calculations!S45</f>
        <v>996747273698696.63</v>
      </c>
      <c r="K4" s="7">
        <f>Calculations!T45</f>
        <v>1007197001538088</v>
      </c>
      <c r="L4" s="7">
        <f>Calculations!U45</f>
        <v>1016379134785072.4</v>
      </c>
      <c r="M4" s="7">
        <f>Calculations!V45</f>
        <v>1025602735206022.6</v>
      </c>
      <c r="N4" s="7">
        <f>Calculations!W45</f>
        <v>1034412476969157.4</v>
      </c>
      <c r="O4" s="7">
        <f>Calculations!X45</f>
        <v>1042886415931352.5</v>
      </c>
      <c r="P4" s="7">
        <f>Calculations!Y45</f>
        <v>1051195299279527.3</v>
      </c>
      <c r="Q4" s="7">
        <f>Calculations!Z45</f>
        <v>1059461902371893.4</v>
      </c>
      <c r="R4" s="7">
        <f>Calculations!AA45</f>
        <v>1066818666882538.6</v>
      </c>
      <c r="S4" s="7">
        <f>Calculations!AB45</f>
        <v>1072395595240022.6</v>
      </c>
      <c r="T4" s="7">
        <f>Calculations!AC45</f>
        <v>1076935844248360.8</v>
      </c>
      <c r="U4" s="7">
        <f>Calculations!AD45</f>
        <v>1082739622439893.1</v>
      </c>
      <c r="V4" s="7">
        <f>Calculations!AE45</f>
        <v>1089512594187646.6</v>
      </c>
      <c r="W4" s="7">
        <f>Calculations!AF45</f>
        <v>1096540060552092.5</v>
      </c>
      <c r="X4" s="7">
        <f>Calculations!AG45</f>
        <v>1103594358617340</v>
      </c>
      <c r="Y4" s="7">
        <f>Calculations!AH45</f>
        <v>1111058449931190.6</v>
      </c>
      <c r="Z4" s="7">
        <f>Calculations!AI45</f>
        <v>1118707923905124.3</v>
      </c>
      <c r="AA4" s="7">
        <f>Calculations!AJ45</f>
        <v>1126503752610701.5</v>
      </c>
      <c r="AB4" s="7">
        <f>Calculations!AK45</f>
        <v>1134199572249656</v>
      </c>
      <c r="AC4" s="7">
        <f>Calculations!AL45</f>
        <v>1142258839472192.8</v>
      </c>
      <c r="AD4" s="7">
        <f>Calculations!AM45</f>
        <v>1150318106694730</v>
      </c>
      <c r="AE4" s="7">
        <f>Calculations!AN45</f>
        <v>1158084664453978.5</v>
      </c>
    </row>
    <row r="5" spans="1:33">
      <c r="A5" s="1" t="s">
        <v>79</v>
      </c>
      <c r="B5" s="7">
        <f>Calculations!K46</f>
        <v>37948968833481.742</v>
      </c>
      <c r="C5" s="7">
        <f>Calculations!L46</f>
        <v>34999920990852.426</v>
      </c>
      <c r="D5" s="7">
        <f>Calculations!M46</f>
        <v>32791590706710.914</v>
      </c>
      <c r="E5" s="7">
        <f>Calculations!N46</f>
        <v>31388211446612.156</v>
      </c>
      <c r="F5" s="7">
        <f>Calculations!O46</f>
        <v>30527970857281.633</v>
      </c>
      <c r="G5" s="7">
        <f>Calculations!P46</f>
        <v>29731963733506.031</v>
      </c>
      <c r="H5" s="7">
        <f>Calculations!Q46</f>
        <v>29028647939771.715</v>
      </c>
      <c r="I5" s="7">
        <f>Calculations!R46</f>
        <v>28457864486359.59</v>
      </c>
      <c r="J5" s="7">
        <f>Calculations!S46</f>
        <v>28006604063790.172</v>
      </c>
      <c r="K5" s="7">
        <f>Calculations!T46</f>
        <v>27683810572330.605</v>
      </c>
      <c r="L5" s="7">
        <f>Calculations!U46</f>
        <v>27308979842953.125</v>
      </c>
      <c r="M5" s="7">
        <f>Calculations!V46</f>
        <v>26907317412774.223</v>
      </c>
      <c r="N5" s="7">
        <f>Calculations!W46</f>
        <v>26486954100218.57</v>
      </c>
      <c r="O5" s="7">
        <f>Calculations!X46</f>
        <v>26064151542135.516</v>
      </c>
      <c r="P5" s="7">
        <f>Calculations!Y46</f>
        <v>25639722820367.52</v>
      </c>
      <c r="Q5" s="7">
        <f>Calculations!Z46</f>
        <v>25203097870962.52</v>
      </c>
      <c r="R5" s="7">
        <f>Calculations!AA46</f>
        <v>24768099085242.449</v>
      </c>
      <c r="S5" s="7">
        <f>Calculations!AB46</f>
        <v>24341231117947.055</v>
      </c>
      <c r="T5" s="7">
        <f>Calculations!AC46</f>
        <v>23919241641706.465</v>
      </c>
      <c r="U5" s="7">
        <f>Calculations!AD46</f>
        <v>23511887638630.293</v>
      </c>
      <c r="V5" s="7">
        <f>Calculations!AE46</f>
        <v>23120795272403.465</v>
      </c>
      <c r="W5" s="7">
        <f>Calculations!AF46</f>
        <v>22748403788553.387</v>
      </c>
      <c r="X5" s="7">
        <f>Calculations!AG46</f>
        <v>22393087023395.125</v>
      </c>
      <c r="Y5" s="7">
        <f>Calculations!AH46</f>
        <v>22054844976928.68</v>
      </c>
      <c r="Z5" s="7">
        <f>Calculations!AI46</f>
        <v>21730425321784.18</v>
      </c>
      <c r="AA5" s="7">
        <f>Calculations!AJ46</f>
        <v>21417388812434.227</v>
      </c>
      <c r="AB5" s="7">
        <f>Calculations!AK46</f>
        <v>21117361612563.746</v>
      </c>
      <c r="AC5" s="7">
        <f>Calculations!AL46</f>
        <v>20833596049542.621</v>
      </c>
      <c r="AD5" s="7">
        <f>Calculations!AM46</f>
        <v>20559587468631.102</v>
      </c>
      <c r="AE5" s="7">
        <f>Calculations!AN46</f>
        <v>20294522787986.723</v>
      </c>
    </row>
    <row r="6" spans="1:33">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c r="A7" s="1" t="s">
        <v>139</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c r="A8" s="1" t="s">
        <v>243</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c r="A9" s="1" t="s">
        <v>244</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c r="A10" s="1" t="s">
        <v>245</v>
      </c>
      <c r="B10" s="7">
        <f>Calculations!K51</f>
        <v>65178266655873.063</v>
      </c>
      <c r="C10" s="7">
        <f>Calculations!L51</f>
        <v>62759348174532.508</v>
      </c>
      <c r="D10" s="7">
        <f>Calculations!M51</f>
        <v>60117645268355.859</v>
      </c>
      <c r="E10" s="7">
        <f>Calculations!N51</f>
        <v>58184136646968.344</v>
      </c>
      <c r="F10" s="7">
        <f>Calculations!O51</f>
        <v>56861252489273.852</v>
      </c>
      <c r="G10" s="7">
        <f>Calculations!P51</f>
        <v>55829451631182.703</v>
      </c>
      <c r="H10" s="7">
        <f>Calculations!Q51</f>
        <v>54918799967619.203</v>
      </c>
      <c r="I10" s="7">
        <f>Calculations!R51</f>
        <v>54069942524083.219</v>
      </c>
      <c r="J10" s="7">
        <f>Calculations!S51</f>
        <v>53288570873472.031</v>
      </c>
      <c r="K10" s="7">
        <f>Calculations!T51</f>
        <v>52580376588682.914</v>
      </c>
      <c r="L10" s="7">
        <f>Calculations!U51</f>
        <v>51761603173318.219</v>
      </c>
      <c r="M10" s="7">
        <f>Calculations!V51</f>
        <v>50870465473973.93</v>
      </c>
      <c r="N10" s="7">
        <f>Calculations!W51</f>
        <v>49967944628835.102</v>
      </c>
      <c r="O10" s="7">
        <f>Calculations!X51</f>
        <v>49080059256860.68</v>
      </c>
      <c r="P10" s="7">
        <f>Calculations!Y51</f>
        <v>48228762567797.297</v>
      </c>
      <c r="Q10" s="7">
        <f>Calculations!Z51</f>
        <v>47419746134542.211</v>
      </c>
      <c r="R10" s="7">
        <f>Calculations!AA51</f>
        <v>46649757629725.57</v>
      </c>
      <c r="S10" s="7">
        <f>Calculations!AB51</f>
        <v>45875703715696.586</v>
      </c>
      <c r="T10" s="7">
        <f>Calculations!AC51</f>
        <v>45112219865619.68</v>
      </c>
      <c r="U10" s="7">
        <f>Calculations!AD51</f>
        <v>44401586335303.164</v>
      </c>
      <c r="V10" s="7">
        <f>Calculations!AE51</f>
        <v>43754373188699.094</v>
      </c>
      <c r="W10" s="7">
        <f>Calculations!AF51</f>
        <v>43156758034485.547</v>
      </c>
      <c r="X10" s="7">
        <f>Calculations!AG51</f>
        <v>42602236217922.766</v>
      </c>
      <c r="Y10" s="7">
        <f>Calculations!AH51</f>
        <v>42080237675058.68</v>
      </c>
      <c r="Z10" s="7">
        <f>Calculations!AI51</f>
        <v>41585070832996.031</v>
      </c>
      <c r="AA10" s="7">
        <f>Calculations!AJ51</f>
        <v>41113483364364.93</v>
      </c>
      <c r="AB10" s="7">
        <f>Calculations!AK51</f>
        <v>40666288351007.852</v>
      </c>
      <c r="AC10" s="7">
        <f>Calculations!AL51</f>
        <v>40249177365822.063</v>
      </c>
      <c r="AD10" s="7">
        <f>Calculations!AM51</f>
        <v>39863776572492.508</v>
      </c>
      <c r="AE10" s="7">
        <f>Calculations!AN51</f>
        <v>39494637416012.297</v>
      </c>
    </row>
    <row r="11" spans="1:33">
      <c r="A11" s="1" t="s">
        <v>246</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4.5"/>
  <cols>
    <col min="1" max="1" width="29.81640625" customWidth="1"/>
    <col min="2" max="31" width="13.179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Calculations!K56</f>
        <v>1697291271432040.8</v>
      </c>
      <c r="C2" s="7">
        <f>Calculations!L56</f>
        <v>1644971081032947.8</v>
      </c>
      <c r="D2" s="7">
        <f>Calculations!M56</f>
        <v>1676671515907067</v>
      </c>
      <c r="E2" s="7">
        <f>Calculations!N56</f>
        <v>1706209966162065.8</v>
      </c>
      <c r="F2" s="7">
        <f>Calculations!O56</f>
        <v>1731691951104994.8</v>
      </c>
      <c r="G2" s="7">
        <f>Calculations!P56</f>
        <v>1755514436007447.5</v>
      </c>
      <c r="H2" s="7">
        <f>Calculations!Q56</f>
        <v>1780617524811786.3</v>
      </c>
      <c r="I2" s="7">
        <f>Calculations!R56</f>
        <v>1800007900590949.3</v>
      </c>
      <c r="J2" s="7">
        <f>Calculations!S56</f>
        <v>1816002846595968.3</v>
      </c>
      <c r="K2" s="7">
        <f>Calculations!T56</f>
        <v>1832982434712215.5</v>
      </c>
      <c r="L2" s="7">
        <f>Calculations!U56</f>
        <v>1850974309722334.8</v>
      </c>
      <c r="M2" s="7">
        <f>Calculations!V56</f>
        <v>1870283377317250.8</v>
      </c>
      <c r="N2" s="7">
        <f>Calculations!W56</f>
        <v>1891438953776410.8</v>
      </c>
      <c r="O2" s="7">
        <f>Calculations!X56</f>
        <v>1912430287703391.8</v>
      </c>
      <c r="P2" s="7">
        <f>Calculations!Y56</f>
        <v>1935864932566987.5</v>
      </c>
      <c r="Q2" s="7">
        <f>Calculations!Z56</f>
        <v>1960860694568120.8</v>
      </c>
      <c r="R2" s="7">
        <f>Calculations!AA56</f>
        <v>1988797373593458.5</v>
      </c>
      <c r="S2" s="7">
        <f>Calculations!AB56</f>
        <v>2016504763539221</v>
      </c>
      <c r="T2" s="7">
        <f>Calculations!AC56</f>
        <v>2044743095928114.8</v>
      </c>
      <c r="U2" s="7">
        <f>Calculations!AD56</f>
        <v>2075371888933862.3</v>
      </c>
      <c r="V2" s="7">
        <f>Calculations!AE56</f>
        <v>2107217052375941.3</v>
      </c>
      <c r="W2" s="7">
        <f>Calculations!AF56</f>
        <v>2140936369464907.5</v>
      </c>
      <c r="X2" s="7">
        <f>Calculations!AG56</f>
        <v>2176229813000890.3</v>
      </c>
      <c r="Y2" s="7">
        <f>Calculations!AH56</f>
        <v>2212971355298308.3</v>
      </c>
      <c r="Z2" s="7">
        <f>Calculations!AI56</f>
        <v>2251426061037804.5</v>
      </c>
      <c r="AA2" s="7">
        <f>Calculations!AJ56</f>
        <v>2291191454707358.5</v>
      </c>
      <c r="AB2" s="7">
        <f>Calculations!AK56</f>
        <v>2332135003966648</v>
      </c>
      <c r="AC2" s="7">
        <f>Calculations!AL56</f>
        <v>2374901482716749</v>
      </c>
      <c r="AD2" s="7">
        <f>Calculations!AM56</f>
        <v>2419903936533635</v>
      </c>
      <c r="AE2" s="7">
        <f>Calculations!AN56</f>
        <v>2467314738767910.5</v>
      </c>
    </row>
    <row r="3" spans="1:33">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c r="A4" s="1" t="s">
        <v>78</v>
      </c>
      <c r="B4" s="7">
        <f>Calculations!K58</f>
        <v>187726775034404.59</v>
      </c>
      <c r="C4" s="7">
        <f>Calculations!L58</f>
        <v>184841960657330.19</v>
      </c>
      <c r="D4" s="7">
        <f>Calculations!M58</f>
        <v>183743487088156.72</v>
      </c>
      <c r="E4" s="7">
        <f>Calculations!N58</f>
        <v>184195560592568.59</v>
      </c>
      <c r="F4" s="7">
        <f>Calculations!O58</f>
        <v>185446893548125.97</v>
      </c>
      <c r="G4" s="7">
        <f>Calculations!P58</f>
        <v>186577077309155.66</v>
      </c>
      <c r="H4" s="7">
        <f>Calculations!Q58</f>
        <v>187387719906095.69</v>
      </c>
      <c r="I4" s="7">
        <f>Calculations!R58</f>
        <v>187942241722658.44</v>
      </c>
      <c r="J4" s="7">
        <f>Calculations!S58</f>
        <v>187949559459240.66</v>
      </c>
      <c r="K4" s="7">
        <f>Calculations!T58</f>
        <v>187577981057233.03</v>
      </c>
      <c r="L4" s="7">
        <f>Calculations!U58</f>
        <v>187053543268841.56</v>
      </c>
      <c r="M4" s="7">
        <f>Calculations!V58</f>
        <v>186586834291265.28</v>
      </c>
      <c r="N4" s="7">
        <f>Calculations!W58</f>
        <v>186124190722901.31</v>
      </c>
      <c r="O4" s="7">
        <f>Calculations!X58</f>
        <v>185704640492188.09</v>
      </c>
      <c r="P4" s="7">
        <f>Calculations!Y58</f>
        <v>185322492026228.41</v>
      </c>
      <c r="Q4" s="7">
        <f>Calculations!Z58</f>
        <v>185005390107666.16</v>
      </c>
      <c r="R4" s="7">
        <f>Calculations!AA58</f>
        <v>184614297741439.31</v>
      </c>
      <c r="S4" s="7">
        <f>Calculations!AB58</f>
        <v>183919925847972.16</v>
      </c>
      <c r="T4" s="7">
        <f>Calculations!AC58</f>
        <v>183045049785477.19</v>
      </c>
      <c r="U4" s="7">
        <f>Calculations!AD58</f>
        <v>182455565449688.31</v>
      </c>
      <c r="V4" s="7">
        <f>Calculations!AE58</f>
        <v>182103501011899.94</v>
      </c>
      <c r="W4" s="7">
        <f>Calculations!AF58</f>
        <v>181839249413098.03</v>
      </c>
      <c r="X4" s="7">
        <f>Calculations!AG58</f>
        <v>181576623977981.06</v>
      </c>
      <c r="Y4" s="7">
        <f>Calculations!AH58</f>
        <v>181360344207884.72</v>
      </c>
      <c r="Z4" s="7">
        <f>Calculations!AI58</f>
        <v>181152195256213.03</v>
      </c>
      <c r="AA4" s="7">
        <f>Calculations!AJ58</f>
        <v>180941607059014</v>
      </c>
      <c r="AB4" s="7">
        <f>Calculations!AK58</f>
        <v>180696056342588.81</v>
      </c>
      <c r="AC4" s="7">
        <f>Calculations!AL58</f>
        <v>180492785881971.97</v>
      </c>
      <c r="AD4" s="7">
        <f>Calculations!AM58</f>
        <v>180296833157937.31</v>
      </c>
      <c r="AE4" s="7">
        <f>Calculations!AN58</f>
        <v>180045590868614.91</v>
      </c>
    </row>
    <row r="5" spans="1:33">
      <c r="A5" s="1" t="s">
        <v>79</v>
      </c>
      <c r="B5" s="7">
        <f>Calculations!K59</f>
        <v>6354234598882.8633</v>
      </c>
      <c r="C5" s="7">
        <f>Calculations!L59</f>
        <v>6123319355622.1162</v>
      </c>
      <c r="D5" s="7">
        <f>Calculations!M59</f>
        <v>5989973933457.46</v>
      </c>
      <c r="E5" s="7">
        <f>Calculations!N59</f>
        <v>5960702987128.6318</v>
      </c>
      <c r="F5" s="7">
        <f>Calculations!O59</f>
        <v>5998104751882.1338</v>
      </c>
      <c r="G5" s="7">
        <f>Calculations!P59</f>
        <v>6019244879786.2861</v>
      </c>
      <c r="H5" s="7">
        <f>Calculations!Q59</f>
        <v>6026562616368.4932</v>
      </c>
      <c r="I5" s="7">
        <f>Calculations!R59</f>
        <v>6029001861895.8945</v>
      </c>
      <c r="J5" s="7">
        <f>Calculations!S59</f>
        <v>6022497207156.1563</v>
      </c>
      <c r="K5" s="7">
        <f>Calculations!T59</f>
        <v>6010300979519.1455</v>
      </c>
      <c r="L5" s="7">
        <f>Calculations!U59</f>
        <v>5995665506354.7314</v>
      </c>
      <c r="M5" s="7">
        <f>Calculations!V59</f>
        <v>5979403869505.3828</v>
      </c>
      <c r="N5" s="7">
        <f>Calculations!W59</f>
        <v>5963142232656.0342</v>
      </c>
      <c r="O5" s="7">
        <f>Calculations!X59</f>
        <v>5948506759491.6211</v>
      </c>
      <c r="P5" s="7">
        <f>Calculations!Y59</f>
        <v>5933871286327.207</v>
      </c>
      <c r="Q5" s="7">
        <f>Calculations!Z59</f>
        <v>5918422731320.3271</v>
      </c>
      <c r="R5" s="7">
        <f>Calculations!AA59</f>
        <v>5903787258155.9131</v>
      </c>
      <c r="S5" s="7">
        <f>Calculations!AB59</f>
        <v>5889151784991.5</v>
      </c>
      <c r="T5" s="7">
        <f>Calculations!AC59</f>
        <v>5873703229984.6191</v>
      </c>
      <c r="U5" s="7">
        <f>Calculations!AD59</f>
        <v>5859880838662.6729</v>
      </c>
      <c r="V5" s="7">
        <f>Calculations!AE59</f>
        <v>5846871529183.1943</v>
      </c>
      <c r="W5" s="7">
        <f>Calculations!AF59</f>
        <v>5833049137861.2471</v>
      </c>
      <c r="X5" s="7">
        <f>Calculations!AG59</f>
        <v>5820039828381.7695</v>
      </c>
      <c r="Y5" s="7">
        <f>Calculations!AH59</f>
        <v>5807843600744.7578</v>
      </c>
      <c r="Z5" s="7">
        <f>Calculations!AI59</f>
        <v>5794834291265.2793</v>
      </c>
      <c r="AA5" s="7">
        <f>Calculations!AJ59</f>
        <v>5781011899943.333</v>
      </c>
      <c r="AB5" s="7">
        <f>Calculations!AK59</f>
        <v>5767189508621.3867</v>
      </c>
      <c r="AC5" s="7">
        <f>Calculations!AL59</f>
        <v>5754993280984.376</v>
      </c>
      <c r="AD5" s="7">
        <f>Calculations!AM59</f>
        <v>5743610135189.832</v>
      </c>
      <c r="AE5" s="7">
        <f>Calculations!AN59</f>
        <v>5733040071237.7549</v>
      </c>
    </row>
    <row r="6" spans="1:33">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c r="A7" s="1" t="s">
        <v>139</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c r="A8" s="1" t="s">
        <v>243</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c r="A9" s="1" t="s">
        <v>244</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c r="A10" s="1" t="s">
        <v>245</v>
      </c>
      <c r="B10" s="7">
        <f>Calculations!K64</f>
        <v>59614347607868.523</v>
      </c>
      <c r="C10" s="7">
        <f>Calculations!L64</f>
        <v>59794038695053.828</v>
      </c>
      <c r="D10" s="7">
        <f>Calculations!M64</f>
        <v>60091626649396.906</v>
      </c>
      <c r="E10" s="7">
        <f>Calculations!N64</f>
        <v>61034801586659.102</v>
      </c>
      <c r="F10" s="7">
        <f>Calculations!O64</f>
        <v>62597544887881.484</v>
      </c>
      <c r="G10" s="7">
        <f>Calculations!P64</f>
        <v>64398521168946.805</v>
      </c>
      <c r="H10" s="7">
        <f>Calculations!Q64</f>
        <v>66227955314498.5</v>
      </c>
      <c r="I10" s="7">
        <f>Calculations!R64</f>
        <v>67981772848700.719</v>
      </c>
      <c r="J10" s="7">
        <f>Calculations!S64</f>
        <v>69650216789443.859</v>
      </c>
      <c r="K10" s="7">
        <f>Calculations!T64</f>
        <v>71236539464097.797</v>
      </c>
      <c r="L10" s="7">
        <f>Calculations!U64</f>
        <v>72773264146361.203</v>
      </c>
      <c r="M10" s="7">
        <f>Calculations!V64</f>
        <v>74280717882295.781</v>
      </c>
      <c r="N10" s="7">
        <f>Calculations!W64</f>
        <v>75765405326641.313</v>
      </c>
      <c r="O10" s="7">
        <f>Calculations!X64</f>
        <v>77255784343884.063</v>
      </c>
      <c r="P10" s="7">
        <f>Calculations!Y64</f>
        <v>78770555816400.875</v>
      </c>
      <c r="Q10" s="7">
        <f>Calculations!Z64</f>
        <v>80308093580506.75</v>
      </c>
      <c r="R10" s="7">
        <f>Calculations!AA64</f>
        <v>81839939771715.359</v>
      </c>
      <c r="S10" s="7">
        <f>Calculations!AB64</f>
        <v>83345767343965.031</v>
      </c>
      <c r="T10" s="7">
        <f>Calculations!AC64</f>
        <v>84835333279365.328</v>
      </c>
      <c r="U10" s="7">
        <f>Calculations!AD64</f>
        <v>86393198089532.906</v>
      </c>
      <c r="V10" s="7">
        <f>Calculations!AE64</f>
        <v>88034810329474.609</v>
      </c>
      <c r="W10" s="7">
        <f>Calculations!AF64</f>
        <v>89724394398121.906</v>
      </c>
      <c r="X10" s="7">
        <f>Calculations!AG64</f>
        <v>91447314822310.359</v>
      </c>
      <c r="Y10" s="7">
        <f>Calculations!AH64</f>
        <v>93174300655711.156</v>
      </c>
      <c r="Z10" s="7">
        <f>Calculations!AI64</f>
        <v>94892342588844.813</v>
      </c>
      <c r="AA10" s="7">
        <f>Calculations!AJ64</f>
        <v>96589244394074.313</v>
      </c>
      <c r="AB10" s="7">
        <f>Calculations!AK64</f>
        <v>98275576135351.734</v>
      </c>
      <c r="AC10" s="7">
        <f>Calculations!AL64</f>
        <v>99973291022423.688</v>
      </c>
      <c r="AD10" s="7">
        <f>Calculations!AM64</f>
        <v>101697837610297.08</v>
      </c>
      <c r="AE10" s="7">
        <f>Calculations!AN64</f>
        <v>103420758034485.55</v>
      </c>
    </row>
    <row r="11" spans="1:33">
      <c r="A11" s="1" t="s">
        <v>246</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4.5"/>
  <cols>
    <col min="1" max="1" width="29.81640625" customWidth="1"/>
    <col min="2" max="31" width="10.269531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Calculations!K69</f>
        <v>131641972314417.55</v>
      </c>
      <c r="C2" s="7">
        <f>Calculations!L69</f>
        <v>139678144661215.89</v>
      </c>
      <c r="D2" s="7">
        <f>Calculations!M69</f>
        <v>139443936209827.56</v>
      </c>
      <c r="E2" s="7">
        <f>Calculations!N69</f>
        <v>123487106937586.02</v>
      </c>
      <c r="F2" s="7">
        <f>Calculations!O69</f>
        <v>123499443535983.16</v>
      </c>
      <c r="G2" s="7">
        <f>Calculations!P69</f>
        <v>123206542783129.61</v>
      </c>
      <c r="H2" s="7">
        <f>Calculations!Q69</f>
        <v>122452141099328.11</v>
      </c>
      <c r="I2" s="7">
        <f>Calculations!R69</f>
        <v>121379791629563.67</v>
      </c>
      <c r="J2" s="7">
        <f>Calculations!S69</f>
        <v>120145757953533.55</v>
      </c>
      <c r="K2" s="7">
        <f>Calculations!T69</f>
        <v>118809106209018.05</v>
      </c>
      <c r="L2" s="7">
        <f>Calculations!U69</f>
        <v>117403668582530.56</v>
      </c>
      <c r="M2" s="7">
        <f>Calculations!V69</f>
        <v>116051876467254.92</v>
      </c>
      <c r="N2" s="7">
        <f>Calculations!W69</f>
        <v>114705691896705.25</v>
      </c>
      <c r="O2" s="7">
        <f>Calculations!X69</f>
        <v>113444928924147.98</v>
      </c>
      <c r="P2" s="7">
        <f>Calculations!Y69</f>
        <v>112280241884562.45</v>
      </c>
      <c r="Q2" s="7">
        <f>Calculations!Z69</f>
        <v>111094806929490.83</v>
      </c>
      <c r="R2" s="7">
        <f>Calculations!AA69</f>
        <v>110000027280822.48</v>
      </c>
      <c r="S2" s="7">
        <f>Calculations!AB69</f>
        <v>108826368169675.38</v>
      </c>
      <c r="T2" s="7">
        <f>Calculations!AC69</f>
        <v>107614203918076.59</v>
      </c>
      <c r="U2" s="7">
        <f>Calculations!AD69</f>
        <v>106469143285031.97</v>
      </c>
      <c r="V2" s="7">
        <f>Calculations!AE69</f>
        <v>105391747025014.17</v>
      </c>
      <c r="W2" s="7">
        <f>Calculations!AF69</f>
        <v>104374725329879.38</v>
      </c>
      <c r="X2" s="7">
        <f>Calculations!AG69</f>
        <v>103403498583340.06</v>
      </c>
      <c r="Y2" s="7">
        <f>Calculations!AH69</f>
        <v>102416944547883.09</v>
      </c>
      <c r="Z2" s="7">
        <f>Calculations!AI69</f>
        <v>101415250141665.98</v>
      </c>
      <c r="AA2" s="7">
        <f>Calculations!AJ69</f>
        <v>100410751963085.88</v>
      </c>
      <c r="AB2" s="7">
        <f>Calculations!AK69</f>
        <v>99429431636039.828</v>
      </c>
      <c r="AC2" s="7">
        <f>Calculations!AL69</f>
        <v>98453905771877.281</v>
      </c>
      <c r="AD2" s="7">
        <f>Calculations!AM69</f>
        <v>97571838986481.016</v>
      </c>
      <c r="AE2" s="7">
        <f>Calculations!AN69</f>
        <v>96732576459159.703</v>
      </c>
    </row>
    <row r="3" spans="1:33">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c r="A4" s="1" t="s">
        <v>78</v>
      </c>
      <c r="B4" s="7">
        <f>Calculations!K71</f>
        <v>669654673439650.38</v>
      </c>
      <c r="C4" s="7">
        <f>Calculations!L71</f>
        <v>698406611349469.63</v>
      </c>
      <c r="D4" s="7">
        <f>Calculations!M71</f>
        <v>707091389702906.25</v>
      </c>
      <c r="E4" s="7">
        <f>Calculations!N71</f>
        <v>663928809519954.63</v>
      </c>
      <c r="F4" s="7">
        <f>Calculations!O71</f>
        <v>667431655792115.25</v>
      </c>
      <c r="G4" s="7">
        <f>Calculations!P71</f>
        <v>669404763863029.13</v>
      </c>
      <c r="H4" s="7">
        <f>Calculations!Q71</f>
        <v>669204948352626.88</v>
      </c>
      <c r="I4" s="7">
        <f>Calculations!R71</f>
        <v>667755024204646.63</v>
      </c>
      <c r="J4" s="7">
        <f>Calculations!S71</f>
        <v>664857418926576.63</v>
      </c>
      <c r="K4" s="7">
        <f>Calculations!T71</f>
        <v>661125971747753.5</v>
      </c>
      <c r="L4" s="7">
        <f>Calculations!U71</f>
        <v>657142745810734.25</v>
      </c>
      <c r="M4" s="7">
        <f>Calculations!V71</f>
        <v>653449243017890.38</v>
      </c>
      <c r="N4" s="7">
        <f>Calculations!W71</f>
        <v>649740786772444</v>
      </c>
      <c r="O4" s="7">
        <f>Calculations!X71</f>
        <v>646180930462235.88</v>
      </c>
      <c r="P4" s="7">
        <f>Calculations!Y71</f>
        <v>642815282117704.25</v>
      </c>
      <c r="Q4" s="7">
        <f>Calculations!Z71</f>
        <v>639742160689710.88</v>
      </c>
      <c r="R4" s="7">
        <f>Calculations!AA71</f>
        <v>636592028980814.38</v>
      </c>
      <c r="S4" s="7">
        <f>Calculations!AB71</f>
        <v>633088808872338.63</v>
      </c>
      <c r="T4" s="7">
        <f>Calculations!AC71</f>
        <v>629554186513397.5</v>
      </c>
      <c r="U4" s="7">
        <f>Calculations!AD71</f>
        <v>626822751477373.88</v>
      </c>
      <c r="V4" s="7">
        <f>Calculations!AE71</f>
        <v>624539546183113.38</v>
      </c>
      <c r="W4" s="7">
        <f>Calculations!AF71</f>
        <v>622261200760948.88</v>
      </c>
      <c r="X4" s="7">
        <f>Calculations!AG71</f>
        <v>619930705172832.5</v>
      </c>
      <c r="Y4" s="7">
        <f>Calculations!AH71</f>
        <v>617721706387112.38</v>
      </c>
      <c r="Z4" s="7">
        <f>Calculations!AI71</f>
        <v>615500557921152.75</v>
      </c>
      <c r="AA4" s="7">
        <f>Calculations!AJ71</f>
        <v>613219034890310</v>
      </c>
      <c r="AB4" s="7">
        <f>Calculations!AK71</f>
        <v>610740313203270.5</v>
      </c>
      <c r="AC4" s="7">
        <f>Calculations!AL71</f>
        <v>608342713996600</v>
      </c>
      <c r="AD4" s="7">
        <f>Calculations!AM71</f>
        <v>605873898971909.63</v>
      </c>
      <c r="AE4" s="7">
        <f>Calculations!AN71</f>
        <v>603351438436007.5</v>
      </c>
    </row>
    <row r="5" spans="1:33">
      <c r="A5" s="1" t="s">
        <v>79</v>
      </c>
      <c r="B5" s="7">
        <f>Calculations!K72</f>
        <v>68235968752529.742</v>
      </c>
      <c r="C5" s="7">
        <f>Calculations!L72</f>
        <v>71387595806686.625</v>
      </c>
      <c r="D5" s="7">
        <f>Calculations!M72</f>
        <v>71687038695053.828</v>
      </c>
      <c r="E5" s="7">
        <f>Calculations!N72</f>
        <v>61372334007933.297</v>
      </c>
      <c r="F5" s="7">
        <f>Calculations!O72</f>
        <v>60668774062980.641</v>
      </c>
      <c r="G5" s="7">
        <f>Calculations!P72</f>
        <v>59789137213632.313</v>
      </c>
      <c r="H5" s="7">
        <f>Calculations!Q72</f>
        <v>58795854124504.164</v>
      </c>
      <c r="I5" s="7">
        <f>Calculations!R72</f>
        <v>57768925767020.156</v>
      </c>
      <c r="J5" s="7">
        <f>Calculations!S72</f>
        <v>56687417307536.625</v>
      </c>
      <c r="K5" s="7">
        <f>Calculations!T72</f>
        <v>55598805958066.859</v>
      </c>
      <c r="L5" s="7">
        <f>Calculations!U72</f>
        <v>54523465797781.906</v>
      </c>
      <c r="M5" s="7">
        <f>Calculations!V72</f>
        <v>53466443616935.156</v>
      </c>
      <c r="N5" s="7">
        <f>Calculations!W72</f>
        <v>52438954504978.539</v>
      </c>
      <c r="O5" s="7">
        <f>Calculations!X72</f>
        <v>51458008014247.555</v>
      </c>
      <c r="P5" s="7">
        <f>Calculations!Y72</f>
        <v>50500239375050.594</v>
      </c>
      <c r="Q5" s="7">
        <f>Calculations!Z72</f>
        <v>49557424188456.25</v>
      </c>
      <c r="R5" s="7">
        <f>Calculations!AA72</f>
        <v>48651992633368.414</v>
      </c>
      <c r="S5" s="7">
        <f>Calculations!AB72</f>
        <v>47779271755848.781</v>
      </c>
      <c r="T5" s="7">
        <f>Calculations!AC72</f>
        <v>46922999676192.016</v>
      </c>
      <c r="U5" s="7">
        <f>Calculations!AD72</f>
        <v>46105045818829.43</v>
      </c>
      <c r="V5" s="7">
        <f>Calculations!AE72</f>
        <v>45309895976685.828</v>
      </c>
      <c r="W5" s="7">
        <f>Calculations!AF72</f>
        <v>44516241479802.484</v>
      </c>
      <c r="X5" s="7">
        <f>Calculations!AG72</f>
        <v>43718287865295.875</v>
      </c>
      <c r="Y5" s="7">
        <f>Calculations!AH72</f>
        <v>42930801667611.102</v>
      </c>
      <c r="Z5" s="7">
        <f>Calculations!AI72</f>
        <v>42144250060714</v>
      </c>
      <c r="AA5" s="7">
        <f>Calculations!AJ72</f>
        <v>41355268517768.961</v>
      </c>
      <c r="AB5" s="7">
        <f>Calculations!AK72</f>
        <v>40565352384036.266</v>
      </c>
      <c r="AC5" s="7">
        <f>Calculations!AL72</f>
        <v>39794128066056.828</v>
      </c>
      <c r="AD5" s="7">
        <f>Calculations!AM72</f>
        <v>39030193556221.156</v>
      </c>
      <c r="AE5" s="7">
        <f>Calculations!AN72</f>
        <v>38287006961871.609</v>
      </c>
    </row>
    <row r="6" spans="1:33">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c r="A7" s="1" t="s">
        <v>139</v>
      </c>
      <c r="B7" s="7">
        <f>Calculations!K74</f>
        <v>86684417064680.641</v>
      </c>
      <c r="C7" s="7">
        <f>Calculations!L74</f>
        <v>100946833238889.33</v>
      </c>
      <c r="D7" s="7">
        <f>Calculations!M74</f>
        <v>107817010118999.44</v>
      </c>
      <c r="E7" s="7">
        <f>Calculations!N74</f>
        <v>96446030923662.266</v>
      </c>
      <c r="F7" s="7">
        <f>Calculations!O74</f>
        <v>91916069375860.109</v>
      </c>
      <c r="G7" s="7">
        <f>Calculations!P74</f>
        <v>88444999190480.047</v>
      </c>
      <c r="H7" s="7">
        <f>Calculations!Q74</f>
        <v>85760106775682.016</v>
      </c>
      <c r="I7" s="7">
        <f>Calculations!R74</f>
        <v>83428489678620.578</v>
      </c>
      <c r="J7" s="7">
        <f>Calculations!S74</f>
        <v>81569962438274.109</v>
      </c>
      <c r="K7" s="7">
        <f>Calculations!T74</f>
        <v>79921718125151.781</v>
      </c>
      <c r="L7" s="7">
        <f>Calculations!U74</f>
        <v>78480018376102.969</v>
      </c>
      <c r="M7" s="7">
        <f>Calculations!V74</f>
        <v>77091964138266.016</v>
      </c>
      <c r="N7" s="7">
        <f>Calculations!W74</f>
        <v>75718489516716.594</v>
      </c>
      <c r="O7" s="7">
        <f>Calculations!X74</f>
        <v>74295107747105.953</v>
      </c>
      <c r="P7" s="7">
        <f>Calculations!Y74</f>
        <v>72849856553064.031</v>
      </c>
      <c r="Q7" s="7">
        <f>Calculations!Z74</f>
        <v>71468905205213.313</v>
      </c>
      <c r="R7" s="7">
        <f>Calculations!AA74</f>
        <v>70139169432526.516</v>
      </c>
      <c r="S7" s="7">
        <f>Calculations!AB74</f>
        <v>68850929490811.953</v>
      </c>
      <c r="T7" s="7">
        <f>Calculations!AC74</f>
        <v>67634092285274.828</v>
      </c>
      <c r="U7" s="7">
        <f>Calculations!AD74</f>
        <v>66429030923662.273</v>
      </c>
      <c r="V7" s="7">
        <f>Calculations!AE74</f>
        <v>65287521735610.781</v>
      </c>
      <c r="W7" s="7">
        <f>Calculations!AF74</f>
        <v>64237415526592.734</v>
      </c>
      <c r="X7" s="7">
        <f>Calculations!AG74</f>
        <v>63243758601149.516</v>
      </c>
      <c r="Y7" s="7">
        <f>Calculations!AH74</f>
        <v>62314588440055.047</v>
      </c>
      <c r="Z7" s="7">
        <f>Calculations!AI74</f>
        <v>61468596859062.578</v>
      </c>
      <c r="AA7" s="7">
        <f>Calculations!AJ74</f>
        <v>60738494535740.305</v>
      </c>
      <c r="AB7" s="7">
        <f>Calculations!AK74</f>
        <v>59998485550068.805</v>
      </c>
      <c r="AC7" s="7">
        <f>Calculations!AL74</f>
        <v>59211373188699.094</v>
      </c>
      <c r="AD7" s="7">
        <f>Calculations!AM74</f>
        <v>58407064356836.391</v>
      </c>
      <c r="AE7" s="7">
        <f>Calculations!AN74</f>
        <v>57587241317898.484</v>
      </c>
    </row>
    <row r="8" spans="1:33">
      <c r="A8" s="1" t="s">
        <v>243</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c r="A9" s="1" t="s">
        <v>244</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c r="A10" s="1" t="s">
        <v>245</v>
      </c>
      <c r="B10" s="7">
        <f>Calculations!K77</f>
        <v>60786906338541.242</v>
      </c>
      <c r="C10" s="7">
        <f>Calculations!L77</f>
        <v>63619090261474.945</v>
      </c>
      <c r="D10" s="7">
        <f>Calculations!M77</f>
        <v>61389156642111.227</v>
      </c>
      <c r="E10" s="7">
        <f>Calculations!N77</f>
        <v>55997876224398.922</v>
      </c>
      <c r="F10" s="7">
        <f>Calculations!O77</f>
        <v>55335812110418.523</v>
      </c>
      <c r="G10" s="7">
        <f>Calculations!P77</f>
        <v>54851133327936.531</v>
      </c>
      <c r="H10" s="7">
        <f>Calculations!Q77</f>
        <v>54390193151461.188</v>
      </c>
      <c r="I10" s="7">
        <f>Calculations!R77</f>
        <v>53871495264308.258</v>
      </c>
      <c r="J10" s="7">
        <f>Calculations!S77</f>
        <v>53304198656196.875</v>
      </c>
      <c r="K10" s="7">
        <f>Calculations!T77</f>
        <v>52700826843681.695</v>
      </c>
      <c r="L10" s="7">
        <f>Calculations!U77</f>
        <v>52091286731967.945</v>
      </c>
      <c r="M10" s="7">
        <f>Calculations!V77</f>
        <v>51484176556302.109</v>
      </c>
      <c r="N10" s="7">
        <f>Calculations!W77</f>
        <v>50882113170889.664</v>
      </c>
      <c r="O10" s="7">
        <f>Calculations!X77</f>
        <v>50309582854367.352</v>
      </c>
      <c r="P10" s="7">
        <f>Calculations!Y77</f>
        <v>49771071642515.984</v>
      </c>
      <c r="Q10" s="7">
        <f>Calculations!Z77</f>
        <v>49256485954828.789</v>
      </c>
      <c r="R10" s="7">
        <f>Calculations!AA77</f>
        <v>48759283655792.117</v>
      </c>
      <c r="S10" s="7">
        <f>Calculations!AB77</f>
        <v>48267128147008.82</v>
      </c>
      <c r="T10" s="7">
        <f>Calculations!AC77</f>
        <v>47780767101109.047</v>
      </c>
      <c r="U10" s="7">
        <f>Calculations!AD77</f>
        <v>47339453331174.609</v>
      </c>
      <c r="V10" s="7">
        <f>Calculations!AE77</f>
        <v>46944495264308.258</v>
      </c>
      <c r="W10" s="7">
        <f>Calculations!AF77</f>
        <v>46564490650044.523</v>
      </c>
      <c r="X10" s="7">
        <f>Calculations!AG77</f>
        <v>46194953452602.602</v>
      </c>
      <c r="Y10" s="7">
        <f>Calculations!AH77</f>
        <v>45823920909900.43</v>
      </c>
      <c r="Z10" s="7">
        <f>Calculations!AI77</f>
        <v>45450084594835.266</v>
      </c>
      <c r="AA10" s="7">
        <f>Calculations!AJ77</f>
        <v>45067650044523.594</v>
      </c>
      <c r="AB10" s="7">
        <f>Calculations!AK77</f>
        <v>44685589330527</v>
      </c>
      <c r="AC10" s="7">
        <f>Calculations!AL77</f>
        <v>44308949243098.844</v>
      </c>
      <c r="AD10" s="7">
        <f>Calculations!AM77</f>
        <v>43945206508540.43</v>
      </c>
      <c r="AE10" s="7">
        <f>Calculations!AN77</f>
        <v>43586884400550.477</v>
      </c>
    </row>
    <row r="11" spans="1:33">
      <c r="A11" s="1" t="s">
        <v>246</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4.5"/>
  <cols>
    <col min="1" max="1" width="29.81640625" customWidth="1"/>
    <col min="2" max="31" width="12.269531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Calculations!K82</f>
        <v>165173594430502.69</v>
      </c>
      <c r="C2" s="7">
        <f>Calculations!L82</f>
        <v>177228694082409.13</v>
      </c>
      <c r="D2" s="7">
        <f>Calculations!M82</f>
        <v>155030293693839.56</v>
      </c>
      <c r="E2" s="7">
        <f>Calculations!N82</f>
        <v>183122223589411.47</v>
      </c>
      <c r="F2" s="7">
        <f>Calculations!O82</f>
        <v>187397041852181.66</v>
      </c>
      <c r="G2" s="7">
        <f>Calculations!P82</f>
        <v>191168676434874.13</v>
      </c>
      <c r="H2" s="7">
        <f>Calculations!Q82</f>
        <v>194688345341212.69</v>
      </c>
      <c r="I2" s="7">
        <f>Calculations!R82</f>
        <v>197860720310855.66</v>
      </c>
      <c r="J2" s="7">
        <f>Calculations!S82</f>
        <v>200845803286651</v>
      </c>
      <c r="K2" s="7">
        <f>Calculations!T82</f>
        <v>203636865214927.53</v>
      </c>
      <c r="L2" s="7">
        <f>Calculations!U82</f>
        <v>206403627782724.88</v>
      </c>
      <c r="M2" s="7">
        <f>Calculations!V82</f>
        <v>209507590706710.91</v>
      </c>
      <c r="N2" s="7">
        <f>Calculations!W82</f>
        <v>212635852991176.25</v>
      </c>
      <c r="O2" s="7">
        <f>Calculations!X82</f>
        <v>215992342345988.81</v>
      </c>
      <c r="P2" s="7">
        <f>Calculations!Y82</f>
        <v>219574815753258.31</v>
      </c>
      <c r="Q2" s="7">
        <f>Calculations!Z82</f>
        <v>223241028495102.38</v>
      </c>
      <c r="R2" s="7">
        <f>Calculations!AA82</f>
        <v>227131543025985.63</v>
      </c>
      <c r="S2" s="7">
        <f>Calculations!AB82</f>
        <v>230923551687849.09</v>
      </c>
      <c r="T2" s="7">
        <f>Calculations!AC82</f>
        <v>234706214441835.97</v>
      </c>
      <c r="U2" s="7">
        <f>Calculations!AD82</f>
        <v>238656542783129.59</v>
      </c>
      <c r="V2" s="7">
        <f>Calculations!AE82</f>
        <v>242776218975147.72</v>
      </c>
      <c r="W2" s="7">
        <f>Calculations!AF82</f>
        <v>247124122237513.16</v>
      </c>
      <c r="X2" s="7">
        <f>Calculations!AG82</f>
        <v>251628849834048.44</v>
      </c>
      <c r="Y2" s="7">
        <f>Calculations!AH82</f>
        <v>256212269974904.88</v>
      </c>
      <c r="Z2" s="7">
        <f>Calculations!AI82</f>
        <v>260825410102809.03</v>
      </c>
      <c r="AA2" s="7">
        <f>Calculations!AJ82</f>
        <v>265533878491054.81</v>
      </c>
      <c r="AB2" s="7">
        <f>Calculations!AK82</f>
        <v>270234870152999.25</v>
      </c>
      <c r="AC2" s="7">
        <f>Calculations!AL82</f>
        <v>275179042337893.66</v>
      </c>
      <c r="AD2" s="7">
        <f>Calculations!AM82</f>
        <v>280464153242127.44</v>
      </c>
      <c r="AE2" s="7">
        <f>Calculations!AN82</f>
        <v>285910574516311.88</v>
      </c>
    </row>
    <row r="3" spans="1:33">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c r="A4" s="1" t="s">
        <v>78</v>
      </c>
      <c r="B4" s="7">
        <f>Calculations!K84</f>
        <v>10476575811543.754</v>
      </c>
      <c r="C4" s="7">
        <f>Calculations!L84</f>
        <v>11011909414717.072</v>
      </c>
      <c r="D4" s="7">
        <f>Calculations!M84</f>
        <v>9457684934833.6445</v>
      </c>
      <c r="E4" s="7">
        <f>Calculations!N84</f>
        <v>11135275398688.576</v>
      </c>
      <c r="F4" s="7">
        <f>Calculations!O84</f>
        <v>11203687444345.504</v>
      </c>
      <c r="G4" s="7">
        <f>Calculations!P84</f>
        <v>11241444912167.084</v>
      </c>
      <c r="H4" s="7">
        <f>Calculations!Q84</f>
        <v>11251725410831.377</v>
      </c>
      <c r="I4" s="7">
        <f>Calculations!R84</f>
        <v>11243314093742.41</v>
      </c>
      <c r="J4" s="7">
        <f>Calculations!S84</f>
        <v>11222753096413.824</v>
      </c>
      <c r="K4" s="7">
        <f>Calculations!T84</f>
        <v>11188920909900.428</v>
      </c>
      <c r="L4" s="7">
        <f>Calculations!U84</f>
        <v>11146864324455.598</v>
      </c>
      <c r="M4" s="7">
        <f>Calculations!V84</f>
        <v>11107237675058.688</v>
      </c>
      <c r="N4" s="7">
        <f>Calculations!W84</f>
        <v>11064807253298.793</v>
      </c>
      <c r="O4" s="7">
        <f>Calculations!X84</f>
        <v>11034152675463.449</v>
      </c>
      <c r="P4" s="7">
        <f>Calculations!Y84</f>
        <v>11020507649963.572</v>
      </c>
      <c r="Q4" s="7">
        <f>Calculations!Z84</f>
        <v>11028918967052.537</v>
      </c>
      <c r="R4" s="7">
        <f>Calculations!AA84</f>
        <v>11056769772524.893</v>
      </c>
      <c r="S4" s="7">
        <f>Calculations!AB84</f>
        <v>11084433659839.715</v>
      </c>
      <c r="T4" s="7">
        <f>Calculations!AC84</f>
        <v>11113032137942.199</v>
      </c>
      <c r="U4" s="7">
        <f>Calculations!AD84</f>
        <v>11150602687606.248</v>
      </c>
      <c r="V4" s="7">
        <f>Calculations!AE84</f>
        <v>11190603173318.221</v>
      </c>
      <c r="W4" s="7">
        <f>Calculations!AF84</f>
        <v>11233968185865.781</v>
      </c>
      <c r="X4" s="7">
        <f>Calculations!AG84</f>
        <v>11274529426050.352</v>
      </c>
      <c r="Y4" s="7">
        <f>Calculations!AH84</f>
        <v>11318455193070.51</v>
      </c>
      <c r="Z4" s="7">
        <f>Calculations!AI84</f>
        <v>11361633287460.535</v>
      </c>
      <c r="AA4" s="7">
        <f>Calculations!AJ84</f>
        <v>11408736663158.746</v>
      </c>
      <c r="AB4" s="7">
        <f>Calculations!AK84</f>
        <v>11450419412288.512</v>
      </c>
      <c r="AC4" s="7">
        <f>Calculations!AL84</f>
        <v>11498270460616.854</v>
      </c>
      <c r="AD4" s="7">
        <f>Calculations!AM84</f>
        <v>11548364526835.586</v>
      </c>
      <c r="AE4" s="7">
        <f>Calculations!AN84</f>
        <v>11596215575163.928</v>
      </c>
    </row>
    <row r="5" spans="1:33">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c r="A7" s="1" t="s">
        <v>139</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c r="A8" s="1" t="s">
        <v>243</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c r="A9" s="1" t="s">
        <v>244</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c r="A10" s="1" t="s">
        <v>245</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c r="A11" s="1" t="s">
        <v>246</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4.5"/>
  <cols>
    <col min="1" max="1" width="29.81640625" customWidth="1"/>
    <col min="2" max="31" width="9.5429687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Calculations!K95</f>
        <v>37845319355622.117</v>
      </c>
      <c r="C2" s="7">
        <f>Calculations!L95</f>
        <v>42842202460940.656</v>
      </c>
      <c r="D2" s="7">
        <f>Calculations!M95</f>
        <v>39815623654173.078</v>
      </c>
      <c r="E2" s="7">
        <f>Calculations!N95</f>
        <v>38651684287217.68</v>
      </c>
      <c r="F2" s="7">
        <f>Calculations!O95</f>
        <v>38330558892576.703</v>
      </c>
      <c r="G2" s="7">
        <f>Calculations!P95</f>
        <v>38286446207399.016</v>
      </c>
      <c r="H2" s="7">
        <f>Calculations!Q95</f>
        <v>38398597101918.563</v>
      </c>
      <c r="I2" s="7">
        <f>Calculations!R95</f>
        <v>38618412855176.875</v>
      </c>
      <c r="J2" s="7">
        <f>Calculations!S95</f>
        <v>38846453007366.633</v>
      </c>
      <c r="K2" s="7">
        <f>Calculations!T95</f>
        <v>38671497611916.125</v>
      </c>
      <c r="L2" s="7">
        <f>Calculations!U95</f>
        <v>38521402331417.469</v>
      </c>
      <c r="M2" s="7">
        <f>Calculations!V95</f>
        <v>38440092932890.797</v>
      </c>
      <c r="N2" s="7">
        <f>Calculations!W95</f>
        <v>38418410426617.016</v>
      </c>
      <c r="O2" s="7">
        <f>Calculations!X95</f>
        <v>38480280336760.297</v>
      </c>
      <c r="P2" s="7">
        <f>Calculations!Y95</f>
        <v>38608132356512.586</v>
      </c>
      <c r="Q2" s="7">
        <f>Calculations!Z95</f>
        <v>38742526511778.516</v>
      </c>
      <c r="R2" s="7">
        <f>Calculations!AA95</f>
        <v>38886640411236.133</v>
      </c>
      <c r="S2" s="7">
        <f>Calculations!AB95</f>
        <v>39010380231522.711</v>
      </c>
      <c r="T2" s="7">
        <f>Calculations!AC95</f>
        <v>39130755524973.695</v>
      </c>
      <c r="U2" s="7">
        <f>Calculations!AD95</f>
        <v>38566823443697.891</v>
      </c>
      <c r="V2" s="7">
        <f>Calculations!AE95</f>
        <v>38105509430907.469</v>
      </c>
      <c r="W2" s="7">
        <f>Calculations!AF95</f>
        <v>37748308831862.703</v>
      </c>
      <c r="X2" s="7">
        <f>Calculations!AG95</f>
        <v>37510362017323.727</v>
      </c>
      <c r="Y2" s="7">
        <f>Calculations!AH95</f>
        <v>37424005828543.672</v>
      </c>
      <c r="Z2" s="7">
        <f>Calculations!AI95</f>
        <v>37408678539626.008</v>
      </c>
      <c r="AA2" s="7">
        <f>Calculations!AJ95</f>
        <v>37406996276208.203</v>
      </c>
      <c r="AB2" s="7">
        <f>Calculations!AK95</f>
        <v>37425688091961.469</v>
      </c>
      <c r="AC2" s="7">
        <f>Calculations!AL95</f>
        <v>37470922286084.352</v>
      </c>
      <c r="AD2" s="7">
        <f>Calculations!AM95</f>
        <v>37561764510645.18</v>
      </c>
      <c r="AE2" s="7">
        <f>Calculations!AN95</f>
        <v>37678401440945.516</v>
      </c>
    </row>
    <row r="3" spans="1:33">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c r="A7" s="1" t="s">
        <v>139</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c r="A8" s="1" t="s">
        <v>243</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c r="A9" s="1" t="s">
        <v>244</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c r="A10" s="1" t="s">
        <v>245</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c r="A11" s="1" t="s">
        <v>246</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4.5"/>
  <cols>
    <col min="1" max="1" width="29.81640625" customWidth="1"/>
    <col min="2" max="29" width="9.54296875" bestFit="1" customWidth="1"/>
    <col min="30" max="30" width="10.26953125" bestFit="1" customWidth="1"/>
    <col min="31" max="31" width="9.5429687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Calculations!K108</f>
        <v>243757539302193.78</v>
      </c>
      <c r="C2" s="7">
        <f>Calculations!L108</f>
        <v>245089891929086</v>
      </c>
      <c r="D2" s="7">
        <f>Calculations!M108</f>
        <v>246343178175342</v>
      </c>
      <c r="E2" s="7">
        <f>Calculations!N108</f>
        <v>248189742653606.38</v>
      </c>
      <c r="F2" s="7">
        <f>Calculations!O108</f>
        <v>250203598882862.47</v>
      </c>
      <c r="G2" s="7">
        <f>Calculations!P108</f>
        <v>251803805229498.91</v>
      </c>
      <c r="H2" s="7">
        <f>Calculations!Q108</f>
        <v>252982324212741.81</v>
      </c>
      <c r="I2" s="7">
        <f>Calculations!R108</f>
        <v>253852428236055.97</v>
      </c>
      <c r="J2" s="7">
        <f>Calculations!S108</f>
        <v>254577109932809.84</v>
      </c>
      <c r="K2" s="7">
        <f>Calculations!T108</f>
        <v>255242538573625.84</v>
      </c>
      <c r="L2" s="7">
        <f>Calculations!U108</f>
        <v>255933014247551.22</v>
      </c>
      <c r="M2" s="7">
        <f>Calculations!V108</f>
        <v>256800875252974.97</v>
      </c>
      <c r="N2" s="7">
        <f>Calculations!W108</f>
        <v>257800326641301.69</v>
      </c>
      <c r="O2" s="7">
        <f>Calculations!X108</f>
        <v>259016229256051.16</v>
      </c>
      <c r="P2" s="7">
        <f>Calculations!Y108</f>
        <v>260477368493483.28</v>
      </c>
      <c r="Q2" s="7">
        <f>Calculations!Z108</f>
        <v>262066359750667.84</v>
      </c>
      <c r="R2" s="7">
        <f>Calculations!AA108</f>
        <v>263784885291022.41</v>
      </c>
      <c r="S2" s="7">
        <f>Calculations!AB108</f>
        <v>265494812596130.5</v>
      </c>
      <c r="T2" s="7">
        <f>Calculations!AC108</f>
        <v>267179879786286.72</v>
      </c>
      <c r="U2" s="7">
        <f>Calculations!AD108</f>
        <v>268924947705010.91</v>
      </c>
      <c r="V2" s="7">
        <f>Calculations!AE108</f>
        <v>270794503116651.81</v>
      </c>
      <c r="W2" s="7">
        <f>Calculations!AF108</f>
        <v>272782564640168.44</v>
      </c>
      <c r="X2" s="7">
        <f>Calculations!AG108</f>
        <v>274833617582773.41</v>
      </c>
      <c r="Y2" s="7">
        <f>Calculations!AH108</f>
        <v>276887661215898.97</v>
      </c>
      <c r="Z2" s="7">
        <f>Calculations!AI108</f>
        <v>278904695053833.09</v>
      </c>
      <c r="AA2" s="7">
        <f>Calculations!AJ108</f>
        <v>280914999838095.97</v>
      </c>
      <c r="AB2" s="7">
        <f>Calculations!AK108</f>
        <v>282959697563344.94</v>
      </c>
      <c r="AC2" s="7">
        <f>Calculations!AL108</f>
        <v>285048881810086.56</v>
      </c>
      <c r="AD2" s="7">
        <f>Calculations!AM108</f>
        <v>287306292398607.63</v>
      </c>
      <c r="AE2" s="7">
        <f>Calculations!AN108</f>
        <v>289642582449607.38</v>
      </c>
    </row>
    <row r="3" spans="1:33">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c r="A4" s="1" t="s">
        <v>78</v>
      </c>
      <c r="B4" s="7">
        <f>Calculations!K110</f>
        <v>212682021776086.75</v>
      </c>
      <c r="C4" s="7">
        <f>Calculations!L110</f>
        <v>210603491864324.41</v>
      </c>
      <c r="D4" s="7">
        <f>Calculations!M110</f>
        <v>210652277503440.47</v>
      </c>
      <c r="E4" s="7">
        <f>Calculations!N110</f>
        <v>213110251274993.91</v>
      </c>
      <c r="F4" s="7">
        <f>Calculations!O110</f>
        <v>216645434388407.69</v>
      </c>
      <c r="G4" s="7">
        <f>Calculations!P110</f>
        <v>220148280660568.28</v>
      </c>
      <c r="H4" s="7">
        <f>Calculations!Q110</f>
        <v>223355796243827.41</v>
      </c>
      <c r="I4" s="7">
        <f>Calculations!R110</f>
        <v>226452469359669.69</v>
      </c>
      <c r="J4" s="7">
        <f>Calculations!S110</f>
        <v>229140726301303.34</v>
      </c>
      <c r="K4" s="7">
        <f>Calculations!T110</f>
        <v>231542998461912.13</v>
      </c>
      <c r="L4" s="7">
        <f>Calculations!U110</f>
        <v>233653865214927.53</v>
      </c>
      <c r="M4" s="7">
        <f>Calculations!V110</f>
        <v>235774264793977.19</v>
      </c>
      <c r="N4" s="7">
        <f>Calculations!W110</f>
        <v>237799523030842.72</v>
      </c>
      <c r="O4" s="7">
        <f>Calculations!X110</f>
        <v>239747584068647.28</v>
      </c>
      <c r="P4" s="7">
        <f>Calculations!Y110</f>
        <v>241657700720472.78</v>
      </c>
      <c r="Q4" s="7">
        <f>Calculations!Z110</f>
        <v>243558097628106.53</v>
      </c>
      <c r="R4" s="7">
        <f>Calculations!AA110</f>
        <v>245249333117461.34</v>
      </c>
      <c r="S4" s="7">
        <f>Calculations!AB110</f>
        <v>246531404759977.31</v>
      </c>
      <c r="T4" s="7">
        <f>Calculations!AC110</f>
        <v>247575155751639.28</v>
      </c>
      <c r="U4" s="7">
        <f>Calculations!AD110</f>
        <v>248909377560106.88</v>
      </c>
      <c r="V4" s="7">
        <f>Calculations!AE110</f>
        <v>250466405812353.31</v>
      </c>
      <c r="W4" s="7">
        <f>Calculations!AF110</f>
        <v>252081939447907.34</v>
      </c>
      <c r="X4" s="7">
        <f>Calculations!AG110</f>
        <v>253703641382660.09</v>
      </c>
      <c r="Y4" s="7">
        <f>Calculations!AH110</f>
        <v>255419550068809.19</v>
      </c>
      <c r="Z4" s="7">
        <f>Calculations!AI110</f>
        <v>257178076094875.75</v>
      </c>
      <c r="AA4" s="7">
        <f>Calculations!AJ110</f>
        <v>258970247389298.13</v>
      </c>
      <c r="AB4" s="7">
        <f>Calculations!AK110</f>
        <v>260739427750344.09</v>
      </c>
      <c r="AC4" s="7">
        <f>Calculations!AL110</f>
        <v>262592160527806.97</v>
      </c>
      <c r="AD4" s="7">
        <f>Calculations!AM110</f>
        <v>264444893305270</v>
      </c>
      <c r="AE4" s="7">
        <f>Calculations!AN110</f>
        <v>266230335546021.22</v>
      </c>
    </row>
    <row r="5" spans="1:33">
      <c r="A5" s="1" t="s">
        <v>79</v>
      </c>
      <c r="B5" s="7">
        <f>Calculations!K111</f>
        <v>8724031166518.2539</v>
      </c>
      <c r="C5" s="7">
        <f>Calculations!L111</f>
        <v>8046079009147.5762</v>
      </c>
      <c r="D5" s="7">
        <f>Calculations!M111</f>
        <v>7538409293289.0791</v>
      </c>
      <c r="E5" s="7">
        <f>Calculations!N111</f>
        <v>7215788553387.8408</v>
      </c>
      <c r="F5" s="7">
        <f>Calculations!O111</f>
        <v>7018029142718.3691</v>
      </c>
      <c r="G5" s="7">
        <f>Calculations!P111</f>
        <v>6835036266493.9697</v>
      </c>
      <c r="H5" s="7">
        <f>Calculations!Q111</f>
        <v>6673352060228.2842</v>
      </c>
      <c r="I5" s="7">
        <f>Calculations!R111</f>
        <v>6542135513640.4111</v>
      </c>
      <c r="J5" s="7">
        <f>Calculations!S111</f>
        <v>6438395936209.8281</v>
      </c>
      <c r="K5" s="7">
        <f>Calculations!T111</f>
        <v>6364189427669.3926</v>
      </c>
      <c r="L5" s="7">
        <f>Calculations!U111</f>
        <v>6278020157046.8711</v>
      </c>
      <c r="M5" s="7">
        <f>Calculations!V111</f>
        <v>6185682587225.7744</v>
      </c>
      <c r="N5" s="7">
        <f>Calculations!W111</f>
        <v>6089045899781.4297</v>
      </c>
      <c r="O5" s="7">
        <f>Calculations!X111</f>
        <v>5991848457864.4863</v>
      </c>
      <c r="P5" s="7">
        <f>Calculations!Y111</f>
        <v>5894277179632.4775</v>
      </c>
      <c r="Q5" s="7">
        <f>Calculations!Z111</f>
        <v>5793902129037.4805</v>
      </c>
      <c r="R5" s="7">
        <f>Calculations!AA111</f>
        <v>5693900914757.5488</v>
      </c>
      <c r="S5" s="7">
        <f>Calculations!AB111</f>
        <v>5595768882052.9424</v>
      </c>
      <c r="T5" s="7">
        <f>Calculations!AC111</f>
        <v>5498758358293.5313</v>
      </c>
      <c r="U5" s="7">
        <f>Calculations!AD111</f>
        <v>5405112361369.708</v>
      </c>
      <c r="V5" s="7">
        <f>Calculations!AE111</f>
        <v>5315204727596.5352</v>
      </c>
      <c r="W5" s="7">
        <f>Calculations!AF111</f>
        <v>5229596211446.6113</v>
      </c>
      <c r="X5" s="7">
        <f>Calculations!AG111</f>
        <v>5147912976604.873</v>
      </c>
      <c r="Y5" s="7">
        <f>Calculations!AH111</f>
        <v>5070155023071.3193</v>
      </c>
      <c r="Z5" s="7">
        <f>Calculations!AI111</f>
        <v>4995574678215.8174</v>
      </c>
      <c r="AA5" s="7">
        <f>Calculations!AJ111</f>
        <v>4923611187565.7734</v>
      </c>
      <c r="AB5" s="7">
        <f>Calculations!AK111</f>
        <v>4854638387436.25</v>
      </c>
      <c r="AC5" s="7">
        <f>Calculations!AL111</f>
        <v>4789403950457.3789</v>
      </c>
      <c r="AD5" s="7">
        <f>Calculations!AM111</f>
        <v>4726412531368.8975</v>
      </c>
      <c r="AE5" s="7">
        <f>Calculations!AN111</f>
        <v>4665477212013.2764</v>
      </c>
    </row>
    <row r="6" spans="1:33">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c r="A7" s="1" t="s">
        <v>139</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c r="A8" s="1" t="s">
        <v>243</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c r="A9" s="1" t="s">
        <v>244</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c r="A10" s="1" t="s">
        <v>245</v>
      </c>
      <c r="B10" s="7">
        <f>Calculations!K116</f>
        <v>14983733344126.934</v>
      </c>
      <c r="C10" s="7">
        <f>Calculations!L116</f>
        <v>14427651825467.498</v>
      </c>
      <c r="D10" s="7">
        <f>Calculations!M116</f>
        <v>13820354731644.137</v>
      </c>
      <c r="E10" s="7">
        <f>Calculations!N116</f>
        <v>13375863353031.65</v>
      </c>
      <c r="F10" s="7">
        <f>Calculations!O116</f>
        <v>13071747510726.139</v>
      </c>
      <c r="G10" s="7">
        <f>Calculations!P116</f>
        <v>12834548368817.293</v>
      </c>
      <c r="H10" s="7">
        <f>Calculations!Q116</f>
        <v>12625200032380.799</v>
      </c>
      <c r="I10" s="7">
        <f>Calculations!R116</f>
        <v>12430057475916.781</v>
      </c>
      <c r="J10" s="7">
        <f>Calculations!S116</f>
        <v>12250429126527.969</v>
      </c>
      <c r="K10" s="7">
        <f>Calculations!T116</f>
        <v>12087623411317.088</v>
      </c>
      <c r="L10" s="7">
        <f>Calculations!U116</f>
        <v>11899396826681.777</v>
      </c>
      <c r="M10" s="7">
        <f>Calculations!V116</f>
        <v>11694534526026.066</v>
      </c>
      <c r="N10" s="7">
        <f>Calculations!W116</f>
        <v>11487055371164.898</v>
      </c>
      <c r="O10" s="7">
        <f>Calculations!X116</f>
        <v>11282940743139.318</v>
      </c>
      <c r="P10" s="7">
        <f>Calculations!Y116</f>
        <v>11087237432202.703</v>
      </c>
      <c r="Q10" s="7">
        <f>Calculations!Z116</f>
        <v>10901253865457.783</v>
      </c>
      <c r="R10" s="7">
        <f>Calculations!AA116</f>
        <v>10724242370274.428</v>
      </c>
      <c r="S10" s="7">
        <f>Calculations!AB116</f>
        <v>10546296284303.408</v>
      </c>
      <c r="T10" s="7">
        <f>Calculations!AC116</f>
        <v>10370780134380.313</v>
      </c>
      <c r="U10" s="7">
        <f>Calculations!AD116</f>
        <v>10207413664696.836</v>
      </c>
      <c r="V10" s="7">
        <f>Calculations!AE116</f>
        <v>10058626811300.898</v>
      </c>
      <c r="W10" s="7">
        <f>Calculations!AF116</f>
        <v>9921241965514.4512</v>
      </c>
      <c r="X10" s="7">
        <f>Calculations!AG116</f>
        <v>9793763782077.2285</v>
      </c>
      <c r="Y10" s="7">
        <f>Calculations!AH116</f>
        <v>9673762324941.3086</v>
      </c>
      <c r="Z10" s="7">
        <f>Calculations!AI116</f>
        <v>9559929167003.9668</v>
      </c>
      <c r="AA10" s="7">
        <f>Calculations!AJ116</f>
        <v>9451516635635.0684</v>
      </c>
      <c r="AB10" s="7">
        <f>Calculations!AK116</f>
        <v>9348711648992.1465</v>
      </c>
      <c r="AC10" s="7">
        <f>Calculations!AL116</f>
        <v>9252822634177.9316</v>
      </c>
      <c r="AD10" s="7">
        <f>Calculations!AM116</f>
        <v>9164223427507.4883</v>
      </c>
      <c r="AE10" s="7">
        <f>Calculations!AN116</f>
        <v>9079362583987.6953</v>
      </c>
    </row>
    <row r="11" spans="1:33">
      <c r="A11" s="1" t="s">
        <v>246</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4.5"/>
  <cols>
    <col min="1" max="1" width="29.81640625" customWidth="1"/>
    <col min="2" max="31" width="9.5429687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Calculations!K121</f>
        <v>390187728567959.19</v>
      </c>
      <c r="C2" s="7">
        <f>Calculations!L121</f>
        <v>378159918967052.56</v>
      </c>
      <c r="D2" s="7">
        <f>Calculations!M121</f>
        <v>385447484092932.88</v>
      </c>
      <c r="E2" s="7">
        <f>Calculations!N121</f>
        <v>392238033837934.13</v>
      </c>
      <c r="F2" s="7">
        <f>Calculations!O121</f>
        <v>398096048895005.25</v>
      </c>
      <c r="G2" s="7">
        <f>Calculations!P121</f>
        <v>403572563992552.44</v>
      </c>
      <c r="H2" s="7">
        <f>Calculations!Q121</f>
        <v>409343475188213.38</v>
      </c>
      <c r="I2" s="7">
        <f>Calculations!R121</f>
        <v>413801099409050.44</v>
      </c>
      <c r="J2" s="7">
        <f>Calculations!S121</f>
        <v>417478153404031.38</v>
      </c>
      <c r="K2" s="7">
        <f>Calculations!T121</f>
        <v>421381565287784.31</v>
      </c>
      <c r="L2" s="7">
        <f>Calculations!U121</f>
        <v>425517690277665.38</v>
      </c>
      <c r="M2" s="7">
        <f>Calculations!V121</f>
        <v>429956622682749.13</v>
      </c>
      <c r="N2" s="7">
        <f>Calculations!W121</f>
        <v>434820046223589.44</v>
      </c>
      <c r="O2" s="7">
        <f>Calculations!X121</f>
        <v>439645712296608.06</v>
      </c>
      <c r="P2" s="7">
        <f>Calculations!Y121</f>
        <v>445033067433012.19</v>
      </c>
      <c r="Q2" s="7">
        <f>Calculations!Z121</f>
        <v>450779305431878.81</v>
      </c>
      <c r="R2" s="7">
        <f>Calculations!AA121</f>
        <v>457201626406540.81</v>
      </c>
      <c r="S2" s="7">
        <f>Calculations!AB121</f>
        <v>463571236460778.75</v>
      </c>
      <c r="T2" s="7">
        <f>Calculations!AC121</f>
        <v>470062904071885.38</v>
      </c>
      <c r="U2" s="7">
        <f>Calculations!AD121</f>
        <v>477104111066137.75</v>
      </c>
      <c r="V2" s="7">
        <f>Calculations!AE121</f>
        <v>484424947624058.94</v>
      </c>
      <c r="W2" s="7">
        <f>Calculations!AF121</f>
        <v>492176630535092.75</v>
      </c>
      <c r="X2" s="7">
        <f>Calculations!AG121</f>
        <v>500290186999109.56</v>
      </c>
      <c r="Y2" s="7">
        <f>Calculations!AH121</f>
        <v>508736644701691.88</v>
      </c>
      <c r="Z2" s="7">
        <f>Calculations!AI121</f>
        <v>517576938962195.5</v>
      </c>
      <c r="AA2" s="7">
        <f>Calculations!AJ121</f>
        <v>526718545292641.38</v>
      </c>
      <c r="AB2" s="7">
        <f>Calculations!AK121</f>
        <v>536130996033352.25</v>
      </c>
      <c r="AC2" s="7">
        <f>Calculations!AL121</f>
        <v>545962517283251.06</v>
      </c>
      <c r="AD2" s="7">
        <f>Calculations!AM121</f>
        <v>556308063466364.44</v>
      </c>
      <c r="AE2" s="7">
        <f>Calculations!AN121</f>
        <v>567207261232089.25</v>
      </c>
    </row>
    <row r="3" spans="1:33">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c r="A4" s="1" t="s">
        <v>78</v>
      </c>
      <c r="B4" s="7">
        <f>Calculations!K123</f>
        <v>43156224965595.398</v>
      </c>
      <c r="C4" s="7">
        <f>Calculations!L123</f>
        <v>42493039342669.797</v>
      </c>
      <c r="D4" s="7">
        <f>Calculations!M123</f>
        <v>42240512911843.273</v>
      </c>
      <c r="E4" s="7">
        <f>Calculations!N123</f>
        <v>42344439407431.391</v>
      </c>
      <c r="F4" s="7">
        <f>Calculations!O123</f>
        <v>42632106451874.039</v>
      </c>
      <c r="G4" s="7">
        <f>Calculations!P123</f>
        <v>42891922690844.336</v>
      </c>
      <c r="H4" s="7">
        <f>Calculations!Q123</f>
        <v>43078280093904.313</v>
      </c>
      <c r="I4" s="7">
        <f>Calculations!R123</f>
        <v>43205758277341.539</v>
      </c>
      <c r="J4" s="7">
        <f>Calculations!S123</f>
        <v>43207440540759.328</v>
      </c>
      <c r="K4" s="7">
        <f>Calculations!T123</f>
        <v>43122018942766.938</v>
      </c>
      <c r="L4" s="7">
        <f>Calculations!U123</f>
        <v>43001456731158.43</v>
      </c>
      <c r="M4" s="7">
        <f>Calculations!V123</f>
        <v>42894165708734.711</v>
      </c>
      <c r="N4" s="7">
        <f>Calculations!W123</f>
        <v>42787809277098.68</v>
      </c>
      <c r="O4" s="7">
        <f>Calculations!X123</f>
        <v>42691359507811.867</v>
      </c>
      <c r="P4" s="7">
        <f>Calculations!Y123</f>
        <v>42603507973771.547</v>
      </c>
      <c r="Q4" s="7">
        <f>Calculations!Z123</f>
        <v>42530609892333.844</v>
      </c>
      <c r="R4" s="7">
        <f>Calculations!AA123</f>
        <v>42440702258560.68</v>
      </c>
      <c r="S4" s="7">
        <f>Calculations!AB123</f>
        <v>42281074152027.852</v>
      </c>
      <c r="T4" s="7">
        <f>Calculations!AC123</f>
        <v>42079950214522.789</v>
      </c>
      <c r="U4" s="7">
        <f>Calculations!AD123</f>
        <v>41944434550311.656</v>
      </c>
      <c r="V4" s="7">
        <f>Calculations!AE123</f>
        <v>41863498988100.055</v>
      </c>
      <c r="W4" s="7">
        <f>Calculations!AF123</f>
        <v>41802750586901.961</v>
      </c>
      <c r="X4" s="7">
        <f>Calculations!AG123</f>
        <v>41742376022018.938</v>
      </c>
      <c r="Y4" s="7">
        <f>Calculations!AH123</f>
        <v>41692655792115.281</v>
      </c>
      <c r="Z4" s="7">
        <f>Calculations!AI123</f>
        <v>41644804743786.938</v>
      </c>
      <c r="AA4" s="7">
        <f>Calculations!AJ123</f>
        <v>41596392940985.992</v>
      </c>
      <c r="AB4" s="7">
        <f>Calculations!AK123</f>
        <v>41539943657411.148</v>
      </c>
      <c r="AC4" s="7">
        <f>Calculations!AL123</f>
        <v>41493214118028.008</v>
      </c>
      <c r="AD4" s="7">
        <f>Calculations!AM123</f>
        <v>41448166842062.656</v>
      </c>
      <c r="AE4" s="7">
        <f>Calculations!AN123</f>
        <v>41390409131385.086</v>
      </c>
    </row>
    <row r="5" spans="1:33">
      <c r="A5" s="1" t="s">
        <v>79</v>
      </c>
      <c r="B5" s="7">
        <f>Calculations!K124</f>
        <v>1460765401117.1377</v>
      </c>
      <c r="C5" s="7">
        <f>Calculations!L124</f>
        <v>1407680644377.8838</v>
      </c>
      <c r="D5" s="7">
        <f>Calculations!M124</f>
        <v>1377026066542.5403</v>
      </c>
      <c r="E5" s="7">
        <f>Calculations!N124</f>
        <v>1370297012871.3672</v>
      </c>
      <c r="F5" s="7">
        <f>Calculations!O124</f>
        <v>1378895248117.866</v>
      </c>
      <c r="G5" s="7">
        <f>Calculations!P124</f>
        <v>1383755120213.7134</v>
      </c>
      <c r="H5" s="7">
        <f>Calculations!Q124</f>
        <v>1385437383631.5066</v>
      </c>
      <c r="I5" s="7">
        <f>Calculations!R124</f>
        <v>1385998138104.1042</v>
      </c>
      <c r="J5" s="7">
        <f>Calculations!S124</f>
        <v>1384502792843.8438</v>
      </c>
      <c r="K5" s="7">
        <f>Calculations!T124</f>
        <v>1381699020480.8547</v>
      </c>
      <c r="L5" s="7">
        <f>Calculations!U124</f>
        <v>1378334493645.2686</v>
      </c>
      <c r="M5" s="7">
        <f>Calculations!V124</f>
        <v>1374596130494.6167</v>
      </c>
      <c r="N5" s="7">
        <f>Calculations!W124</f>
        <v>1370857767343.9651</v>
      </c>
      <c r="O5" s="7">
        <f>Calculations!X124</f>
        <v>1367493240508.3784</v>
      </c>
      <c r="P5" s="7">
        <f>Calculations!Y124</f>
        <v>1364128713672.792</v>
      </c>
      <c r="Q5" s="7">
        <f>Calculations!Z124</f>
        <v>1360577268679.6729</v>
      </c>
      <c r="R5" s="7">
        <f>Calculations!AA124</f>
        <v>1357212741844.0864</v>
      </c>
      <c r="S5" s="7">
        <f>Calculations!AB124</f>
        <v>1353848215008.5</v>
      </c>
      <c r="T5" s="7">
        <f>Calculations!AC124</f>
        <v>1350296770015.3809</v>
      </c>
      <c r="U5" s="7">
        <f>Calculations!AD124</f>
        <v>1347119161337.3269</v>
      </c>
      <c r="V5" s="7">
        <f>Calculations!AE124</f>
        <v>1344128470816.8057</v>
      </c>
      <c r="W5" s="7">
        <f>Calculations!AF124</f>
        <v>1340950862138.7517</v>
      </c>
      <c r="X5" s="7">
        <f>Calculations!AG124</f>
        <v>1337960171618.2305</v>
      </c>
      <c r="Y5" s="7">
        <f>Calculations!AH124</f>
        <v>1335156399255.2417</v>
      </c>
      <c r="Z5" s="7">
        <f>Calculations!AI124</f>
        <v>1332165708734.7202</v>
      </c>
      <c r="AA5" s="7">
        <f>Calculations!AJ124</f>
        <v>1328988100056.6665</v>
      </c>
      <c r="AB5" s="7">
        <f>Calculations!AK124</f>
        <v>1325810491378.6125</v>
      </c>
      <c r="AC5" s="7">
        <f>Calculations!AL124</f>
        <v>1323006719015.6238</v>
      </c>
      <c r="AD5" s="7">
        <f>Calculations!AM124</f>
        <v>1320389864810.1675</v>
      </c>
      <c r="AE5" s="7">
        <f>Calculations!AN124</f>
        <v>1317959928762.2441</v>
      </c>
    </row>
    <row r="6" spans="1:33">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c r="A7" s="1" t="s">
        <v>139</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c r="A8" s="1" t="s">
        <v>243</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c r="A9" s="1" t="s">
        <v>244</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c r="A10" s="1" t="s">
        <v>245</v>
      </c>
      <c r="B10" s="7">
        <f>Calculations!K129</f>
        <v>13704652392131.465</v>
      </c>
      <c r="C10" s="7">
        <f>Calculations!L129</f>
        <v>13745961304946.164</v>
      </c>
      <c r="D10" s="7">
        <f>Calculations!M129</f>
        <v>13814373350603.092</v>
      </c>
      <c r="E10" s="7">
        <f>Calculations!N129</f>
        <v>14031198413340.887</v>
      </c>
      <c r="F10" s="7">
        <f>Calculations!O129</f>
        <v>14390455112118.514</v>
      </c>
      <c r="G10" s="7">
        <f>Calculations!P129</f>
        <v>14804478831053.184</v>
      </c>
      <c r="H10" s="7">
        <f>Calculations!Q129</f>
        <v>15225044685501.496</v>
      </c>
      <c r="I10" s="7">
        <f>Calculations!R129</f>
        <v>15628227151299.279</v>
      </c>
      <c r="J10" s="7">
        <f>Calculations!S129</f>
        <v>16011783210556.141</v>
      </c>
      <c r="K10" s="7">
        <f>Calculations!T129</f>
        <v>16376460535902.211</v>
      </c>
      <c r="L10" s="7">
        <f>Calculations!U129</f>
        <v>16729735853638.791</v>
      </c>
      <c r="M10" s="7">
        <f>Calculations!V129</f>
        <v>17076282117704.199</v>
      </c>
      <c r="N10" s="7">
        <f>Calculations!W129</f>
        <v>17417594673358.697</v>
      </c>
      <c r="O10" s="7">
        <f>Calculations!X129</f>
        <v>17760215656115.926</v>
      </c>
      <c r="P10" s="7">
        <f>Calculations!Y129</f>
        <v>18108444183599.125</v>
      </c>
      <c r="Q10" s="7">
        <f>Calculations!Z129</f>
        <v>18461906419493.238</v>
      </c>
      <c r="R10" s="7">
        <f>Calculations!AA129</f>
        <v>18814060228284.625</v>
      </c>
      <c r="S10" s="7">
        <f>Calculations!AB129</f>
        <v>19160232656034.973</v>
      </c>
      <c r="T10" s="7">
        <f>Calculations!AC129</f>
        <v>19502666720634.664</v>
      </c>
      <c r="U10" s="7">
        <f>Calculations!AD129</f>
        <v>19860801910467.09</v>
      </c>
      <c r="V10" s="7">
        <f>Calculations!AE129</f>
        <v>20238189670525.379</v>
      </c>
      <c r="W10" s="7">
        <f>Calculations!AF129</f>
        <v>20626605601878.09</v>
      </c>
      <c r="X10" s="7">
        <f>Calculations!AG129</f>
        <v>21022685177689.629</v>
      </c>
      <c r="Y10" s="7">
        <f>Calculations!AH129</f>
        <v>21419699344288.836</v>
      </c>
      <c r="Z10" s="7">
        <f>Calculations!AI129</f>
        <v>21814657411155.184</v>
      </c>
      <c r="AA10" s="7">
        <f>Calculations!AJ129</f>
        <v>22204755605925.684</v>
      </c>
      <c r="AB10" s="7">
        <f>Calculations!AK129</f>
        <v>22592423864648.262</v>
      </c>
      <c r="AC10" s="7">
        <f>Calculations!AL129</f>
        <v>22982708977576.297</v>
      </c>
      <c r="AD10" s="7">
        <f>Calculations!AM129</f>
        <v>23379162389702.902</v>
      </c>
      <c r="AE10" s="7">
        <f>Calculations!AN129</f>
        <v>23775241965514.449</v>
      </c>
    </row>
    <row r="11" spans="1:33">
      <c r="A11" s="1" t="s">
        <v>246</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265625" defaultRowHeight="15" customHeight="1"/>
  <cols>
    <col min="1" max="1" width="18.81640625" style="47" customWidth="1"/>
    <col min="2" max="2" width="46.7265625" style="47" customWidth="1"/>
    <col min="3" max="16384" width="8.7265625" style="47"/>
  </cols>
  <sheetData>
    <row r="1" spans="1:33" ht="15" customHeight="1" thickBot="1">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row r="3" spans="1:33" ht="15" customHeight="1">
      <c r="C3" s="58" t="s">
        <v>143</v>
      </c>
      <c r="D3" s="58" t="s">
        <v>575</v>
      </c>
      <c r="E3" s="58"/>
      <c r="F3" s="58"/>
      <c r="G3" s="58"/>
    </row>
    <row r="4" spans="1:33" ht="15" customHeight="1">
      <c r="C4" s="58" t="s">
        <v>142</v>
      </c>
      <c r="D4" s="58" t="s">
        <v>574</v>
      </c>
      <c r="E4" s="58"/>
      <c r="F4" s="58"/>
      <c r="G4" s="58" t="s">
        <v>573</v>
      </c>
    </row>
    <row r="5" spans="1:33" ht="15" customHeight="1">
      <c r="C5" s="58" t="s">
        <v>141</v>
      </c>
      <c r="D5" s="58" t="s">
        <v>572</v>
      </c>
      <c r="E5" s="58"/>
      <c r="F5" s="58"/>
      <c r="G5" s="58"/>
    </row>
    <row r="6" spans="1:33" ht="15" customHeight="1">
      <c r="C6" s="58" t="s">
        <v>140</v>
      </c>
      <c r="D6" s="58"/>
      <c r="E6" s="58" t="s">
        <v>571</v>
      </c>
      <c r="F6" s="58"/>
      <c r="G6" s="58"/>
    </row>
    <row r="7" spans="1:33" ht="12"/>
    <row r="8" spans="1:33" ht="12"/>
    <row r="9" spans="1:33" ht="12"/>
    <row r="10" spans="1:33" ht="15" customHeight="1">
      <c r="A10" s="51" t="s">
        <v>268</v>
      </c>
      <c r="B10" s="57" t="s">
        <v>44</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s="62" t="s">
        <v>45</v>
      </c>
      <c r="C16"/>
      <c r="D16"/>
      <c r="E16"/>
      <c r="F16"/>
      <c r="G16"/>
      <c r="H16"/>
      <c r="I16"/>
      <c r="J16"/>
      <c r="K16"/>
      <c r="L16"/>
      <c r="M16"/>
      <c r="N16"/>
      <c r="O16"/>
      <c r="P16"/>
      <c r="Q16"/>
      <c r="R16"/>
      <c r="S16"/>
      <c r="T16"/>
      <c r="U16"/>
      <c r="V16"/>
      <c r="W16"/>
      <c r="X16"/>
      <c r="Y16"/>
      <c r="Z16"/>
      <c r="AA16"/>
      <c r="AB16"/>
      <c r="AC16"/>
      <c r="AD16"/>
      <c r="AE16"/>
      <c r="AF16"/>
      <c r="AG16"/>
    </row>
    <row r="17" spans="1:33" ht="15" customHeight="1">
      <c r="A17" s="51" t="s">
        <v>269</v>
      </c>
      <c r="B17" s="65" t="s">
        <v>46</v>
      </c>
      <c r="C17" s="52">
        <v>85.941040000000001</v>
      </c>
      <c r="D17" s="52">
        <v>86.711028999999996</v>
      </c>
      <c r="E17" s="52">
        <v>87.428168999999997</v>
      </c>
      <c r="F17" s="52">
        <v>88.169135999999995</v>
      </c>
      <c r="G17" s="52">
        <v>88.903236000000007</v>
      </c>
      <c r="H17" s="52">
        <v>89.609459000000001</v>
      </c>
      <c r="I17" s="52">
        <v>90.299544999999995</v>
      </c>
      <c r="J17" s="52">
        <v>91.000748000000002</v>
      </c>
      <c r="K17" s="52">
        <v>91.703498999999994</v>
      </c>
      <c r="L17" s="52">
        <v>92.393028000000001</v>
      </c>
      <c r="M17" s="52">
        <v>93.064696999999995</v>
      </c>
      <c r="N17" s="52">
        <v>93.772270000000006</v>
      </c>
      <c r="O17" s="52">
        <v>94.471763999999993</v>
      </c>
      <c r="P17" s="52">
        <v>95.142364999999998</v>
      </c>
      <c r="Q17" s="52">
        <v>95.795958999999996</v>
      </c>
      <c r="R17" s="52">
        <v>96.439728000000002</v>
      </c>
      <c r="S17" s="52">
        <v>97.080185</v>
      </c>
      <c r="T17" s="52">
        <v>97.722915999999998</v>
      </c>
      <c r="U17" s="52">
        <v>98.366478000000001</v>
      </c>
      <c r="V17" s="52">
        <v>99.013076999999996</v>
      </c>
      <c r="W17" s="52">
        <v>99.656738000000004</v>
      </c>
      <c r="X17" s="52">
        <v>100.287537</v>
      </c>
      <c r="Y17" s="52">
        <v>100.908852</v>
      </c>
      <c r="Z17" s="52">
        <v>101.52224699999999</v>
      </c>
      <c r="AA17" s="52">
        <v>102.126411</v>
      </c>
      <c r="AB17" s="52">
        <v>102.722672</v>
      </c>
      <c r="AC17" s="52">
        <v>103.309082</v>
      </c>
      <c r="AD17" s="52">
        <v>103.883835</v>
      </c>
      <c r="AE17" s="52">
        <v>104.448494</v>
      </c>
      <c r="AF17" s="52">
        <v>104.99829099999999</v>
      </c>
      <c r="AG17" s="67">
        <v>6.9300000000000004E-3</v>
      </c>
    </row>
    <row r="18" spans="1:33" ht="15" customHeight="1">
      <c r="A18" s="51" t="s">
        <v>270</v>
      </c>
      <c r="B18" s="65" t="s">
        <v>47</v>
      </c>
      <c r="C18" s="52">
        <v>32.280501999999998</v>
      </c>
      <c r="D18" s="52">
        <v>32.517921000000001</v>
      </c>
      <c r="E18" s="52">
        <v>32.717326999999997</v>
      </c>
      <c r="F18" s="52">
        <v>32.898933</v>
      </c>
      <c r="G18" s="52">
        <v>33.072037000000002</v>
      </c>
      <c r="H18" s="52">
        <v>33.232478999999998</v>
      </c>
      <c r="I18" s="52">
        <v>33.399878999999999</v>
      </c>
      <c r="J18" s="52">
        <v>33.577454000000003</v>
      </c>
      <c r="K18" s="52">
        <v>33.755707000000001</v>
      </c>
      <c r="L18" s="52">
        <v>33.931334999999997</v>
      </c>
      <c r="M18" s="52">
        <v>34.100642999999998</v>
      </c>
      <c r="N18" s="52">
        <v>34.270606999999998</v>
      </c>
      <c r="O18" s="52">
        <v>34.434925</v>
      </c>
      <c r="P18" s="52">
        <v>34.584099000000002</v>
      </c>
      <c r="Q18" s="52">
        <v>34.725872000000003</v>
      </c>
      <c r="R18" s="52">
        <v>34.860881999999997</v>
      </c>
      <c r="S18" s="52">
        <v>35.003967000000003</v>
      </c>
      <c r="T18" s="52">
        <v>35.150832999999999</v>
      </c>
      <c r="U18" s="52">
        <v>35.303089</v>
      </c>
      <c r="V18" s="52">
        <v>35.455607999999998</v>
      </c>
      <c r="W18" s="52">
        <v>35.602607999999996</v>
      </c>
      <c r="X18" s="52">
        <v>35.744816</v>
      </c>
      <c r="Y18" s="52">
        <v>35.883674999999997</v>
      </c>
      <c r="Z18" s="52">
        <v>36.018410000000003</v>
      </c>
      <c r="AA18" s="52">
        <v>36.152473000000001</v>
      </c>
      <c r="AB18" s="52">
        <v>36.284511999999999</v>
      </c>
      <c r="AC18" s="52">
        <v>36.418770000000002</v>
      </c>
      <c r="AD18" s="52">
        <v>36.550339000000001</v>
      </c>
      <c r="AE18" s="52">
        <v>36.682597999999999</v>
      </c>
      <c r="AF18" s="52">
        <v>36.817455000000002</v>
      </c>
      <c r="AG18" s="67">
        <v>4.5450000000000004E-3</v>
      </c>
    </row>
    <row r="19" spans="1:33" ht="15" customHeight="1">
      <c r="A19" s="51" t="s">
        <v>271</v>
      </c>
      <c r="B19" s="65" t="s">
        <v>48</v>
      </c>
      <c r="C19" s="52">
        <v>6.6431500000000003</v>
      </c>
      <c r="D19" s="52">
        <v>6.6291859999999998</v>
      </c>
      <c r="E19" s="52">
        <v>6.6105119999999999</v>
      </c>
      <c r="F19" s="52">
        <v>6.5892710000000001</v>
      </c>
      <c r="G19" s="52">
        <v>6.5724669999999996</v>
      </c>
      <c r="H19" s="52">
        <v>6.5630829999999998</v>
      </c>
      <c r="I19" s="52">
        <v>6.551469</v>
      </c>
      <c r="J19" s="52">
        <v>6.5398769999999997</v>
      </c>
      <c r="K19" s="52">
        <v>6.5290369999999998</v>
      </c>
      <c r="L19" s="52">
        <v>6.5163700000000002</v>
      </c>
      <c r="M19" s="52">
        <v>6.5036019999999999</v>
      </c>
      <c r="N19" s="52">
        <v>6.4932990000000004</v>
      </c>
      <c r="O19" s="52">
        <v>6.4850899999999996</v>
      </c>
      <c r="P19" s="52">
        <v>6.4773420000000002</v>
      </c>
      <c r="Q19" s="52">
        <v>6.4710359999999998</v>
      </c>
      <c r="R19" s="52">
        <v>6.4644209999999998</v>
      </c>
      <c r="S19" s="52">
        <v>6.4558249999999999</v>
      </c>
      <c r="T19" s="52">
        <v>6.4442279999999998</v>
      </c>
      <c r="U19" s="52">
        <v>6.4326319999999999</v>
      </c>
      <c r="V19" s="52">
        <v>6.4223109999999997</v>
      </c>
      <c r="W19" s="52">
        <v>6.4106379999999996</v>
      </c>
      <c r="X19" s="52">
        <v>6.3986409999999996</v>
      </c>
      <c r="Y19" s="52">
        <v>6.3866769999999997</v>
      </c>
      <c r="Z19" s="52">
        <v>6.3760830000000004</v>
      </c>
      <c r="AA19" s="52">
        <v>6.367826</v>
      </c>
      <c r="AB19" s="52">
        <v>6.3603059999999996</v>
      </c>
      <c r="AC19" s="52">
        <v>6.3541109999999996</v>
      </c>
      <c r="AD19" s="52">
        <v>6.3470599999999999</v>
      </c>
      <c r="AE19" s="52">
        <v>6.3394430000000002</v>
      </c>
      <c r="AF19" s="52">
        <v>6.3320030000000003</v>
      </c>
      <c r="AG19" s="67">
        <v>-1.653E-3</v>
      </c>
    </row>
    <row r="20" spans="1:33" ht="15" customHeight="1">
      <c r="A20" s="51" t="s">
        <v>272</v>
      </c>
      <c r="B20" s="62" t="s">
        <v>9</v>
      </c>
      <c r="C20" s="63">
        <v>124.864693</v>
      </c>
      <c r="D20" s="63">
        <v>125.85813899999999</v>
      </c>
      <c r="E20" s="63">
        <v>126.756004</v>
      </c>
      <c r="F20" s="63">
        <v>127.657341</v>
      </c>
      <c r="G20" s="63">
        <v>128.54774499999999</v>
      </c>
      <c r="H20" s="63">
        <v>129.40501399999999</v>
      </c>
      <c r="I20" s="63">
        <v>130.2509</v>
      </c>
      <c r="J20" s="63">
        <v>131.11807300000001</v>
      </c>
      <c r="K20" s="63">
        <v>131.988235</v>
      </c>
      <c r="L20" s="63">
        <v>132.84072900000001</v>
      </c>
      <c r="M20" s="63">
        <v>133.66894500000001</v>
      </c>
      <c r="N20" s="63">
        <v>134.536179</v>
      </c>
      <c r="O20" s="63">
        <v>135.391785</v>
      </c>
      <c r="P20" s="63">
        <v>136.203812</v>
      </c>
      <c r="Q20" s="63">
        <v>136.992874</v>
      </c>
      <c r="R20" s="63">
        <v>137.76503</v>
      </c>
      <c r="S20" s="63">
        <v>138.53997799999999</v>
      </c>
      <c r="T20" s="63">
        <v>139.31797800000001</v>
      </c>
      <c r="U20" s="63">
        <v>140.102203</v>
      </c>
      <c r="V20" s="63">
        <v>140.891006</v>
      </c>
      <c r="W20" s="63">
        <v>141.669983</v>
      </c>
      <c r="X20" s="63">
        <v>142.430984</v>
      </c>
      <c r="Y20" s="63">
        <v>143.17919900000001</v>
      </c>
      <c r="Z20" s="63">
        <v>143.91673299999999</v>
      </c>
      <c r="AA20" s="63">
        <v>144.64671300000001</v>
      </c>
      <c r="AB20" s="63">
        <v>145.367493</v>
      </c>
      <c r="AC20" s="63">
        <v>146.08195499999999</v>
      </c>
      <c r="AD20" s="63">
        <v>146.78123500000001</v>
      </c>
      <c r="AE20" s="63">
        <v>147.47053500000001</v>
      </c>
      <c r="AF20" s="63">
        <v>148.147751</v>
      </c>
      <c r="AG20" s="64">
        <v>5.9129999999999999E-3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A22" s="51" t="s">
        <v>273</v>
      </c>
      <c r="B22" s="62" t="s">
        <v>49</v>
      </c>
      <c r="C22" s="50">
        <v>1795.476318</v>
      </c>
      <c r="D22" s="50">
        <v>1801.4610600000001</v>
      </c>
      <c r="E22" s="50">
        <v>1807.6260990000001</v>
      </c>
      <c r="F22" s="50">
        <v>1813.930298</v>
      </c>
      <c r="G22" s="50">
        <v>1820.220337</v>
      </c>
      <c r="H22" s="50">
        <v>1826.483643</v>
      </c>
      <c r="I22" s="50">
        <v>1832.6362300000001</v>
      </c>
      <c r="J22" s="50">
        <v>1838.6885990000001</v>
      </c>
      <c r="K22" s="50">
        <v>1844.69812</v>
      </c>
      <c r="L22" s="50">
        <v>1850.6748050000001</v>
      </c>
      <c r="M22" s="50">
        <v>1856.631226</v>
      </c>
      <c r="N22" s="50">
        <v>1862.598999</v>
      </c>
      <c r="O22" s="50">
        <v>1868.551025</v>
      </c>
      <c r="P22" s="50">
        <v>1874.5289310000001</v>
      </c>
      <c r="Q22" s="50">
        <v>1880.4888920000001</v>
      </c>
      <c r="R22" s="50">
        <v>1886.4541019999999</v>
      </c>
      <c r="S22" s="50">
        <v>1892.330322</v>
      </c>
      <c r="T22" s="50">
        <v>1898.166504</v>
      </c>
      <c r="U22" s="50">
        <v>1903.9334719999999</v>
      </c>
      <c r="V22" s="50">
        <v>1909.672241</v>
      </c>
      <c r="W22" s="50">
        <v>1915.4259030000001</v>
      </c>
      <c r="X22" s="50">
        <v>1921.161499</v>
      </c>
      <c r="Y22" s="50">
        <v>1926.875366</v>
      </c>
      <c r="Z22" s="50">
        <v>1932.5737300000001</v>
      </c>
      <c r="AA22" s="50">
        <v>1938.2198490000001</v>
      </c>
      <c r="AB22" s="50">
        <v>1943.8359379999999</v>
      </c>
      <c r="AC22" s="50">
        <v>1949.383057</v>
      </c>
      <c r="AD22" s="50">
        <v>1954.9073490000001</v>
      </c>
      <c r="AE22" s="50">
        <v>1960.3824460000001</v>
      </c>
      <c r="AF22" s="50">
        <v>1965.783203</v>
      </c>
      <c r="AG22" s="64">
        <v>3.13E-3</v>
      </c>
    </row>
    <row r="23" spans="1:33" ht="15" customHeight="1">
      <c r="B23"/>
      <c r="C23"/>
      <c r="D23"/>
      <c r="E23"/>
      <c r="F23"/>
      <c r="G23"/>
      <c r="H23"/>
      <c r="I23"/>
      <c r="J23"/>
      <c r="K23"/>
      <c r="L23"/>
      <c r="M23"/>
      <c r="N23"/>
      <c r="O23"/>
      <c r="P23"/>
      <c r="Q23"/>
      <c r="R23"/>
      <c r="S23"/>
      <c r="T23"/>
      <c r="U23"/>
      <c r="V23"/>
      <c r="W23"/>
      <c r="X23"/>
      <c r="Y23"/>
      <c r="Z23"/>
      <c r="AA23"/>
      <c r="AB23"/>
      <c r="AC23"/>
      <c r="AD23"/>
      <c r="AE23"/>
      <c r="AF23"/>
      <c r="AG23"/>
    </row>
    <row r="24" spans="1:33" ht="15" customHeight="1">
      <c r="B24" s="62" t="s">
        <v>50</v>
      </c>
      <c r="C24"/>
      <c r="D24"/>
      <c r="E24"/>
      <c r="F24"/>
      <c r="G24"/>
      <c r="H24"/>
      <c r="I24"/>
      <c r="J24"/>
      <c r="K24"/>
      <c r="L24"/>
      <c r="M24"/>
      <c r="N24"/>
      <c r="O24"/>
      <c r="P24"/>
      <c r="Q24"/>
      <c r="R24"/>
      <c r="S24"/>
      <c r="T24"/>
      <c r="U24"/>
      <c r="V24"/>
      <c r="W24"/>
      <c r="X24"/>
      <c r="Y24"/>
      <c r="Z24"/>
      <c r="AA24"/>
      <c r="AB24"/>
      <c r="AC24"/>
      <c r="AD24"/>
      <c r="AE24"/>
      <c r="AF24"/>
      <c r="AG24"/>
    </row>
    <row r="25" spans="1:33" ht="15" customHeight="1">
      <c r="B25" s="62" t="s">
        <v>51</v>
      </c>
      <c r="C25"/>
      <c r="D25"/>
      <c r="E25"/>
      <c r="F25"/>
      <c r="G25"/>
      <c r="H25"/>
      <c r="I25"/>
      <c r="J25"/>
      <c r="K25"/>
      <c r="L25"/>
      <c r="M25"/>
      <c r="N25"/>
      <c r="O25"/>
      <c r="P25"/>
      <c r="Q25"/>
      <c r="R25"/>
      <c r="S25"/>
      <c r="T25"/>
      <c r="U25"/>
      <c r="V25"/>
      <c r="W25"/>
      <c r="X25"/>
      <c r="Y25"/>
      <c r="Z25"/>
      <c r="AA25"/>
      <c r="AB25"/>
      <c r="AC25"/>
      <c r="AD25"/>
      <c r="AE25"/>
      <c r="AF25"/>
      <c r="AG25"/>
    </row>
    <row r="26" spans="1:33" ht="15" customHeight="1">
      <c r="A26" s="51" t="s">
        <v>274</v>
      </c>
      <c r="B26" s="65" t="s">
        <v>449</v>
      </c>
      <c r="C26" s="53">
        <v>92.510918000000004</v>
      </c>
      <c r="D26" s="53">
        <v>91.956512000000004</v>
      </c>
      <c r="E26" s="53">
        <v>91.038559000000006</v>
      </c>
      <c r="F26" s="53">
        <v>90.682075999999995</v>
      </c>
      <c r="G26" s="53">
        <v>90.350898999999998</v>
      </c>
      <c r="H26" s="53">
        <v>89.908028000000002</v>
      </c>
      <c r="I26" s="53">
        <v>89.383094999999997</v>
      </c>
      <c r="J26" s="53">
        <v>88.816856000000001</v>
      </c>
      <c r="K26" s="53">
        <v>88.210669999999993</v>
      </c>
      <c r="L26" s="53">
        <v>87.617371000000006</v>
      </c>
      <c r="M26" s="53">
        <v>87.066315000000003</v>
      </c>
      <c r="N26" s="53">
        <v>86.507698000000005</v>
      </c>
      <c r="O26" s="53">
        <v>85.982680999999999</v>
      </c>
      <c r="P26" s="53">
        <v>85.520767000000006</v>
      </c>
      <c r="Q26" s="53">
        <v>85.180374</v>
      </c>
      <c r="R26" s="53">
        <v>84.923659999999998</v>
      </c>
      <c r="S26" s="53">
        <v>84.700080999999997</v>
      </c>
      <c r="T26" s="53">
        <v>84.479873999999995</v>
      </c>
      <c r="U26" s="53">
        <v>84.264190999999997</v>
      </c>
      <c r="V26" s="53">
        <v>84.028648000000004</v>
      </c>
      <c r="W26" s="53">
        <v>83.798469999999995</v>
      </c>
      <c r="X26" s="53">
        <v>83.606491000000005</v>
      </c>
      <c r="Y26" s="53">
        <v>83.470061999999999</v>
      </c>
      <c r="Z26" s="53">
        <v>83.373305999999999</v>
      </c>
      <c r="AA26" s="53">
        <v>83.285133000000002</v>
      </c>
      <c r="AB26" s="53">
        <v>83.243628999999999</v>
      </c>
      <c r="AC26" s="53">
        <v>83.199837000000002</v>
      </c>
      <c r="AD26" s="53">
        <v>83.171554999999998</v>
      </c>
      <c r="AE26" s="53">
        <v>83.155242999999999</v>
      </c>
      <c r="AF26" s="53">
        <v>83.184546999999995</v>
      </c>
      <c r="AG26" s="67">
        <v>-3.6579999999999998E-3</v>
      </c>
    </row>
    <row r="27" spans="1:33" ht="15" customHeight="1">
      <c r="A27" s="51" t="s">
        <v>275</v>
      </c>
      <c r="B27" s="65" t="s">
        <v>12</v>
      </c>
      <c r="C27" s="53">
        <v>91.735885999999994</v>
      </c>
      <c r="D27" s="53">
        <v>91.105957000000004</v>
      </c>
      <c r="E27" s="53">
        <v>90.112647999999993</v>
      </c>
      <c r="F27" s="53">
        <v>89.701355000000007</v>
      </c>
      <c r="G27" s="53">
        <v>89.318764000000002</v>
      </c>
      <c r="H27" s="53">
        <v>88.825660999999997</v>
      </c>
      <c r="I27" s="53">
        <v>88.251082999999994</v>
      </c>
      <c r="J27" s="53">
        <v>87.633590999999996</v>
      </c>
      <c r="K27" s="53">
        <v>86.975029000000006</v>
      </c>
      <c r="L27" s="53">
        <v>86.329116999999997</v>
      </c>
      <c r="M27" s="53">
        <v>85.723419000000007</v>
      </c>
      <c r="N27" s="53">
        <v>85.109183999999999</v>
      </c>
      <c r="O27" s="53">
        <v>84.524306999999993</v>
      </c>
      <c r="P27" s="53">
        <v>83.998192000000003</v>
      </c>
      <c r="Q27" s="53">
        <v>83.594466999999995</v>
      </c>
      <c r="R27" s="53">
        <v>83.274169999999998</v>
      </c>
      <c r="S27" s="53">
        <v>82.982414000000006</v>
      </c>
      <c r="T27" s="53">
        <v>82.694748000000004</v>
      </c>
      <c r="U27" s="53">
        <v>82.409058000000002</v>
      </c>
      <c r="V27" s="53">
        <v>82.097960999999998</v>
      </c>
      <c r="W27" s="53">
        <v>81.790390000000002</v>
      </c>
      <c r="X27" s="53">
        <v>81.514786000000001</v>
      </c>
      <c r="Y27" s="53">
        <v>81.290733000000003</v>
      </c>
      <c r="Z27" s="53">
        <v>81.105309000000005</v>
      </c>
      <c r="AA27" s="53">
        <v>80.923561000000007</v>
      </c>
      <c r="AB27" s="53">
        <v>80.785499999999999</v>
      </c>
      <c r="AC27" s="53">
        <v>80.640906999999999</v>
      </c>
      <c r="AD27" s="53">
        <v>80.506775000000005</v>
      </c>
      <c r="AE27" s="53">
        <v>80.379554999999996</v>
      </c>
      <c r="AF27" s="53">
        <v>80.296126999999998</v>
      </c>
      <c r="AG27" s="67">
        <v>-4.5820000000000001E-3</v>
      </c>
    </row>
    <row r="28" spans="1:33" ht="15" customHeight="1">
      <c r="B28" s="62" t="s">
        <v>11</v>
      </c>
      <c r="C28"/>
      <c r="D28"/>
      <c r="E28"/>
      <c r="F28"/>
      <c r="G28"/>
      <c r="H28"/>
      <c r="I28"/>
      <c r="J28"/>
      <c r="K28"/>
      <c r="L28"/>
      <c r="M28"/>
      <c r="N28"/>
      <c r="O28"/>
      <c r="P28"/>
      <c r="Q28"/>
      <c r="R28"/>
      <c r="S28"/>
      <c r="T28"/>
      <c r="U28"/>
      <c r="V28"/>
      <c r="W28"/>
      <c r="X28"/>
      <c r="Y28"/>
      <c r="Z28"/>
      <c r="AA28"/>
      <c r="AB28"/>
      <c r="AC28"/>
      <c r="AD28"/>
      <c r="AE28"/>
      <c r="AF28"/>
      <c r="AG28"/>
    </row>
    <row r="29" spans="1:33" ht="15" customHeight="1">
      <c r="A29" s="51" t="s">
        <v>276</v>
      </c>
      <c r="B29" s="65" t="s">
        <v>449</v>
      </c>
      <c r="C29" s="53">
        <v>51.524441000000003</v>
      </c>
      <c r="D29" s="53">
        <v>51.045516999999997</v>
      </c>
      <c r="E29" s="53">
        <v>50.363602</v>
      </c>
      <c r="F29" s="53">
        <v>49.992038999999998</v>
      </c>
      <c r="G29" s="53">
        <v>49.637340999999999</v>
      </c>
      <c r="H29" s="53">
        <v>49.224654999999998</v>
      </c>
      <c r="I29" s="53">
        <v>48.772961000000002</v>
      </c>
      <c r="J29" s="53">
        <v>48.304459000000001</v>
      </c>
      <c r="K29" s="53">
        <v>47.818485000000003</v>
      </c>
      <c r="L29" s="53">
        <v>47.343471999999998</v>
      </c>
      <c r="M29" s="53">
        <v>46.894782999999997</v>
      </c>
      <c r="N29" s="53">
        <v>46.444617999999998</v>
      </c>
      <c r="O29" s="53">
        <v>46.015697000000003</v>
      </c>
      <c r="P29" s="53">
        <v>45.622540000000001</v>
      </c>
      <c r="Q29" s="53">
        <v>45.296928000000001</v>
      </c>
      <c r="R29" s="53">
        <v>45.017612</v>
      </c>
      <c r="S29" s="53">
        <v>44.75967</v>
      </c>
      <c r="T29" s="53">
        <v>44.506039000000001</v>
      </c>
      <c r="U29" s="53">
        <v>44.257950000000001</v>
      </c>
      <c r="V29" s="53">
        <v>44.001609999999999</v>
      </c>
      <c r="W29" s="53">
        <v>43.74926</v>
      </c>
      <c r="X29" s="53">
        <v>43.518723000000001</v>
      </c>
      <c r="Y29" s="53">
        <v>43.318866999999997</v>
      </c>
      <c r="Z29" s="53">
        <v>43.141075000000001</v>
      </c>
      <c r="AA29" s="53">
        <v>42.969912999999998</v>
      </c>
      <c r="AB29" s="53">
        <v>42.824409000000003</v>
      </c>
      <c r="AC29" s="53">
        <v>42.680084000000001</v>
      </c>
      <c r="AD29" s="53">
        <v>42.545009999999998</v>
      </c>
      <c r="AE29" s="53">
        <v>42.417870000000001</v>
      </c>
      <c r="AF29" s="53">
        <v>42.316234999999999</v>
      </c>
      <c r="AG29" s="67">
        <v>-6.7660000000000003E-3</v>
      </c>
    </row>
    <row r="30" spans="1:33" ht="15" customHeight="1">
      <c r="A30" s="51" t="s">
        <v>277</v>
      </c>
      <c r="B30" s="65" t="s">
        <v>12</v>
      </c>
      <c r="C30" s="53">
        <v>51.092784999999999</v>
      </c>
      <c r="D30" s="53">
        <v>50.573371999999999</v>
      </c>
      <c r="E30" s="53">
        <v>49.851376000000002</v>
      </c>
      <c r="F30" s="53">
        <v>49.451382000000002</v>
      </c>
      <c r="G30" s="53">
        <v>49.070301000000001</v>
      </c>
      <c r="H30" s="53">
        <v>48.632061</v>
      </c>
      <c r="I30" s="53">
        <v>48.155265999999997</v>
      </c>
      <c r="J30" s="53">
        <v>47.660919</v>
      </c>
      <c r="K30" s="53">
        <v>47.148651000000001</v>
      </c>
      <c r="L30" s="53">
        <v>46.647373000000002</v>
      </c>
      <c r="M30" s="53">
        <v>46.171481999999997</v>
      </c>
      <c r="N30" s="53">
        <v>45.693778999999999</v>
      </c>
      <c r="O30" s="53">
        <v>45.235218000000003</v>
      </c>
      <c r="P30" s="53">
        <v>44.810295000000004</v>
      </c>
      <c r="Q30" s="53">
        <v>44.453583000000002</v>
      </c>
      <c r="R30" s="53">
        <v>44.143227000000003</v>
      </c>
      <c r="S30" s="53">
        <v>43.851970999999999</v>
      </c>
      <c r="T30" s="53">
        <v>43.565593999999997</v>
      </c>
      <c r="U30" s="53">
        <v>43.283580999999998</v>
      </c>
      <c r="V30" s="53">
        <v>42.990603999999998</v>
      </c>
      <c r="W30" s="53">
        <v>42.700890000000001</v>
      </c>
      <c r="X30" s="53">
        <v>42.429951000000003</v>
      </c>
      <c r="Y30" s="53">
        <v>42.187851000000002</v>
      </c>
      <c r="Z30" s="53">
        <v>41.967509999999997</v>
      </c>
      <c r="AA30" s="53">
        <v>41.751483999999998</v>
      </c>
      <c r="AB30" s="53">
        <v>41.559834000000002</v>
      </c>
      <c r="AC30" s="53">
        <v>41.367401000000001</v>
      </c>
      <c r="AD30" s="53">
        <v>41.181888999999998</v>
      </c>
      <c r="AE30" s="53">
        <v>41.001975999999999</v>
      </c>
      <c r="AF30" s="53">
        <v>40.846888999999997</v>
      </c>
      <c r="AG30" s="67">
        <v>-7.6880000000000004E-3</v>
      </c>
    </row>
    <row r="31" spans="1:33" ht="14.5">
      <c r="B31"/>
      <c r="C31"/>
      <c r="D31"/>
      <c r="E31"/>
      <c r="F31"/>
      <c r="G31"/>
      <c r="H31"/>
      <c r="I31"/>
      <c r="J31"/>
      <c r="K31"/>
      <c r="L31"/>
      <c r="M31"/>
      <c r="N31"/>
      <c r="O31"/>
      <c r="P31"/>
      <c r="Q31"/>
      <c r="R31"/>
      <c r="S31"/>
      <c r="T31"/>
      <c r="U31"/>
      <c r="V31"/>
      <c r="W31"/>
      <c r="X31"/>
      <c r="Y31"/>
      <c r="Z31"/>
      <c r="AA31"/>
      <c r="AB31"/>
      <c r="AC31"/>
      <c r="AD31"/>
      <c r="AE31"/>
      <c r="AF31"/>
      <c r="AG31"/>
    </row>
    <row r="32" spans="1:33" ht="14.5">
      <c r="B32" s="62" t="s">
        <v>450</v>
      </c>
      <c r="C32"/>
      <c r="D32"/>
      <c r="E32"/>
      <c r="F32"/>
      <c r="G32"/>
      <c r="H32"/>
      <c r="I32"/>
      <c r="J32"/>
      <c r="K32"/>
      <c r="L32"/>
      <c r="M32"/>
      <c r="N32"/>
      <c r="O32"/>
      <c r="P32"/>
      <c r="Q32"/>
      <c r="R32"/>
      <c r="S32"/>
      <c r="T32"/>
      <c r="U32"/>
      <c r="V32"/>
      <c r="W32"/>
      <c r="X32"/>
      <c r="Y32"/>
      <c r="Z32"/>
      <c r="AA32"/>
      <c r="AB32"/>
      <c r="AC32"/>
      <c r="AD32"/>
      <c r="AE32"/>
      <c r="AF32"/>
      <c r="AG32"/>
    </row>
    <row r="33" spans="1:33" ht="14.5">
      <c r="B33" s="62" t="s">
        <v>451</v>
      </c>
      <c r="C33"/>
      <c r="D33"/>
      <c r="E33"/>
      <c r="F33"/>
      <c r="G33"/>
      <c r="H33"/>
      <c r="I33"/>
      <c r="J33"/>
      <c r="K33"/>
      <c r="L33"/>
      <c r="M33"/>
      <c r="N33"/>
      <c r="O33"/>
      <c r="P33"/>
      <c r="Q33"/>
      <c r="R33"/>
      <c r="S33"/>
      <c r="T33"/>
      <c r="U33"/>
      <c r="V33"/>
      <c r="W33"/>
      <c r="X33"/>
      <c r="Y33"/>
      <c r="Z33"/>
      <c r="AA33"/>
      <c r="AB33"/>
      <c r="AC33"/>
      <c r="AD33"/>
      <c r="AE33"/>
      <c r="AF33"/>
      <c r="AG33"/>
    </row>
    <row r="34" spans="1:33" s="61" customFormat="1" ht="14.5">
      <c r="A34" s="60" t="s">
        <v>278</v>
      </c>
      <c r="B34" s="65" t="s">
        <v>52</v>
      </c>
      <c r="C34" s="52">
        <v>0.70427600000000001</v>
      </c>
      <c r="D34" s="52">
        <v>0.72012799999999999</v>
      </c>
      <c r="E34" s="52">
        <v>0.67578099999999997</v>
      </c>
      <c r="F34" s="52">
        <v>0.67229099999999997</v>
      </c>
      <c r="G34" s="52">
        <v>0.66813</v>
      </c>
      <c r="H34" s="52">
        <v>0.66225599999999996</v>
      </c>
      <c r="I34" s="52">
        <v>0.65533399999999997</v>
      </c>
      <c r="J34" s="52">
        <v>0.64874399999999999</v>
      </c>
      <c r="K34" s="52">
        <v>0.64197899999999997</v>
      </c>
      <c r="L34" s="52">
        <v>0.63521399999999995</v>
      </c>
      <c r="M34" s="52">
        <v>0.62843099999999996</v>
      </c>
      <c r="N34" s="52">
        <v>0.62171900000000002</v>
      </c>
      <c r="O34" s="52">
        <v>0.61501399999999995</v>
      </c>
      <c r="P34" s="52">
        <v>0.60858000000000001</v>
      </c>
      <c r="Q34" s="52">
        <v>0.60311199999999998</v>
      </c>
      <c r="R34" s="52">
        <v>0.59827799999999998</v>
      </c>
      <c r="S34" s="52">
        <v>0.59368399999999999</v>
      </c>
      <c r="T34" s="52">
        <v>0.58896800000000005</v>
      </c>
      <c r="U34" s="52">
        <v>0.58405399999999996</v>
      </c>
      <c r="V34" s="52">
        <v>0.57903300000000002</v>
      </c>
      <c r="W34" s="52">
        <v>0.57379199999999997</v>
      </c>
      <c r="X34" s="52">
        <v>0.568523</v>
      </c>
      <c r="Y34" s="52">
        <v>0.56357199999999996</v>
      </c>
      <c r="Z34" s="52">
        <v>0.55869500000000005</v>
      </c>
      <c r="AA34" s="52">
        <v>0.55349700000000002</v>
      </c>
      <c r="AB34" s="52">
        <v>0.54873899999999998</v>
      </c>
      <c r="AC34" s="52">
        <v>0.54370200000000002</v>
      </c>
      <c r="AD34" s="52">
        <v>0.53867100000000001</v>
      </c>
      <c r="AE34" s="52">
        <v>0.53368700000000002</v>
      </c>
      <c r="AF34" s="52">
        <v>0.529034</v>
      </c>
      <c r="AG34" s="67">
        <v>-9.8180000000000003E-3</v>
      </c>
    </row>
    <row r="35" spans="1:33" s="61" customFormat="1" ht="14.5">
      <c r="A35" s="60" t="s">
        <v>279</v>
      </c>
      <c r="B35" s="65" t="s">
        <v>53</v>
      </c>
      <c r="C35" s="52">
        <v>0.80194100000000001</v>
      </c>
      <c r="D35" s="52">
        <v>0.73817699999999997</v>
      </c>
      <c r="E35" s="52">
        <v>0.87121199999999999</v>
      </c>
      <c r="F35" s="52">
        <v>0.88632599999999995</v>
      </c>
      <c r="G35" s="52">
        <v>0.90185400000000004</v>
      </c>
      <c r="H35" s="52">
        <v>0.91625999999999996</v>
      </c>
      <c r="I35" s="52">
        <v>0.92889299999999997</v>
      </c>
      <c r="J35" s="52">
        <v>0.94165399999999999</v>
      </c>
      <c r="K35" s="52">
        <v>0.95411599999999996</v>
      </c>
      <c r="L35" s="52">
        <v>0.96709000000000001</v>
      </c>
      <c r="M35" s="52">
        <v>0.98088399999999998</v>
      </c>
      <c r="N35" s="52">
        <v>0.995919</v>
      </c>
      <c r="O35" s="52">
        <v>1.0117069999999999</v>
      </c>
      <c r="P35" s="52">
        <v>1.0280320000000001</v>
      </c>
      <c r="Q35" s="52">
        <v>1.0466040000000001</v>
      </c>
      <c r="R35" s="52">
        <v>1.0669979999999999</v>
      </c>
      <c r="S35" s="52">
        <v>1.0890029999999999</v>
      </c>
      <c r="T35" s="52">
        <v>1.1106450000000001</v>
      </c>
      <c r="U35" s="52">
        <v>1.1324430000000001</v>
      </c>
      <c r="V35" s="52">
        <v>1.153438</v>
      </c>
      <c r="W35" s="52">
        <v>1.17479</v>
      </c>
      <c r="X35" s="52">
        <v>1.196499</v>
      </c>
      <c r="Y35" s="52">
        <v>1.2191209999999999</v>
      </c>
      <c r="Z35" s="52">
        <v>1.24247</v>
      </c>
      <c r="AA35" s="52">
        <v>1.2654479999999999</v>
      </c>
      <c r="AB35" s="52">
        <v>1.28959</v>
      </c>
      <c r="AC35" s="52">
        <v>1.3136810000000001</v>
      </c>
      <c r="AD35" s="52">
        <v>1.338233</v>
      </c>
      <c r="AE35" s="52">
        <v>1.3627050000000001</v>
      </c>
      <c r="AF35" s="52">
        <v>1.3878250000000001</v>
      </c>
      <c r="AG35" s="67">
        <v>1.9092000000000001E-2</v>
      </c>
    </row>
    <row r="36" spans="1:33" s="61" customFormat="1" ht="14.5">
      <c r="A36" s="60" t="s">
        <v>280</v>
      </c>
      <c r="B36" s="65" t="s">
        <v>54</v>
      </c>
      <c r="C36" s="52">
        <v>0.60017100000000001</v>
      </c>
      <c r="D36" s="52">
        <v>0.60204400000000002</v>
      </c>
      <c r="E36" s="52">
        <v>0.602989</v>
      </c>
      <c r="F36" s="52">
        <v>0.60469700000000004</v>
      </c>
      <c r="G36" s="52">
        <v>0.60580199999999995</v>
      </c>
      <c r="H36" s="52">
        <v>0.60523000000000005</v>
      </c>
      <c r="I36" s="52">
        <v>0.60414000000000001</v>
      </c>
      <c r="J36" s="52">
        <v>0.60311300000000001</v>
      </c>
      <c r="K36" s="52">
        <v>0.60209199999999996</v>
      </c>
      <c r="L36" s="52">
        <v>0.60127399999999998</v>
      </c>
      <c r="M36" s="52">
        <v>0.60072199999999998</v>
      </c>
      <c r="N36" s="52">
        <v>0.60066299999999995</v>
      </c>
      <c r="O36" s="52">
        <v>0.6008</v>
      </c>
      <c r="P36" s="52">
        <v>0.60121000000000002</v>
      </c>
      <c r="Q36" s="52">
        <v>0.60289099999999995</v>
      </c>
      <c r="R36" s="52">
        <v>0.60538099999999995</v>
      </c>
      <c r="S36" s="52">
        <v>0.60822299999999996</v>
      </c>
      <c r="T36" s="52">
        <v>0.61105799999999999</v>
      </c>
      <c r="U36" s="52">
        <v>0.61357300000000004</v>
      </c>
      <c r="V36" s="52">
        <v>0.615456</v>
      </c>
      <c r="W36" s="52">
        <v>0.61726400000000003</v>
      </c>
      <c r="X36" s="52">
        <v>0.61887599999999998</v>
      </c>
      <c r="Y36" s="52">
        <v>0.62087999999999999</v>
      </c>
      <c r="Z36" s="52">
        <v>0.62304899999999996</v>
      </c>
      <c r="AA36" s="52">
        <v>0.625031</v>
      </c>
      <c r="AB36" s="52">
        <v>0.62755899999999998</v>
      </c>
      <c r="AC36" s="52">
        <v>0.629942</v>
      </c>
      <c r="AD36" s="52">
        <v>0.63244699999999998</v>
      </c>
      <c r="AE36" s="52">
        <v>0.63505500000000004</v>
      </c>
      <c r="AF36" s="52">
        <v>0.63812800000000003</v>
      </c>
      <c r="AG36" s="67">
        <v>2.117E-3</v>
      </c>
    </row>
    <row r="37" spans="1:33" s="61" customFormat="1" ht="14.5">
      <c r="A37" s="60" t="s">
        <v>281</v>
      </c>
      <c r="B37" s="65" t="s">
        <v>16</v>
      </c>
      <c r="C37" s="52">
        <v>0.29633300000000001</v>
      </c>
      <c r="D37" s="52">
        <v>0.294545</v>
      </c>
      <c r="E37" s="52">
        <v>0.29242699999999999</v>
      </c>
      <c r="F37" s="52">
        <v>0.29052699999999998</v>
      </c>
      <c r="G37" s="52">
        <v>0.288802</v>
      </c>
      <c r="H37" s="52">
        <v>0.28720200000000001</v>
      </c>
      <c r="I37" s="52">
        <v>0.285773</v>
      </c>
      <c r="J37" s="52">
        <v>0.284609</v>
      </c>
      <c r="K37" s="52">
        <v>0.28368599999999999</v>
      </c>
      <c r="L37" s="52">
        <v>0.28299099999999999</v>
      </c>
      <c r="M37" s="52">
        <v>0.28257300000000002</v>
      </c>
      <c r="N37" s="52">
        <v>0.28259699999999999</v>
      </c>
      <c r="O37" s="52">
        <v>0.28294999999999998</v>
      </c>
      <c r="P37" s="52">
        <v>0.28357199999999999</v>
      </c>
      <c r="Q37" s="52">
        <v>0.284499</v>
      </c>
      <c r="R37" s="52">
        <v>0.285744</v>
      </c>
      <c r="S37" s="52">
        <v>0.28731299999999999</v>
      </c>
      <c r="T37" s="52">
        <v>0.28921599999999997</v>
      </c>
      <c r="U37" s="52">
        <v>0.29142499999999999</v>
      </c>
      <c r="V37" s="52">
        <v>0.29393900000000001</v>
      </c>
      <c r="W37" s="52">
        <v>0.29672999999999999</v>
      </c>
      <c r="X37" s="52">
        <v>0.299757</v>
      </c>
      <c r="Y37" s="52">
        <v>0.30272900000000003</v>
      </c>
      <c r="Z37" s="52">
        <v>0.305641</v>
      </c>
      <c r="AA37" s="52">
        <v>0.30848599999999998</v>
      </c>
      <c r="AB37" s="52">
        <v>0.31125799999999998</v>
      </c>
      <c r="AC37" s="52">
        <v>0.31395200000000001</v>
      </c>
      <c r="AD37" s="52">
        <v>0.31654700000000002</v>
      </c>
      <c r="AE37" s="52">
        <v>0.31905</v>
      </c>
      <c r="AF37" s="52">
        <v>0.32145000000000001</v>
      </c>
      <c r="AG37" s="67">
        <v>2.8089999999999999E-3</v>
      </c>
    </row>
    <row r="38" spans="1:33" s="61" customFormat="1" ht="14.5">
      <c r="A38" s="60" t="s">
        <v>282</v>
      </c>
      <c r="B38" s="65" t="s">
        <v>14</v>
      </c>
      <c r="C38" s="52">
        <v>5.5350999999999997E-2</v>
      </c>
      <c r="D38" s="52">
        <v>5.5617E-2</v>
      </c>
      <c r="E38" s="52">
        <v>5.5842000000000003E-2</v>
      </c>
      <c r="F38" s="52">
        <v>5.6061E-2</v>
      </c>
      <c r="G38" s="52">
        <v>5.6271000000000002E-2</v>
      </c>
      <c r="H38" s="52">
        <v>5.6460999999999997E-2</v>
      </c>
      <c r="I38" s="52">
        <v>5.6638000000000001E-2</v>
      </c>
      <c r="J38" s="52">
        <v>5.6813000000000002E-2</v>
      </c>
      <c r="K38" s="52">
        <v>5.6966000000000003E-2</v>
      </c>
      <c r="L38" s="52">
        <v>5.7085999999999998E-2</v>
      </c>
      <c r="M38" s="52">
        <v>5.7166000000000002E-2</v>
      </c>
      <c r="N38" s="52">
        <v>5.7228000000000001E-2</v>
      </c>
      <c r="O38" s="52">
        <v>5.7304000000000001E-2</v>
      </c>
      <c r="P38" s="52">
        <v>5.7396999999999997E-2</v>
      </c>
      <c r="Q38" s="52">
        <v>5.7515999999999998E-2</v>
      </c>
      <c r="R38" s="52">
        <v>5.7669999999999999E-2</v>
      </c>
      <c r="S38" s="52">
        <v>5.7868999999999997E-2</v>
      </c>
      <c r="T38" s="52">
        <v>5.8062000000000002E-2</v>
      </c>
      <c r="U38" s="52">
        <v>5.8250000000000003E-2</v>
      </c>
      <c r="V38" s="52">
        <v>5.8432999999999999E-2</v>
      </c>
      <c r="W38" s="52">
        <v>5.8604000000000003E-2</v>
      </c>
      <c r="X38" s="52">
        <v>5.876E-2</v>
      </c>
      <c r="Y38" s="52">
        <v>5.8902999999999997E-2</v>
      </c>
      <c r="Z38" s="52">
        <v>5.9033000000000002E-2</v>
      </c>
      <c r="AA38" s="52">
        <v>5.9153999999999998E-2</v>
      </c>
      <c r="AB38" s="52">
        <v>5.9264999999999998E-2</v>
      </c>
      <c r="AC38" s="52">
        <v>5.9371E-2</v>
      </c>
      <c r="AD38" s="52">
        <v>5.9470000000000002E-2</v>
      </c>
      <c r="AE38" s="52">
        <v>5.9568000000000003E-2</v>
      </c>
      <c r="AF38" s="52">
        <v>5.9666999999999998E-2</v>
      </c>
      <c r="AG38" s="67">
        <v>2.5920000000000001E-3</v>
      </c>
    </row>
    <row r="39" spans="1:33" s="61" customFormat="1" ht="14.5">
      <c r="A39" s="60" t="s">
        <v>283</v>
      </c>
      <c r="B39" s="65" t="s">
        <v>55</v>
      </c>
      <c r="C39" s="52">
        <v>0.219114</v>
      </c>
      <c r="D39" s="52">
        <v>0.223334</v>
      </c>
      <c r="E39" s="52">
        <v>0.226963</v>
      </c>
      <c r="F39" s="52">
        <v>0.23058100000000001</v>
      </c>
      <c r="G39" s="52">
        <v>0.23405799999999999</v>
      </c>
      <c r="H39" s="52">
        <v>0.236929</v>
      </c>
      <c r="I39" s="52">
        <v>0.23946799999999999</v>
      </c>
      <c r="J39" s="52">
        <v>0.242087</v>
      </c>
      <c r="K39" s="52">
        <v>0.24473500000000001</v>
      </c>
      <c r="L39" s="52">
        <v>0.24743499999999999</v>
      </c>
      <c r="M39" s="52">
        <v>0.25009500000000001</v>
      </c>
      <c r="N39" s="52">
        <v>0.252863</v>
      </c>
      <c r="O39" s="52">
        <v>0.25564700000000001</v>
      </c>
      <c r="P39" s="52">
        <v>0.258579</v>
      </c>
      <c r="Q39" s="52">
        <v>0.26196399999999997</v>
      </c>
      <c r="R39" s="52">
        <v>0.26566200000000001</v>
      </c>
      <c r="S39" s="52">
        <v>0.26936199999999999</v>
      </c>
      <c r="T39" s="52">
        <v>0.27294600000000002</v>
      </c>
      <c r="U39" s="52">
        <v>0.27649200000000002</v>
      </c>
      <c r="V39" s="52">
        <v>0.27982200000000002</v>
      </c>
      <c r="W39" s="52">
        <v>0.28312100000000001</v>
      </c>
      <c r="X39" s="52">
        <v>0.28630699999999998</v>
      </c>
      <c r="Y39" s="52">
        <v>0.28962100000000002</v>
      </c>
      <c r="Z39" s="52">
        <v>0.29295599999999999</v>
      </c>
      <c r="AA39" s="52">
        <v>0.296128</v>
      </c>
      <c r="AB39" s="52">
        <v>0.29947600000000002</v>
      </c>
      <c r="AC39" s="52">
        <v>0.30269200000000002</v>
      </c>
      <c r="AD39" s="52">
        <v>0.30591000000000002</v>
      </c>
      <c r="AE39" s="52">
        <v>0.30911899999999998</v>
      </c>
      <c r="AF39" s="52">
        <v>0.31248500000000001</v>
      </c>
      <c r="AG39" s="67">
        <v>1.2315E-2</v>
      </c>
    </row>
    <row r="40" spans="1:33" s="61" customFormat="1" ht="14.5">
      <c r="A40" s="60" t="s">
        <v>284</v>
      </c>
      <c r="B40" s="65" t="s">
        <v>56</v>
      </c>
      <c r="C40" s="52">
        <v>6.9045999999999996E-2</v>
      </c>
      <c r="D40" s="52">
        <v>6.8857000000000002E-2</v>
      </c>
      <c r="E40" s="52">
        <v>6.8612999999999993E-2</v>
      </c>
      <c r="F40" s="52">
        <v>6.8351999999999996E-2</v>
      </c>
      <c r="G40" s="52">
        <v>6.8066000000000002E-2</v>
      </c>
      <c r="H40" s="52">
        <v>6.7743999999999999E-2</v>
      </c>
      <c r="I40" s="52">
        <v>6.7393999999999996E-2</v>
      </c>
      <c r="J40" s="52">
        <v>6.7074999999999996E-2</v>
      </c>
      <c r="K40" s="52">
        <v>6.6782999999999995E-2</v>
      </c>
      <c r="L40" s="52">
        <v>6.651E-2</v>
      </c>
      <c r="M40" s="52">
        <v>6.6253999999999993E-2</v>
      </c>
      <c r="N40" s="52">
        <v>6.6043000000000004E-2</v>
      </c>
      <c r="O40" s="52">
        <v>6.5856999999999999E-2</v>
      </c>
      <c r="P40" s="52">
        <v>6.5687999999999996E-2</v>
      </c>
      <c r="Q40" s="52">
        <v>6.5540000000000001E-2</v>
      </c>
      <c r="R40" s="52">
        <v>6.5424999999999997E-2</v>
      </c>
      <c r="S40" s="52">
        <v>6.5340999999999996E-2</v>
      </c>
      <c r="T40" s="52">
        <v>6.5294000000000005E-2</v>
      </c>
      <c r="U40" s="52">
        <v>6.5282999999999994E-2</v>
      </c>
      <c r="V40" s="52">
        <v>6.5309000000000006E-2</v>
      </c>
      <c r="W40" s="52">
        <v>6.5374000000000002E-2</v>
      </c>
      <c r="X40" s="52">
        <v>6.5471000000000001E-2</v>
      </c>
      <c r="Y40" s="52">
        <v>6.5610000000000002E-2</v>
      </c>
      <c r="Z40" s="52">
        <v>6.5795999999999993E-2</v>
      </c>
      <c r="AA40" s="52">
        <v>6.6031000000000006E-2</v>
      </c>
      <c r="AB40" s="52">
        <v>6.6314999999999999E-2</v>
      </c>
      <c r="AC40" s="52">
        <v>6.6638000000000003E-2</v>
      </c>
      <c r="AD40" s="52">
        <v>6.6954E-2</v>
      </c>
      <c r="AE40" s="52">
        <v>6.7264000000000004E-2</v>
      </c>
      <c r="AF40" s="52">
        <v>6.7567000000000002E-2</v>
      </c>
      <c r="AG40" s="67">
        <v>-7.4700000000000005E-4</v>
      </c>
    </row>
    <row r="41" spans="1:33" s="61" customFormat="1" ht="14.5">
      <c r="A41" s="60" t="s">
        <v>285</v>
      </c>
      <c r="B41" s="65" t="s">
        <v>15</v>
      </c>
      <c r="C41" s="52">
        <v>0.20247000000000001</v>
      </c>
      <c r="D41" s="52">
        <v>0.200929</v>
      </c>
      <c r="E41" s="52">
        <v>0.20061300000000001</v>
      </c>
      <c r="F41" s="52">
        <v>0.20100100000000001</v>
      </c>
      <c r="G41" s="52">
        <v>0.199933</v>
      </c>
      <c r="H41" s="52">
        <v>0.19875300000000001</v>
      </c>
      <c r="I41" s="52">
        <v>0.198154</v>
      </c>
      <c r="J41" s="52">
        <v>0.198273</v>
      </c>
      <c r="K41" s="52">
        <v>0.19869400000000001</v>
      </c>
      <c r="L41" s="52">
        <v>0.196717</v>
      </c>
      <c r="M41" s="52">
        <v>0.19527900000000001</v>
      </c>
      <c r="N41" s="52">
        <v>0.19428300000000001</v>
      </c>
      <c r="O41" s="52">
        <v>0.19358500000000001</v>
      </c>
      <c r="P41" s="52">
        <v>0.193249</v>
      </c>
      <c r="Q41" s="52">
        <v>0.19348499999999999</v>
      </c>
      <c r="R41" s="52">
        <v>0.193991</v>
      </c>
      <c r="S41" s="52">
        <v>0.19454299999999999</v>
      </c>
      <c r="T41" s="52">
        <v>0.19508400000000001</v>
      </c>
      <c r="U41" s="52">
        <v>0.195661</v>
      </c>
      <c r="V41" s="52">
        <v>0.19287699999999999</v>
      </c>
      <c r="W41" s="52">
        <v>0.19070699999999999</v>
      </c>
      <c r="X41" s="52">
        <v>0.18893599999999999</v>
      </c>
      <c r="Y41" s="52">
        <v>0.187697</v>
      </c>
      <c r="Z41" s="52">
        <v>0.186858</v>
      </c>
      <c r="AA41" s="52">
        <v>0.18615999999999999</v>
      </c>
      <c r="AB41" s="52">
        <v>0.185692</v>
      </c>
      <c r="AC41" s="52">
        <v>0.18520400000000001</v>
      </c>
      <c r="AD41" s="52">
        <v>0.18476899999999999</v>
      </c>
      <c r="AE41" s="52">
        <v>0.18436900000000001</v>
      </c>
      <c r="AF41" s="52">
        <v>0.18429899999999999</v>
      </c>
      <c r="AG41" s="67">
        <v>-3.2369999999999999E-3</v>
      </c>
    </row>
    <row r="42" spans="1:33" s="61" customFormat="1" ht="14.5">
      <c r="A42" s="60" t="s">
        <v>286</v>
      </c>
      <c r="B42" s="65" t="s">
        <v>452</v>
      </c>
      <c r="C42" s="52">
        <v>3.6983000000000002E-2</v>
      </c>
      <c r="D42" s="52">
        <v>3.7259E-2</v>
      </c>
      <c r="E42" s="52">
        <v>3.7506999999999999E-2</v>
      </c>
      <c r="F42" s="52">
        <v>3.7760000000000002E-2</v>
      </c>
      <c r="G42" s="52">
        <v>3.8008E-2</v>
      </c>
      <c r="H42" s="52">
        <v>3.8244E-2</v>
      </c>
      <c r="I42" s="52">
        <v>3.8471999999999999E-2</v>
      </c>
      <c r="J42" s="52">
        <v>3.8712999999999997E-2</v>
      </c>
      <c r="K42" s="52">
        <v>3.8960000000000002E-2</v>
      </c>
      <c r="L42" s="52">
        <v>3.9227999999999999E-2</v>
      </c>
      <c r="M42" s="52">
        <v>3.9495000000000002E-2</v>
      </c>
      <c r="N42" s="52">
        <v>3.9780999999999997E-2</v>
      </c>
      <c r="O42" s="52">
        <v>4.0072000000000003E-2</v>
      </c>
      <c r="P42" s="52">
        <v>4.0356000000000003E-2</v>
      </c>
      <c r="Q42" s="52">
        <v>4.0635999999999999E-2</v>
      </c>
      <c r="R42" s="52">
        <v>4.0911999999999997E-2</v>
      </c>
      <c r="S42" s="52">
        <v>4.1188000000000002E-2</v>
      </c>
      <c r="T42" s="52">
        <v>4.1466000000000003E-2</v>
      </c>
      <c r="U42" s="52">
        <v>4.1744000000000003E-2</v>
      </c>
      <c r="V42" s="52">
        <v>4.2023999999999999E-2</v>
      </c>
      <c r="W42" s="52">
        <v>4.2299999999999997E-2</v>
      </c>
      <c r="X42" s="52">
        <v>4.2569000000000003E-2</v>
      </c>
      <c r="Y42" s="52">
        <v>4.2833000000000003E-2</v>
      </c>
      <c r="Z42" s="52">
        <v>4.3091999999999998E-2</v>
      </c>
      <c r="AA42" s="52">
        <v>4.3347999999999998E-2</v>
      </c>
      <c r="AB42" s="52">
        <v>4.36E-2</v>
      </c>
      <c r="AC42" s="52">
        <v>4.3848999999999999E-2</v>
      </c>
      <c r="AD42" s="52">
        <v>4.4091999999999999E-2</v>
      </c>
      <c r="AE42" s="52">
        <v>4.4331000000000002E-2</v>
      </c>
      <c r="AF42" s="52">
        <v>4.4566000000000001E-2</v>
      </c>
      <c r="AG42" s="67">
        <v>6.4520000000000003E-3</v>
      </c>
    </row>
    <row r="43" spans="1:33" s="61" customFormat="1" ht="14.5">
      <c r="A43" s="60" t="s">
        <v>287</v>
      </c>
      <c r="B43" s="65" t="s">
        <v>453</v>
      </c>
      <c r="C43" s="52">
        <v>2.7088999999999998E-2</v>
      </c>
      <c r="D43" s="52">
        <v>2.7503E-2</v>
      </c>
      <c r="E43" s="52">
        <v>2.7888E-2</v>
      </c>
      <c r="F43" s="52">
        <v>2.8265999999999999E-2</v>
      </c>
      <c r="G43" s="52">
        <v>2.8629999999999999E-2</v>
      </c>
      <c r="H43" s="52">
        <v>2.8972000000000001E-2</v>
      </c>
      <c r="I43" s="52">
        <v>2.9294000000000001E-2</v>
      </c>
      <c r="J43" s="52">
        <v>2.9659999999999999E-2</v>
      </c>
      <c r="K43" s="52">
        <v>3.0065000000000001E-2</v>
      </c>
      <c r="L43" s="52">
        <v>3.0504E-2</v>
      </c>
      <c r="M43" s="52">
        <v>3.0976E-2</v>
      </c>
      <c r="N43" s="52">
        <v>3.1502000000000002E-2</v>
      </c>
      <c r="O43" s="52">
        <v>3.2071000000000002E-2</v>
      </c>
      <c r="P43" s="52">
        <v>3.2677999999999999E-2</v>
      </c>
      <c r="Q43" s="52">
        <v>3.3278000000000002E-2</v>
      </c>
      <c r="R43" s="52">
        <v>3.3873E-2</v>
      </c>
      <c r="S43" s="52">
        <v>3.4467999999999999E-2</v>
      </c>
      <c r="T43" s="52">
        <v>3.5062999999999997E-2</v>
      </c>
      <c r="U43" s="52">
        <v>3.5658000000000002E-2</v>
      </c>
      <c r="V43" s="52">
        <v>3.6253000000000001E-2</v>
      </c>
      <c r="W43" s="52">
        <v>3.6844000000000002E-2</v>
      </c>
      <c r="X43" s="52">
        <v>3.7429999999999998E-2</v>
      </c>
      <c r="Y43" s="52">
        <v>3.8011999999999997E-2</v>
      </c>
      <c r="Z43" s="52">
        <v>3.8589999999999999E-2</v>
      </c>
      <c r="AA43" s="52">
        <v>3.9163999999999997E-2</v>
      </c>
      <c r="AB43" s="52">
        <v>3.9734999999999999E-2</v>
      </c>
      <c r="AC43" s="52">
        <v>4.0302999999999999E-2</v>
      </c>
      <c r="AD43" s="52">
        <v>4.0866E-2</v>
      </c>
      <c r="AE43" s="52">
        <v>4.1425999999999998E-2</v>
      </c>
      <c r="AF43" s="52">
        <v>4.1980000000000003E-2</v>
      </c>
      <c r="AG43" s="67">
        <v>1.5221E-2</v>
      </c>
    </row>
    <row r="44" spans="1:33" s="61" customFormat="1" ht="14.5">
      <c r="A44" s="60" t="s">
        <v>288</v>
      </c>
      <c r="B44" s="65" t="s">
        <v>454</v>
      </c>
      <c r="C44" s="52">
        <v>0.19058900000000001</v>
      </c>
      <c r="D44" s="52">
        <v>0.18588499999999999</v>
      </c>
      <c r="E44" s="52">
        <v>0.18157300000000001</v>
      </c>
      <c r="F44" s="52">
        <v>0.177533</v>
      </c>
      <c r="G44" s="52">
        <v>0.173564</v>
      </c>
      <c r="H44" s="52">
        <v>0.16933100000000001</v>
      </c>
      <c r="I44" s="52">
        <v>0.16511300000000001</v>
      </c>
      <c r="J44" s="52">
        <v>0.16119700000000001</v>
      </c>
      <c r="K44" s="52">
        <v>0.15751399999999999</v>
      </c>
      <c r="L44" s="52">
        <v>0.15406400000000001</v>
      </c>
      <c r="M44" s="52">
        <v>0.15079200000000001</v>
      </c>
      <c r="N44" s="52">
        <v>0.147725</v>
      </c>
      <c r="O44" s="52">
        <v>0.14485999999999999</v>
      </c>
      <c r="P44" s="52">
        <v>0.142206</v>
      </c>
      <c r="Q44" s="52">
        <v>0.14000699999999999</v>
      </c>
      <c r="R44" s="52">
        <v>0.13813600000000001</v>
      </c>
      <c r="S44" s="52">
        <v>0.136488</v>
      </c>
      <c r="T44" s="52">
        <v>0.135023</v>
      </c>
      <c r="U44" s="52">
        <v>0.13378000000000001</v>
      </c>
      <c r="V44" s="52">
        <v>0.13266700000000001</v>
      </c>
      <c r="W44" s="52">
        <v>0.13175500000000001</v>
      </c>
      <c r="X44" s="52">
        <v>0.13100999999999999</v>
      </c>
      <c r="Y44" s="52">
        <v>0.13051299999999999</v>
      </c>
      <c r="Z44" s="52">
        <v>0.130242</v>
      </c>
      <c r="AA44" s="52">
        <v>0.130137</v>
      </c>
      <c r="AB44" s="52">
        <v>0.13028100000000001</v>
      </c>
      <c r="AC44" s="52">
        <v>0.13052900000000001</v>
      </c>
      <c r="AD44" s="52">
        <v>0.13089000000000001</v>
      </c>
      <c r="AE44" s="52">
        <v>0.131355</v>
      </c>
      <c r="AF44" s="52">
        <v>0.131991</v>
      </c>
      <c r="AG44" s="67">
        <v>-1.2588999999999999E-2</v>
      </c>
    </row>
    <row r="45" spans="1:33" s="61" customFormat="1" ht="14.5">
      <c r="A45" s="60" t="s">
        <v>289</v>
      </c>
      <c r="B45" s="65" t="s">
        <v>455</v>
      </c>
      <c r="C45" s="52">
        <v>0.12254</v>
      </c>
      <c r="D45" s="52">
        <v>0.120642</v>
      </c>
      <c r="E45" s="52">
        <v>0.118626</v>
      </c>
      <c r="F45" s="52">
        <v>0.11645999999999999</v>
      </c>
      <c r="G45" s="52">
        <v>0.11401799999999999</v>
      </c>
      <c r="H45" s="52">
        <v>0.111151</v>
      </c>
      <c r="I45" s="52">
        <v>0.108074</v>
      </c>
      <c r="J45" s="52">
        <v>0.105006</v>
      </c>
      <c r="K45" s="52">
        <v>0.101909</v>
      </c>
      <c r="L45" s="52">
        <v>9.8815E-2</v>
      </c>
      <c r="M45" s="52">
        <v>9.5691999999999999E-2</v>
      </c>
      <c r="N45" s="52">
        <v>9.2605000000000007E-2</v>
      </c>
      <c r="O45" s="52">
        <v>8.9555999999999997E-2</v>
      </c>
      <c r="P45" s="52">
        <v>8.6572999999999997E-2</v>
      </c>
      <c r="Q45" s="52">
        <v>8.3811999999999998E-2</v>
      </c>
      <c r="R45" s="52">
        <v>8.1226999999999994E-2</v>
      </c>
      <c r="S45" s="52">
        <v>7.8728999999999993E-2</v>
      </c>
      <c r="T45" s="52">
        <v>7.6351000000000002E-2</v>
      </c>
      <c r="U45" s="52">
        <v>7.4117000000000002E-2</v>
      </c>
      <c r="V45" s="52">
        <v>7.1984999999999993E-2</v>
      </c>
      <c r="W45" s="52">
        <v>7.0014999999999994E-2</v>
      </c>
      <c r="X45" s="52">
        <v>6.8220000000000003E-2</v>
      </c>
      <c r="Y45" s="52">
        <v>6.6650000000000001E-2</v>
      </c>
      <c r="Z45" s="52">
        <v>6.5319000000000002E-2</v>
      </c>
      <c r="AA45" s="52">
        <v>6.4184000000000005E-2</v>
      </c>
      <c r="AB45" s="52">
        <v>6.3372999999999999E-2</v>
      </c>
      <c r="AC45" s="52">
        <v>6.2765000000000001E-2</v>
      </c>
      <c r="AD45" s="52">
        <v>6.2357000000000003E-2</v>
      </c>
      <c r="AE45" s="52">
        <v>6.2153E-2</v>
      </c>
      <c r="AF45" s="52">
        <v>6.2146E-2</v>
      </c>
      <c r="AG45" s="67">
        <v>-2.3140000000000001E-2</v>
      </c>
    </row>
    <row r="46" spans="1:33" s="61" customFormat="1" ht="14.5">
      <c r="A46" s="60" t="s">
        <v>290</v>
      </c>
      <c r="B46" s="65" t="s">
        <v>57</v>
      </c>
      <c r="C46" s="52">
        <v>8.1726999999999994E-2</v>
      </c>
      <c r="D46" s="52">
        <v>8.6350999999999997E-2</v>
      </c>
      <c r="E46" s="52">
        <v>8.1643999999999994E-2</v>
      </c>
      <c r="F46" s="52">
        <v>8.2217999999999999E-2</v>
      </c>
      <c r="G46" s="52">
        <v>8.2794999999999994E-2</v>
      </c>
      <c r="H46" s="52">
        <v>8.3181000000000005E-2</v>
      </c>
      <c r="I46" s="52">
        <v>8.3486000000000005E-2</v>
      </c>
      <c r="J46" s="52">
        <v>8.3602999999999997E-2</v>
      </c>
      <c r="K46" s="52">
        <v>8.3548999999999998E-2</v>
      </c>
      <c r="L46" s="52">
        <v>8.3384E-2</v>
      </c>
      <c r="M46" s="52">
        <v>8.3085999999999993E-2</v>
      </c>
      <c r="N46" s="52">
        <v>8.2588999999999996E-2</v>
      </c>
      <c r="O46" s="52">
        <v>8.1886E-2</v>
      </c>
      <c r="P46" s="52">
        <v>8.1034999999999996E-2</v>
      </c>
      <c r="Q46" s="52">
        <v>8.0085000000000003E-2</v>
      </c>
      <c r="R46" s="52">
        <v>7.9031000000000004E-2</v>
      </c>
      <c r="S46" s="52">
        <v>7.7850000000000003E-2</v>
      </c>
      <c r="T46" s="52">
        <v>7.6550000000000007E-2</v>
      </c>
      <c r="U46" s="52">
        <v>7.5212000000000001E-2</v>
      </c>
      <c r="V46" s="52">
        <v>7.3925000000000005E-2</v>
      </c>
      <c r="W46" s="52">
        <v>7.2672E-2</v>
      </c>
      <c r="X46" s="52">
        <v>7.1480000000000002E-2</v>
      </c>
      <c r="Y46" s="52">
        <v>7.0406999999999997E-2</v>
      </c>
      <c r="Z46" s="52">
        <v>6.9449999999999998E-2</v>
      </c>
      <c r="AA46" s="52">
        <v>6.8598000000000006E-2</v>
      </c>
      <c r="AB46" s="52">
        <v>6.7849999999999994E-2</v>
      </c>
      <c r="AC46" s="52">
        <v>6.7191000000000001E-2</v>
      </c>
      <c r="AD46" s="52">
        <v>6.6628000000000007E-2</v>
      </c>
      <c r="AE46" s="52">
        <v>6.6155000000000005E-2</v>
      </c>
      <c r="AF46" s="52">
        <v>6.5777000000000002E-2</v>
      </c>
      <c r="AG46" s="67">
        <v>-7.4590000000000004E-3</v>
      </c>
    </row>
    <row r="47" spans="1:33" s="61" customFormat="1" ht="14.5">
      <c r="A47" s="60" t="s">
        <v>291</v>
      </c>
      <c r="B47" s="65" t="s">
        <v>58</v>
      </c>
      <c r="C47" s="52">
        <v>1.7743500000000001</v>
      </c>
      <c r="D47" s="52">
        <v>1.7344580000000001</v>
      </c>
      <c r="E47" s="52">
        <v>1.777666</v>
      </c>
      <c r="F47" s="52">
        <v>1.8093250000000001</v>
      </c>
      <c r="G47" s="52">
        <v>1.8407819999999999</v>
      </c>
      <c r="H47" s="52">
        <v>1.8691070000000001</v>
      </c>
      <c r="I47" s="52">
        <v>1.894396</v>
      </c>
      <c r="J47" s="52">
        <v>1.9228449999999999</v>
      </c>
      <c r="K47" s="52">
        <v>1.9517800000000001</v>
      </c>
      <c r="L47" s="52">
        <v>1.981412</v>
      </c>
      <c r="M47" s="52">
        <v>2.0101019999999998</v>
      </c>
      <c r="N47" s="52">
        <v>2.039863</v>
      </c>
      <c r="O47" s="52">
        <v>2.070373</v>
      </c>
      <c r="P47" s="52">
        <v>2.099307</v>
      </c>
      <c r="Q47" s="52">
        <v>2.1305209999999999</v>
      </c>
      <c r="R47" s="52">
        <v>2.1637360000000001</v>
      </c>
      <c r="S47" s="52">
        <v>2.1984300000000001</v>
      </c>
      <c r="T47" s="52">
        <v>2.2334939999999999</v>
      </c>
      <c r="U47" s="52">
        <v>2.2694209999999999</v>
      </c>
      <c r="V47" s="52">
        <v>2.304824</v>
      </c>
      <c r="W47" s="52">
        <v>2.3393660000000001</v>
      </c>
      <c r="X47" s="52">
        <v>2.374844</v>
      </c>
      <c r="Y47" s="52">
        <v>2.4114089999999999</v>
      </c>
      <c r="Z47" s="52">
        <v>2.448985</v>
      </c>
      <c r="AA47" s="52">
        <v>2.4874350000000001</v>
      </c>
      <c r="AB47" s="52">
        <v>2.5285839999999999</v>
      </c>
      <c r="AC47" s="52">
        <v>2.570128</v>
      </c>
      <c r="AD47" s="52">
        <v>2.6128070000000001</v>
      </c>
      <c r="AE47" s="52">
        <v>2.657311</v>
      </c>
      <c r="AF47" s="52">
        <v>2.7062970000000002</v>
      </c>
      <c r="AG47" s="67">
        <v>1.4663000000000001E-2</v>
      </c>
    </row>
    <row r="48" spans="1:33" s="61" customFormat="1" ht="12">
      <c r="A48" s="60" t="s">
        <v>292</v>
      </c>
      <c r="B48" s="62" t="s">
        <v>456</v>
      </c>
      <c r="C48" s="63">
        <v>5.1819819999999996</v>
      </c>
      <c r="D48" s="63">
        <v>5.0957290000000004</v>
      </c>
      <c r="E48" s="63">
        <v>5.2193449999999997</v>
      </c>
      <c r="F48" s="63">
        <v>5.2613969999999997</v>
      </c>
      <c r="G48" s="63">
        <v>5.3007140000000001</v>
      </c>
      <c r="H48" s="63">
        <v>5.3308200000000001</v>
      </c>
      <c r="I48" s="63">
        <v>5.3546300000000002</v>
      </c>
      <c r="J48" s="63">
        <v>5.3833929999999999</v>
      </c>
      <c r="K48" s="63">
        <v>5.4128280000000002</v>
      </c>
      <c r="L48" s="63">
        <v>5.4417260000000001</v>
      </c>
      <c r="M48" s="63">
        <v>5.471546</v>
      </c>
      <c r="N48" s="63">
        <v>5.5053789999999996</v>
      </c>
      <c r="O48" s="63">
        <v>5.5416819999999998</v>
      </c>
      <c r="P48" s="63">
        <v>5.5784630000000002</v>
      </c>
      <c r="Q48" s="63">
        <v>5.6239520000000001</v>
      </c>
      <c r="R48" s="63">
        <v>5.6760640000000002</v>
      </c>
      <c r="S48" s="63">
        <v>5.7324890000000002</v>
      </c>
      <c r="T48" s="63">
        <v>5.7892169999999998</v>
      </c>
      <c r="U48" s="63">
        <v>5.8471130000000002</v>
      </c>
      <c r="V48" s="63">
        <v>5.8999819999999996</v>
      </c>
      <c r="W48" s="63">
        <v>5.9533360000000002</v>
      </c>
      <c r="X48" s="63">
        <v>6.0086820000000003</v>
      </c>
      <c r="Y48" s="63">
        <v>6.0679559999999997</v>
      </c>
      <c r="Z48" s="63">
        <v>6.1301769999999998</v>
      </c>
      <c r="AA48" s="63">
        <v>6.1928020000000004</v>
      </c>
      <c r="AB48" s="63">
        <v>6.261317</v>
      </c>
      <c r="AC48" s="63">
        <v>6.3299469999999998</v>
      </c>
      <c r="AD48" s="63">
        <v>6.4006420000000004</v>
      </c>
      <c r="AE48" s="63">
        <v>6.4735469999999999</v>
      </c>
      <c r="AF48" s="63">
        <v>6.5532120000000003</v>
      </c>
      <c r="AG48" s="64">
        <v>8.1279999999999998E-3</v>
      </c>
    </row>
    <row r="49" spans="1:33" s="61" customFormat="1" ht="14.5">
      <c r="A49" s="60" t="s">
        <v>457</v>
      </c>
      <c r="B49" s="65" t="s">
        <v>458</v>
      </c>
      <c r="C49" s="52">
        <v>9.6773999999999999E-2</v>
      </c>
      <c r="D49" s="52">
        <v>0.10704900000000001</v>
      </c>
      <c r="E49" s="52">
        <v>0.117365</v>
      </c>
      <c r="F49" s="52">
        <v>0.125197</v>
      </c>
      <c r="G49" s="52">
        <v>0.13267799999999999</v>
      </c>
      <c r="H49" s="52">
        <v>0.14006299999999999</v>
      </c>
      <c r="I49" s="52">
        <v>0.14744599999999999</v>
      </c>
      <c r="J49" s="52">
        <v>0.15514800000000001</v>
      </c>
      <c r="K49" s="52">
        <v>0.16309000000000001</v>
      </c>
      <c r="L49" s="52">
        <v>0.17113300000000001</v>
      </c>
      <c r="M49" s="52">
        <v>0.179503</v>
      </c>
      <c r="N49" s="52">
        <v>0.18815100000000001</v>
      </c>
      <c r="O49" s="52">
        <v>0.19745199999999999</v>
      </c>
      <c r="P49" s="52">
        <v>0.20738100000000001</v>
      </c>
      <c r="Q49" s="52">
        <v>0.21725800000000001</v>
      </c>
      <c r="R49" s="52">
        <v>0.227242</v>
      </c>
      <c r="S49" s="52">
        <v>0.23796500000000001</v>
      </c>
      <c r="T49" s="52">
        <v>0.2487</v>
      </c>
      <c r="U49" s="52">
        <v>0.25990799999999997</v>
      </c>
      <c r="V49" s="52">
        <v>0.27201700000000001</v>
      </c>
      <c r="W49" s="52">
        <v>0.28448499999999999</v>
      </c>
      <c r="X49" s="52">
        <v>0.29792400000000002</v>
      </c>
      <c r="Y49" s="52">
        <v>0.31203399999999998</v>
      </c>
      <c r="Z49" s="52">
        <v>0.326403</v>
      </c>
      <c r="AA49" s="52">
        <v>0.34159400000000001</v>
      </c>
      <c r="AB49" s="52">
        <v>0.35733300000000001</v>
      </c>
      <c r="AC49" s="52">
        <v>0.37381300000000001</v>
      </c>
      <c r="AD49" s="52">
        <v>0.39113999999999999</v>
      </c>
      <c r="AE49" s="52">
        <v>0.40933199999999997</v>
      </c>
      <c r="AF49" s="52">
        <v>0.42791299999999999</v>
      </c>
      <c r="AG49" s="67">
        <v>5.2596999999999998E-2</v>
      </c>
    </row>
    <row r="50" spans="1:33" s="61" customFormat="1" ht="15" customHeight="1">
      <c r="A50" s="60" t="s">
        <v>459</v>
      </c>
      <c r="B50" s="62" t="s">
        <v>460</v>
      </c>
      <c r="C50" s="63">
        <v>5.0852079999999997</v>
      </c>
      <c r="D50" s="63">
        <v>4.9886799999999996</v>
      </c>
      <c r="E50" s="63">
        <v>5.1019800000000002</v>
      </c>
      <c r="F50" s="63">
        <v>5.1361999999999997</v>
      </c>
      <c r="G50" s="63">
        <v>5.1680349999999997</v>
      </c>
      <c r="H50" s="63">
        <v>5.1907569999999996</v>
      </c>
      <c r="I50" s="63">
        <v>5.2071839999999998</v>
      </c>
      <c r="J50" s="63">
        <v>5.2282460000000004</v>
      </c>
      <c r="K50" s="63">
        <v>5.2497379999999998</v>
      </c>
      <c r="L50" s="63">
        <v>5.2705929999999999</v>
      </c>
      <c r="M50" s="63">
        <v>5.2920429999999996</v>
      </c>
      <c r="N50" s="63">
        <v>5.3172280000000001</v>
      </c>
      <c r="O50" s="63">
        <v>5.3442309999999997</v>
      </c>
      <c r="P50" s="63">
        <v>5.3710820000000004</v>
      </c>
      <c r="Q50" s="63">
        <v>5.4066929999999997</v>
      </c>
      <c r="R50" s="63">
        <v>5.4488219999999998</v>
      </c>
      <c r="S50" s="63">
        <v>5.4945240000000002</v>
      </c>
      <c r="T50" s="63">
        <v>5.5405170000000004</v>
      </c>
      <c r="U50" s="63">
        <v>5.5872039999999998</v>
      </c>
      <c r="V50" s="63">
        <v>5.6279659999999998</v>
      </c>
      <c r="W50" s="63">
        <v>5.6688510000000001</v>
      </c>
      <c r="X50" s="63">
        <v>5.7107580000000002</v>
      </c>
      <c r="Y50" s="63">
        <v>5.755922</v>
      </c>
      <c r="Z50" s="63">
        <v>5.8037739999999998</v>
      </c>
      <c r="AA50" s="63">
        <v>5.8512089999999999</v>
      </c>
      <c r="AB50" s="63">
        <v>5.9039840000000003</v>
      </c>
      <c r="AC50" s="63">
        <v>5.9561339999999996</v>
      </c>
      <c r="AD50" s="63">
        <v>6.0095029999999996</v>
      </c>
      <c r="AE50" s="63">
        <v>6.0642149999999999</v>
      </c>
      <c r="AF50" s="63">
        <v>6.125299</v>
      </c>
      <c r="AG50" s="64">
        <v>6.4380000000000001E-3</v>
      </c>
    </row>
    <row r="51" spans="1:33" s="61" customFormat="1" ht="15" customHeight="1">
      <c r="B51"/>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c r="B52" s="62" t="s">
        <v>18</v>
      </c>
      <c r="C52"/>
      <c r="D52"/>
      <c r="E52"/>
      <c r="F52"/>
      <c r="G52"/>
      <c r="H52"/>
      <c r="I52"/>
      <c r="J52"/>
      <c r="K52"/>
      <c r="L52"/>
      <c r="M52"/>
      <c r="N52"/>
      <c r="O52"/>
      <c r="P52"/>
      <c r="Q52"/>
      <c r="R52"/>
      <c r="S52"/>
      <c r="T52"/>
      <c r="U52"/>
      <c r="V52"/>
      <c r="W52"/>
      <c r="X52"/>
      <c r="Y52"/>
      <c r="Z52"/>
      <c r="AA52"/>
      <c r="AB52"/>
      <c r="AC52"/>
      <c r="AD52"/>
      <c r="AE52"/>
      <c r="AF52"/>
      <c r="AG52"/>
    </row>
    <row r="53" spans="1:33" s="61" customFormat="1" ht="15" customHeight="1">
      <c r="A53" s="60" t="s">
        <v>293</v>
      </c>
      <c r="B53" s="65" t="s">
        <v>52</v>
      </c>
      <c r="C53" s="52">
        <v>3.5826090000000002</v>
      </c>
      <c r="D53" s="52">
        <v>3.6539090000000001</v>
      </c>
      <c r="E53" s="52">
        <v>3.5638010000000002</v>
      </c>
      <c r="F53" s="52">
        <v>3.5655670000000002</v>
      </c>
      <c r="G53" s="52">
        <v>3.5666760000000002</v>
      </c>
      <c r="H53" s="52">
        <v>3.5590609999999998</v>
      </c>
      <c r="I53" s="52">
        <v>3.54636</v>
      </c>
      <c r="J53" s="52">
        <v>3.5272049999999999</v>
      </c>
      <c r="K53" s="52">
        <v>3.5034510000000001</v>
      </c>
      <c r="L53" s="52">
        <v>3.4796740000000002</v>
      </c>
      <c r="M53" s="52">
        <v>3.457192</v>
      </c>
      <c r="N53" s="52">
        <v>3.4345560000000002</v>
      </c>
      <c r="O53" s="52">
        <v>3.41188</v>
      </c>
      <c r="P53" s="52">
        <v>3.391613</v>
      </c>
      <c r="Q53" s="52">
        <v>3.3750499999999999</v>
      </c>
      <c r="R53" s="52">
        <v>3.3605010000000002</v>
      </c>
      <c r="S53" s="52">
        <v>3.3456640000000002</v>
      </c>
      <c r="T53" s="52">
        <v>3.3309380000000002</v>
      </c>
      <c r="U53" s="52">
        <v>3.3162180000000001</v>
      </c>
      <c r="V53" s="52">
        <v>3.302915</v>
      </c>
      <c r="W53" s="52">
        <v>3.288789</v>
      </c>
      <c r="X53" s="52">
        <v>3.275674</v>
      </c>
      <c r="Y53" s="52">
        <v>3.2639529999999999</v>
      </c>
      <c r="Z53" s="52">
        <v>3.25278</v>
      </c>
      <c r="AA53" s="52">
        <v>3.2411940000000001</v>
      </c>
      <c r="AB53" s="52">
        <v>3.228952</v>
      </c>
      <c r="AC53" s="52">
        <v>3.2157650000000002</v>
      </c>
      <c r="AD53" s="52">
        <v>3.201775</v>
      </c>
      <c r="AE53" s="52">
        <v>3.1866300000000001</v>
      </c>
      <c r="AF53" s="52">
        <v>3.1708769999999999</v>
      </c>
      <c r="AG53" s="67">
        <v>-4.2009999999999999E-3</v>
      </c>
    </row>
    <row r="54" spans="1:33" s="61" customFormat="1" ht="15" customHeight="1">
      <c r="A54" s="60" t="s">
        <v>294</v>
      </c>
      <c r="B54" s="65" t="s">
        <v>53</v>
      </c>
      <c r="C54" s="52">
        <v>5.6049000000000002E-2</v>
      </c>
      <c r="D54" s="52">
        <v>5.2447000000000001E-2</v>
      </c>
      <c r="E54" s="52">
        <v>5.9926E-2</v>
      </c>
      <c r="F54" s="52">
        <v>6.0000999999999999E-2</v>
      </c>
      <c r="G54" s="52">
        <v>6.0075999999999997E-2</v>
      </c>
      <c r="H54" s="52">
        <v>6.0092E-2</v>
      </c>
      <c r="I54" s="52">
        <v>6.0003000000000001E-2</v>
      </c>
      <c r="J54" s="52">
        <v>5.9853999999999997E-2</v>
      </c>
      <c r="K54" s="52">
        <v>5.9641E-2</v>
      </c>
      <c r="L54" s="52">
        <v>5.9434000000000001E-2</v>
      </c>
      <c r="M54" s="52">
        <v>5.9221999999999997E-2</v>
      </c>
      <c r="N54" s="52">
        <v>5.8951000000000003E-2</v>
      </c>
      <c r="O54" s="52">
        <v>5.8714000000000002E-2</v>
      </c>
      <c r="P54" s="52">
        <v>5.8524E-2</v>
      </c>
      <c r="Q54" s="52">
        <v>5.8457000000000002E-2</v>
      </c>
      <c r="R54" s="52">
        <v>5.8520000000000003E-2</v>
      </c>
      <c r="S54" s="52">
        <v>5.8701999999999997E-2</v>
      </c>
      <c r="T54" s="52">
        <v>5.8900000000000001E-2</v>
      </c>
      <c r="U54" s="52">
        <v>5.9114E-2</v>
      </c>
      <c r="V54" s="52">
        <v>5.9310000000000002E-2</v>
      </c>
      <c r="W54" s="52">
        <v>5.9503E-2</v>
      </c>
      <c r="X54" s="52">
        <v>5.9704E-2</v>
      </c>
      <c r="Y54" s="52">
        <v>5.9915000000000003E-2</v>
      </c>
      <c r="Z54" s="52">
        <v>6.0152999999999998E-2</v>
      </c>
      <c r="AA54" s="52">
        <v>6.0398E-2</v>
      </c>
      <c r="AB54" s="52">
        <v>6.0630999999999997E-2</v>
      </c>
      <c r="AC54" s="52">
        <v>6.0880999999999998E-2</v>
      </c>
      <c r="AD54" s="52">
        <v>6.1128000000000002E-2</v>
      </c>
      <c r="AE54" s="52">
        <v>6.1364000000000002E-2</v>
      </c>
      <c r="AF54" s="52">
        <v>6.1579000000000002E-2</v>
      </c>
      <c r="AG54" s="67">
        <v>3.2499999999999999E-3</v>
      </c>
    </row>
    <row r="55" spans="1:33" s="61" customFormat="1" ht="15" customHeight="1">
      <c r="A55" s="60" t="s">
        <v>295</v>
      </c>
      <c r="B55" s="65" t="s">
        <v>54</v>
      </c>
      <c r="C55" s="52">
        <v>0.99475999999999998</v>
      </c>
      <c r="D55" s="52">
        <v>0.99115799999999998</v>
      </c>
      <c r="E55" s="52">
        <v>0.99432100000000001</v>
      </c>
      <c r="F55" s="52">
        <v>1.0041020000000001</v>
      </c>
      <c r="G55" s="52">
        <v>1.0158389999999999</v>
      </c>
      <c r="H55" s="52">
        <v>1.0271490000000001</v>
      </c>
      <c r="I55" s="52">
        <v>1.0381050000000001</v>
      </c>
      <c r="J55" s="52">
        <v>1.04741</v>
      </c>
      <c r="K55" s="52">
        <v>1.055631</v>
      </c>
      <c r="L55" s="52">
        <v>1.0640499999999999</v>
      </c>
      <c r="M55" s="52">
        <v>1.071957</v>
      </c>
      <c r="N55" s="52">
        <v>1.077596</v>
      </c>
      <c r="O55" s="52">
        <v>1.0831040000000001</v>
      </c>
      <c r="P55" s="52">
        <v>1.089137</v>
      </c>
      <c r="Q55" s="52">
        <v>1.09581</v>
      </c>
      <c r="R55" s="52">
        <v>1.1024860000000001</v>
      </c>
      <c r="S55" s="52">
        <v>1.1084039999999999</v>
      </c>
      <c r="T55" s="52">
        <v>1.1135349999999999</v>
      </c>
      <c r="U55" s="52">
        <v>1.1181639999999999</v>
      </c>
      <c r="V55" s="52">
        <v>1.12266</v>
      </c>
      <c r="W55" s="52">
        <v>1.1265609999999999</v>
      </c>
      <c r="X55" s="52">
        <v>1.1306830000000001</v>
      </c>
      <c r="Y55" s="52">
        <v>1.135351</v>
      </c>
      <c r="Z55" s="52">
        <v>1.1403350000000001</v>
      </c>
      <c r="AA55" s="52">
        <v>1.1456189999999999</v>
      </c>
      <c r="AB55" s="52">
        <v>1.1508910000000001</v>
      </c>
      <c r="AC55" s="52">
        <v>1.156156</v>
      </c>
      <c r="AD55" s="52">
        <v>1.1613439999999999</v>
      </c>
      <c r="AE55" s="52">
        <v>1.1662790000000001</v>
      </c>
      <c r="AF55" s="52">
        <v>1.1710229999999999</v>
      </c>
      <c r="AG55" s="67">
        <v>5.6410000000000002E-3</v>
      </c>
    </row>
    <row r="56" spans="1:33" s="61" customFormat="1" ht="15" customHeight="1">
      <c r="A56" s="60" t="s">
        <v>296</v>
      </c>
      <c r="B56" s="65" t="s">
        <v>14</v>
      </c>
      <c r="C56" s="52">
        <v>0.103405</v>
      </c>
      <c r="D56" s="52">
        <v>0.103508</v>
      </c>
      <c r="E56" s="52">
        <v>0.103562</v>
      </c>
      <c r="F56" s="52">
        <v>0.103635</v>
      </c>
      <c r="G56" s="52">
        <v>0.103716</v>
      </c>
      <c r="H56" s="52">
        <v>0.10377400000000001</v>
      </c>
      <c r="I56" s="52">
        <v>0.103822</v>
      </c>
      <c r="J56" s="52">
        <v>0.103907</v>
      </c>
      <c r="K56" s="52">
        <v>0.104072</v>
      </c>
      <c r="L56" s="52">
        <v>0.10431</v>
      </c>
      <c r="M56" s="52">
        <v>0.104629</v>
      </c>
      <c r="N56" s="52">
        <v>0.105071</v>
      </c>
      <c r="O56" s="52">
        <v>0.10562000000000001</v>
      </c>
      <c r="P56" s="52">
        <v>0.106207</v>
      </c>
      <c r="Q56" s="52">
        <v>0.10684399999999999</v>
      </c>
      <c r="R56" s="52">
        <v>0.107526</v>
      </c>
      <c r="S56" s="52">
        <v>0.108255</v>
      </c>
      <c r="T56" s="52">
        <v>0.109012</v>
      </c>
      <c r="U56" s="52">
        <v>0.109796</v>
      </c>
      <c r="V56" s="52">
        <v>0.11061</v>
      </c>
      <c r="W56" s="52">
        <v>0.111447</v>
      </c>
      <c r="X56" s="52">
        <v>0.112306</v>
      </c>
      <c r="Y56" s="52">
        <v>0.11318599999999999</v>
      </c>
      <c r="Z56" s="52">
        <v>0.11408799999999999</v>
      </c>
      <c r="AA56" s="52">
        <v>0.115007</v>
      </c>
      <c r="AB56" s="52">
        <v>0.115935</v>
      </c>
      <c r="AC56" s="52">
        <v>0.116865</v>
      </c>
      <c r="AD56" s="52">
        <v>0.117784</v>
      </c>
      <c r="AE56" s="52">
        <v>0.118685</v>
      </c>
      <c r="AF56" s="52">
        <v>0.119559</v>
      </c>
      <c r="AG56" s="67">
        <v>5.0179999999999999E-3</v>
      </c>
    </row>
    <row r="57" spans="1:33" s="61" customFormat="1" ht="15" customHeight="1">
      <c r="A57" s="60" t="s">
        <v>297</v>
      </c>
      <c r="B57" s="65" t="s">
        <v>55</v>
      </c>
      <c r="C57" s="52">
        <v>3.9669999999999997E-2</v>
      </c>
      <c r="D57" s="52">
        <v>3.9942999999999999E-2</v>
      </c>
      <c r="E57" s="52">
        <v>4.0480000000000002E-2</v>
      </c>
      <c r="F57" s="52">
        <v>4.1263000000000001E-2</v>
      </c>
      <c r="G57" s="52">
        <v>4.2118000000000003E-2</v>
      </c>
      <c r="H57" s="52">
        <v>4.2955E-2</v>
      </c>
      <c r="I57" s="52">
        <v>4.3791999999999998E-2</v>
      </c>
      <c r="J57" s="52">
        <v>4.4510000000000001E-2</v>
      </c>
      <c r="K57" s="52">
        <v>4.5144999999999998E-2</v>
      </c>
      <c r="L57" s="52">
        <v>4.5762999999999998E-2</v>
      </c>
      <c r="M57" s="52">
        <v>4.6392999999999997E-2</v>
      </c>
      <c r="N57" s="52">
        <v>4.6927000000000003E-2</v>
      </c>
      <c r="O57" s="52">
        <v>4.7469999999999998E-2</v>
      </c>
      <c r="P57" s="52">
        <v>4.8056000000000001E-2</v>
      </c>
      <c r="Q57" s="52">
        <v>4.8680000000000001E-2</v>
      </c>
      <c r="R57" s="52">
        <v>4.9311000000000001E-2</v>
      </c>
      <c r="S57" s="52">
        <v>4.9953999999999998E-2</v>
      </c>
      <c r="T57" s="52">
        <v>5.0604999999999997E-2</v>
      </c>
      <c r="U57" s="52">
        <v>5.1264999999999998E-2</v>
      </c>
      <c r="V57" s="52">
        <v>5.1942000000000002E-2</v>
      </c>
      <c r="W57" s="52">
        <v>5.2610999999999998E-2</v>
      </c>
      <c r="X57" s="52">
        <v>5.33E-2</v>
      </c>
      <c r="Y57" s="52">
        <v>5.4015000000000001E-2</v>
      </c>
      <c r="Z57" s="52">
        <v>5.4737000000000001E-2</v>
      </c>
      <c r="AA57" s="52">
        <v>5.5459000000000001E-2</v>
      </c>
      <c r="AB57" s="52">
        <v>5.6162999999999998E-2</v>
      </c>
      <c r="AC57" s="52">
        <v>5.6853000000000001E-2</v>
      </c>
      <c r="AD57" s="52">
        <v>5.7528000000000003E-2</v>
      </c>
      <c r="AE57" s="52">
        <v>5.8180999999999997E-2</v>
      </c>
      <c r="AF57" s="52">
        <v>5.8823E-2</v>
      </c>
      <c r="AG57" s="67">
        <v>1.3676000000000001E-2</v>
      </c>
    </row>
    <row r="58" spans="1:33" s="61" customFormat="1" ht="15" customHeight="1">
      <c r="A58" s="60" t="s">
        <v>298</v>
      </c>
      <c r="B58" s="65" t="s">
        <v>23</v>
      </c>
      <c r="C58" s="52">
        <v>0.230883</v>
      </c>
      <c r="D58" s="52">
        <v>0.22923199999999999</v>
      </c>
      <c r="E58" s="52">
        <v>0.22867999999999999</v>
      </c>
      <c r="F58" s="52">
        <v>0.229301</v>
      </c>
      <c r="G58" s="52">
        <v>0.23025699999999999</v>
      </c>
      <c r="H58" s="52">
        <v>0.231045</v>
      </c>
      <c r="I58" s="52">
        <v>0.23161599999999999</v>
      </c>
      <c r="J58" s="52">
        <v>0.231519</v>
      </c>
      <c r="K58" s="52">
        <v>0.230958</v>
      </c>
      <c r="L58" s="52">
        <v>0.230297</v>
      </c>
      <c r="M58" s="52">
        <v>0.22970599999999999</v>
      </c>
      <c r="N58" s="52">
        <v>0.228467</v>
      </c>
      <c r="O58" s="52">
        <v>0.22737399999999999</v>
      </c>
      <c r="P58" s="52">
        <v>0.226629</v>
      </c>
      <c r="Q58" s="52">
        <v>0.226192</v>
      </c>
      <c r="R58" s="52">
        <v>0.22590399999999999</v>
      </c>
      <c r="S58" s="52">
        <v>0.22559399999999999</v>
      </c>
      <c r="T58" s="52">
        <v>0.22525100000000001</v>
      </c>
      <c r="U58" s="52">
        <v>0.22487799999999999</v>
      </c>
      <c r="V58" s="52">
        <v>0.22451499999999999</v>
      </c>
      <c r="W58" s="52">
        <v>0.22409000000000001</v>
      </c>
      <c r="X58" s="52">
        <v>0.223721</v>
      </c>
      <c r="Y58" s="52">
        <v>0.22345699999999999</v>
      </c>
      <c r="Z58" s="52">
        <v>0.22323799999999999</v>
      </c>
      <c r="AA58" s="52">
        <v>0.22303999999999999</v>
      </c>
      <c r="AB58" s="52">
        <v>0.22281200000000001</v>
      </c>
      <c r="AC58" s="52">
        <v>0.222557</v>
      </c>
      <c r="AD58" s="52">
        <v>0.22228400000000001</v>
      </c>
      <c r="AE58" s="52">
        <v>0.221969</v>
      </c>
      <c r="AF58" s="52">
        <v>0.22164500000000001</v>
      </c>
      <c r="AG58" s="67">
        <v>-1.407E-3</v>
      </c>
    </row>
    <row r="59" spans="1:33" s="61" customFormat="1" ht="15" customHeight="1">
      <c r="A59" s="60" t="s">
        <v>299</v>
      </c>
      <c r="B59" s="62" t="s">
        <v>17</v>
      </c>
      <c r="C59" s="63">
        <v>5.0073759999999998</v>
      </c>
      <c r="D59" s="63">
        <v>5.0701960000000001</v>
      </c>
      <c r="E59" s="63">
        <v>4.9907700000000004</v>
      </c>
      <c r="F59" s="63">
        <v>5.0038710000000002</v>
      </c>
      <c r="G59" s="63">
        <v>5.0186830000000002</v>
      </c>
      <c r="H59" s="63">
        <v>5.0240770000000001</v>
      </c>
      <c r="I59" s="63">
        <v>5.0236980000000004</v>
      </c>
      <c r="J59" s="63">
        <v>5.014405</v>
      </c>
      <c r="K59" s="63">
        <v>4.9988989999999998</v>
      </c>
      <c r="L59" s="63">
        <v>4.9835289999999999</v>
      </c>
      <c r="M59" s="63">
        <v>4.9690989999999999</v>
      </c>
      <c r="N59" s="63">
        <v>4.951568</v>
      </c>
      <c r="O59" s="63">
        <v>4.9341609999999996</v>
      </c>
      <c r="P59" s="63">
        <v>4.9201649999999999</v>
      </c>
      <c r="Q59" s="63">
        <v>4.911035</v>
      </c>
      <c r="R59" s="63">
        <v>4.9042500000000002</v>
      </c>
      <c r="S59" s="63">
        <v>4.8965740000000002</v>
      </c>
      <c r="T59" s="63">
        <v>4.8882409999999998</v>
      </c>
      <c r="U59" s="63">
        <v>4.879435</v>
      </c>
      <c r="V59" s="63">
        <v>4.8719530000000004</v>
      </c>
      <c r="W59" s="63">
        <v>4.8630019999999998</v>
      </c>
      <c r="X59" s="63">
        <v>4.8553889999999997</v>
      </c>
      <c r="Y59" s="63">
        <v>4.8498780000000004</v>
      </c>
      <c r="Z59" s="63">
        <v>4.845332</v>
      </c>
      <c r="AA59" s="63">
        <v>4.8407159999999996</v>
      </c>
      <c r="AB59" s="63">
        <v>4.8353849999999996</v>
      </c>
      <c r="AC59" s="63">
        <v>4.8290759999999997</v>
      </c>
      <c r="AD59" s="63">
        <v>4.8218430000000003</v>
      </c>
      <c r="AE59" s="63">
        <v>4.8131089999999999</v>
      </c>
      <c r="AF59" s="63">
        <v>4.8035059999999996</v>
      </c>
      <c r="AG59" s="64">
        <v>-1.4319999999999999E-3</v>
      </c>
    </row>
    <row r="60" spans="1:33" s="61" customFormat="1" ht="15" customHeight="1">
      <c r="B60"/>
      <c r="C60"/>
      <c r="D60"/>
      <c r="E60"/>
      <c r="F60"/>
      <c r="G60"/>
      <c r="H60"/>
      <c r="I60"/>
      <c r="J60"/>
      <c r="K60"/>
      <c r="L60"/>
      <c r="M60"/>
      <c r="N60"/>
      <c r="O60"/>
      <c r="P60"/>
      <c r="Q60"/>
      <c r="R60"/>
      <c r="S60"/>
      <c r="T60"/>
      <c r="U60"/>
      <c r="V60"/>
      <c r="W60"/>
      <c r="X60"/>
      <c r="Y60"/>
      <c r="Z60"/>
      <c r="AA60"/>
      <c r="AB60"/>
      <c r="AC60"/>
      <c r="AD60"/>
      <c r="AE60"/>
      <c r="AF60"/>
      <c r="AG60"/>
    </row>
    <row r="61" spans="1:33" s="61" customFormat="1" ht="15" customHeight="1">
      <c r="B61" s="62" t="s">
        <v>461</v>
      </c>
      <c r="C61"/>
      <c r="D61"/>
      <c r="E61"/>
      <c r="F61"/>
      <c r="G61"/>
      <c r="H61"/>
      <c r="I61"/>
      <c r="J61"/>
      <c r="K61"/>
      <c r="L61"/>
      <c r="M61"/>
      <c r="N61"/>
      <c r="O61"/>
      <c r="P61"/>
      <c r="Q61"/>
      <c r="R61"/>
      <c r="S61"/>
      <c r="T61"/>
      <c r="U61"/>
      <c r="V61"/>
      <c r="W61"/>
      <c r="X61"/>
      <c r="Y61"/>
      <c r="Z61"/>
      <c r="AA61"/>
      <c r="AB61"/>
      <c r="AC61"/>
      <c r="AD61"/>
      <c r="AE61"/>
      <c r="AF61"/>
      <c r="AG61"/>
    </row>
    <row r="62" spans="1:33" s="61" customFormat="1" ht="15" customHeight="1">
      <c r="A62" s="60" t="s">
        <v>300</v>
      </c>
      <c r="B62" s="65" t="s">
        <v>52</v>
      </c>
      <c r="C62" s="52">
        <v>0.36505799999999999</v>
      </c>
      <c r="D62" s="52">
        <v>0.38913999999999999</v>
      </c>
      <c r="E62" s="52">
        <v>0.36434</v>
      </c>
      <c r="F62" s="52">
        <v>0.35612899999999997</v>
      </c>
      <c r="G62" s="52">
        <v>0.34764899999999999</v>
      </c>
      <c r="H62" s="52">
        <v>0.33928900000000001</v>
      </c>
      <c r="I62" s="52">
        <v>0.33138200000000001</v>
      </c>
      <c r="J62" s="52">
        <v>0.32439499999999999</v>
      </c>
      <c r="K62" s="52">
        <v>0.31809999999999999</v>
      </c>
      <c r="L62" s="52">
        <v>0.31240000000000001</v>
      </c>
      <c r="M62" s="52">
        <v>0.30679000000000001</v>
      </c>
      <c r="N62" s="52">
        <v>0.30127700000000002</v>
      </c>
      <c r="O62" s="52">
        <v>0.29595700000000003</v>
      </c>
      <c r="P62" s="52">
        <v>0.29095599999999999</v>
      </c>
      <c r="Q62" s="52">
        <v>0.28611900000000001</v>
      </c>
      <c r="R62" s="52">
        <v>0.28138099999999999</v>
      </c>
      <c r="S62" s="52">
        <v>0.27668199999999998</v>
      </c>
      <c r="T62" s="52">
        <v>0.27211200000000002</v>
      </c>
      <c r="U62" s="52">
        <v>0.26768599999999998</v>
      </c>
      <c r="V62" s="52">
        <v>0.26330999999999999</v>
      </c>
      <c r="W62" s="52">
        <v>0.25894499999999998</v>
      </c>
      <c r="X62" s="52">
        <v>0.25467800000000002</v>
      </c>
      <c r="Y62" s="52">
        <v>0.25026599999999999</v>
      </c>
      <c r="Z62" s="52">
        <v>0.24578</v>
      </c>
      <c r="AA62" s="52">
        <v>0.24150099999999999</v>
      </c>
      <c r="AB62" s="52">
        <v>0.23723900000000001</v>
      </c>
      <c r="AC62" s="52">
        <v>0.23309299999999999</v>
      </c>
      <c r="AD62" s="52">
        <v>0.22903899999999999</v>
      </c>
      <c r="AE62" s="52">
        <v>0.22495699999999999</v>
      </c>
      <c r="AF62" s="52">
        <v>0.22097700000000001</v>
      </c>
      <c r="AG62" s="67">
        <v>-1.7160999999999999E-2</v>
      </c>
    </row>
    <row r="63" spans="1:33" s="61" customFormat="1" ht="15" customHeight="1">
      <c r="A63" s="60" t="s">
        <v>301</v>
      </c>
      <c r="B63" s="65" t="s">
        <v>54</v>
      </c>
      <c r="C63" s="52">
        <v>4.6672999999999999E-2</v>
      </c>
      <c r="D63" s="52">
        <v>4.4477000000000003E-2</v>
      </c>
      <c r="E63" s="52">
        <v>4.2646999999999997E-2</v>
      </c>
      <c r="F63" s="52">
        <v>4.0967000000000003E-2</v>
      </c>
      <c r="G63" s="52">
        <v>3.9448999999999998E-2</v>
      </c>
      <c r="H63" s="52">
        <v>3.8122999999999997E-2</v>
      </c>
      <c r="I63" s="52">
        <v>3.7006999999999998E-2</v>
      </c>
      <c r="J63" s="52">
        <v>3.6151999999999997E-2</v>
      </c>
      <c r="K63" s="52">
        <v>3.5534999999999997E-2</v>
      </c>
      <c r="L63" s="52">
        <v>3.5140999999999999E-2</v>
      </c>
      <c r="M63" s="52">
        <v>3.4687000000000003E-2</v>
      </c>
      <c r="N63" s="52">
        <v>3.4202999999999997E-2</v>
      </c>
      <c r="O63" s="52">
        <v>3.3702000000000003E-2</v>
      </c>
      <c r="P63" s="52">
        <v>3.3202000000000002E-2</v>
      </c>
      <c r="Q63" s="52">
        <v>3.2689999999999997E-2</v>
      </c>
      <c r="R63" s="52">
        <v>3.2163999999999998E-2</v>
      </c>
      <c r="S63" s="52">
        <v>3.1626000000000001E-2</v>
      </c>
      <c r="T63" s="52">
        <v>3.1085000000000002E-2</v>
      </c>
      <c r="U63" s="52">
        <v>3.0557000000000001E-2</v>
      </c>
      <c r="V63" s="52">
        <v>3.0027000000000002E-2</v>
      </c>
      <c r="W63" s="52">
        <v>2.9505E-2</v>
      </c>
      <c r="X63" s="52">
        <v>2.9010999999999999E-2</v>
      </c>
      <c r="Y63" s="52">
        <v>2.8523E-2</v>
      </c>
      <c r="Z63" s="52">
        <v>2.8049000000000001E-2</v>
      </c>
      <c r="AA63" s="52">
        <v>2.7616999999999999E-2</v>
      </c>
      <c r="AB63" s="52">
        <v>2.7202E-2</v>
      </c>
      <c r="AC63" s="52">
        <v>2.6817000000000001E-2</v>
      </c>
      <c r="AD63" s="52">
        <v>2.6457000000000001E-2</v>
      </c>
      <c r="AE63" s="52">
        <v>2.6103999999999999E-2</v>
      </c>
      <c r="AF63" s="52">
        <v>2.5767000000000002E-2</v>
      </c>
      <c r="AG63" s="67">
        <v>-2.0275999999999999E-2</v>
      </c>
    </row>
    <row r="64" spans="1:33" s="61" customFormat="1" ht="15" customHeight="1">
      <c r="A64" s="60" t="s">
        <v>302</v>
      </c>
      <c r="B64" s="65" t="s">
        <v>249</v>
      </c>
      <c r="C64" s="52">
        <v>7.8150000000000008E-3</v>
      </c>
      <c r="D64" s="52">
        <v>7.7609999999999997E-3</v>
      </c>
      <c r="E64" s="52">
        <v>7.7320000000000002E-3</v>
      </c>
      <c r="F64" s="52">
        <v>7.6930000000000002E-3</v>
      </c>
      <c r="G64" s="52">
        <v>7.6449999999999999E-3</v>
      </c>
      <c r="H64" s="52">
        <v>7.5960000000000003E-3</v>
      </c>
      <c r="I64" s="52">
        <v>7.5510000000000004E-3</v>
      </c>
      <c r="J64" s="52">
        <v>7.5180000000000004E-3</v>
      </c>
      <c r="K64" s="52">
        <v>7.4939999999999998E-3</v>
      </c>
      <c r="L64" s="52">
        <v>7.4770000000000001E-3</v>
      </c>
      <c r="M64" s="52">
        <v>7.4580000000000002E-3</v>
      </c>
      <c r="N64" s="52">
        <v>7.437E-3</v>
      </c>
      <c r="O64" s="52">
        <v>7.417E-3</v>
      </c>
      <c r="P64" s="52">
        <v>7.4000000000000003E-3</v>
      </c>
      <c r="Q64" s="52">
        <v>7.3850000000000001E-3</v>
      </c>
      <c r="R64" s="52">
        <v>7.3699999999999998E-3</v>
      </c>
      <c r="S64" s="52">
        <v>7.352E-3</v>
      </c>
      <c r="T64" s="52">
        <v>7.3330000000000001E-3</v>
      </c>
      <c r="U64" s="52">
        <v>7.3159999999999996E-3</v>
      </c>
      <c r="V64" s="52">
        <v>7.2960000000000004E-3</v>
      </c>
      <c r="W64" s="52">
        <v>7.2750000000000002E-3</v>
      </c>
      <c r="X64" s="52">
        <v>7.2560000000000003E-3</v>
      </c>
      <c r="Y64" s="52">
        <v>7.2350000000000001E-3</v>
      </c>
      <c r="Z64" s="52">
        <v>7.2110000000000004E-3</v>
      </c>
      <c r="AA64" s="52">
        <v>7.1929999999999997E-3</v>
      </c>
      <c r="AB64" s="52">
        <v>7.1739999999999998E-3</v>
      </c>
      <c r="AC64" s="52">
        <v>7.1599999999999997E-3</v>
      </c>
      <c r="AD64" s="52">
        <v>7.1479999999999998E-3</v>
      </c>
      <c r="AE64" s="52">
        <v>7.1349999999999998E-3</v>
      </c>
      <c r="AF64" s="52">
        <v>7.1240000000000001E-3</v>
      </c>
      <c r="AG64" s="67">
        <v>-3.186E-3</v>
      </c>
    </row>
    <row r="65" spans="1:33" s="61" customFormat="1" ht="15" customHeight="1">
      <c r="A65" s="60" t="s">
        <v>303</v>
      </c>
      <c r="B65" s="62" t="s">
        <v>17</v>
      </c>
      <c r="C65" s="63">
        <v>0.41954599999999997</v>
      </c>
      <c r="D65" s="63">
        <v>0.44137799999999999</v>
      </c>
      <c r="E65" s="63">
        <v>0.414719</v>
      </c>
      <c r="F65" s="63">
        <v>0.40478900000000001</v>
      </c>
      <c r="G65" s="63">
        <v>0.39474300000000001</v>
      </c>
      <c r="H65" s="63">
        <v>0.38500800000000002</v>
      </c>
      <c r="I65" s="63">
        <v>0.37594100000000003</v>
      </c>
      <c r="J65" s="63">
        <v>0.368066</v>
      </c>
      <c r="K65" s="63">
        <v>0.36113000000000001</v>
      </c>
      <c r="L65" s="63">
        <v>0.355018</v>
      </c>
      <c r="M65" s="63">
        <v>0.348935</v>
      </c>
      <c r="N65" s="63">
        <v>0.34291700000000003</v>
      </c>
      <c r="O65" s="63">
        <v>0.33707500000000001</v>
      </c>
      <c r="P65" s="63">
        <v>0.33155800000000002</v>
      </c>
      <c r="Q65" s="63">
        <v>0.32619399999999998</v>
      </c>
      <c r="R65" s="63">
        <v>0.32091500000000001</v>
      </c>
      <c r="S65" s="63">
        <v>0.31565900000000002</v>
      </c>
      <c r="T65" s="63">
        <v>0.31052999999999997</v>
      </c>
      <c r="U65" s="63">
        <v>0.30555900000000003</v>
      </c>
      <c r="V65" s="63">
        <v>0.30063299999999998</v>
      </c>
      <c r="W65" s="63">
        <v>0.29572500000000002</v>
      </c>
      <c r="X65" s="63">
        <v>0.29094500000000001</v>
      </c>
      <c r="Y65" s="63">
        <v>0.286024</v>
      </c>
      <c r="Z65" s="63">
        <v>0.28104099999999999</v>
      </c>
      <c r="AA65" s="63">
        <v>0.27631099999999997</v>
      </c>
      <c r="AB65" s="63">
        <v>0.27161600000000002</v>
      </c>
      <c r="AC65" s="63">
        <v>0.26706999999999997</v>
      </c>
      <c r="AD65" s="63">
        <v>0.26264399999999999</v>
      </c>
      <c r="AE65" s="63">
        <v>0.25819500000000001</v>
      </c>
      <c r="AF65" s="63">
        <v>0.25387799999999999</v>
      </c>
      <c r="AG65" s="64">
        <v>-1.7172E-2</v>
      </c>
    </row>
    <row r="66" spans="1:33" s="61" customFormat="1" ht="14.5">
      <c r="B66"/>
      <c r="C66"/>
      <c r="D66"/>
      <c r="E66"/>
      <c r="F66"/>
      <c r="G66"/>
      <c r="H66"/>
      <c r="I66"/>
      <c r="J66"/>
      <c r="K66"/>
      <c r="L66"/>
      <c r="M66"/>
      <c r="N66"/>
      <c r="O66"/>
      <c r="P66"/>
      <c r="Q66"/>
      <c r="R66"/>
      <c r="S66"/>
      <c r="T66"/>
      <c r="U66"/>
      <c r="V66"/>
      <c r="W66"/>
      <c r="X66"/>
      <c r="Y66"/>
      <c r="Z66"/>
      <c r="AA66"/>
      <c r="AB66"/>
      <c r="AC66"/>
      <c r="AD66"/>
      <c r="AE66"/>
      <c r="AF66"/>
      <c r="AG66"/>
    </row>
    <row r="67" spans="1:33" s="61" customFormat="1" ht="15" customHeight="1">
      <c r="B67" s="62" t="s">
        <v>59</v>
      </c>
      <c r="C67"/>
      <c r="D67"/>
      <c r="E67"/>
      <c r="F67"/>
      <c r="G67"/>
      <c r="H67"/>
      <c r="I67"/>
      <c r="J67"/>
      <c r="K67"/>
      <c r="L67"/>
      <c r="M67"/>
      <c r="N67"/>
      <c r="O67"/>
      <c r="P67"/>
      <c r="Q67"/>
      <c r="R67"/>
      <c r="S67"/>
      <c r="T67"/>
      <c r="U67"/>
      <c r="V67"/>
      <c r="W67"/>
      <c r="X67"/>
      <c r="Y67"/>
      <c r="Z67"/>
      <c r="AA67"/>
      <c r="AB67"/>
      <c r="AC67"/>
      <c r="AD67"/>
      <c r="AE67"/>
      <c r="AF67"/>
      <c r="AG67"/>
    </row>
    <row r="68" spans="1:33" s="61" customFormat="1" ht="15" customHeight="1">
      <c r="A68" s="60" t="s">
        <v>304</v>
      </c>
      <c r="B68" s="65" t="s">
        <v>52</v>
      </c>
      <c r="C68" s="52">
        <v>0.325206</v>
      </c>
      <c r="D68" s="52">
        <v>0.33110499999999998</v>
      </c>
      <c r="E68" s="52">
        <v>0.31375199999999998</v>
      </c>
      <c r="F68" s="52">
        <v>0.31013400000000002</v>
      </c>
      <c r="G68" s="52">
        <v>0.30696699999999999</v>
      </c>
      <c r="H68" s="52">
        <v>0.30363299999999999</v>
      </c>
      <c r="I68" s="52">
        <v>0.30011900000000002</v>
      </c>
      <c r="J68" s="52">
        <v>0.296431</v>
      </c>
      <c r="K68" s="52">
        <v>0.29259499999999999</v>
      </c>
      <c r="L68" s="52">
        <v>0.288823</v>
      </c>
      <c r="M68" s="52">
        <v>0.28520200000000001</v>
      </c>
      <c r="N68" s="52">
        <v>0.281692</v>
      </c>
      <c r="O68" s="52">
        <v>0.27834399999999998</v>
      </c>
      <c r="P68" s="52">
        <v>0.27527699999999999</v>
      </c>
      <c r="Q68" s="52">
        <v>0.27251700000000001</v>
      </c>
      <c r="R68" s="52">
        <v>0.26999099999999998</v>
      </c>
      <c r="S68" s="52">
        <v>0.267538</v>
      </c>
      <c r="T68" s="52">
        <v>0.26513999999999999</v>
      </c>
      <c r="U68" s="52">
        <v>0.26279799999999998</v>
      </c>
      <c r="V68" s="52">
        <v>0.260515</v>
      </c>
      <c r="W68" s="52">
        <v>0.258239</v>
      </c>
      <c r="X68" s="52">
        <v>0.25594</v>
      </c>
      <c r="Y68" s="52">
        <v>0.253577</v>
      </c>
      <c r="Z68" s="52">
        <v>0.25120999999999999</v>
      </c>
      <c r="AA68" s="52">
        <v>0.24895100000000001</v>
      </c>
      <c r="AB68" s="52">
        <v>0.24688099999999999</v>
      </c>
      <c r="AC68" s="52">
        <v>0.24496899999999999</v>
      </c>
      <c r="AD68" s="52">
        <v>0.243116</v>
      </c>
      <c r="AE68" s="52">
        <v>0.241254</v>
      </c>
      <c r="AF68" s="52">
        <v>0.239429</v>
      </c>
      <c r="AG68" s="67">
        <v>-1.0503E-2</v>
      </c>
    </row>
    <row r="69" spans="1:33" s="61" customFormat="1" ht="15" customHeight="1">
      <c r="A69" s="60" t="s">
        <v>305</v>
      </c>
      <c r="B69" s="65" t="s">
        <v>54</v>
      </c>
      <c r="C69" s="52">
        <v>6.3187999999999994E-2</v>
      </c>
      <c r="D69" s="52">
        <v>6.0481E-2</v>
      </c>
      <c r="E69" s="52">
        <v>5.8305000000000003E-2</v>
      </c>
      <c r="F69" s="52">
        <v>5.6653000000000002E-2</v>
      </c>
      <c r="G69" s="52">
        <v>5.5284E-2</v>
      </c>
      <c r="H69" s="52">
        <v>5.4059999999999997E-2</v>
      </c>
      <c r="I69" s="52">
        <v>5.2935000000000003E-2</v>
      </c>
      <c r="J69" s="52">
        <v>5.1905E-2</v>
      </c>
      <c r="K69" s="52">
        <v>5.0991000000000002E-2</v>
      </c>
      <c r="L69" s="52">
        <v>5.0228000000000002E-2</v>
      </c>
      <c r="M69" s="52">
        <v>4.9378999999999999E-2</v>
      </c>
      <c r="N69" s="52">
        <v>4.8453000000000003E-2</v>
      </c>
      <c r="O69" s="52">
        <v>4.7503999999999998E-2</v>
      </c>
      <c r="P69" s="52">
        <v>4.6557000000000001E-2</v>
      </c>
      <c r="Q69" s="52">
        <v>4.5630999999999998E-2</v>
      </c>
      <c r="R69" s="52">
        <v>4.4726000000000002E-2</v>
      </c>
      <c r="S69" s="52">
        <v>4.3829E-2</v>
      </c>
      <c r="T69" s="52">
        <v>4.2937999999999997E-2</v>
      </c>
      <c r="U69" s="52">
        <v>4.2074E-2</v>
      </c>
      <c r="V69" s="52">
        <v>4.1237999999999997E-2</v>
      </c>
      <c r="W69" s="52">
        <v>4.0431000000000002E-2</v>
      </c>
      <c r="X69" s="52">
        <v>3.9662000000000003E-2</v>
      </c>
      <c r="Y69" s="52">
        <v>3.8927999999999997E-2</v>
      </c>
      <c r="Z69" s="52">
        <v>3.8238000000000001E-2</v>
      </c>
      <c r="AA69" s="52">
        <v>3.7615000000000003E-2</v>
      </c>
      <c r="AB69" s="52">
        <v>3.7062999999999999E-2</v>
      </c>
      <c r="AC69" s="52">
        <v>3.6569999999999998E-2</v>
      </c>
      <c r="AD69" s="52">
        <v>3.6110000000000003E-2</v>
      </c>
      <c r="AE69" s="52">
        <v>3.5671000000000001E-2</v>
      </c>
      <c r="AF69" s="52">
        <v>3.5249999999999997E-2</v>
      </c>
      <c r="AG69" s="67">
        <v>-1.9924999999999998E-2</v>
      </c>
    </row>
    <row r="70" spans="1:33" s="61" customFormat="1" ht="15" customHeight="1">
      <c r="A70" s="60" t="s">
        <v>306</v>
      </c>
      <c r="B70" s="65" t="s">
        <v>14</v>
      </c>
      <c r="C70" s="52">
        <v>1.6974E-2</v>
      </c>
      <c r="D70" s="52">
        <v>1.6801E-2</v>
      </c>
      <c r="E70" s="52">
        <v>1.6618000000000001E-2</v>
      </c>
      <c r="F70" s="52">
        <v>1.6431000000000001E-2</v>
      </c>
      <c r="G70" s="52">
        <v>1.6239E-2</v>
      </c>
      <c r="H70" s="52">
        <v>1.6036000000000002E-2</v>
      </c>
      <c r="I70" s="52">
        <v>1.5817999999999999E-2</v>
      </c>
      <c r="J70" s="52">
        <v>1.559E-2</v>
      </c>
      <c r="K70" s="52">
        <v>1.5353E-2</v>
      </c>
      <c r="L70" s="52">
        <v>1.5106E-2</v>
      </c>
      <c r="M70" s="52">
        <v>1.4852000000000001E-2</v>
      </c>
      <c r="N70" s="52">
        <v>1.4593E-2</v>
      </c>
      <c r="O70" s="52">
        <v>1.4376E-2</v>
      </c>
      <c r="P70" s="52">
        <v>1.4196E-2</v>
      </c>
      <c r="Q70" s="52">
        <v>1.4057999999999999E-2</v>
      </c>
      <c r="R70" s="52">
        <v>1.3963E-2</v>
      </c>
      <c r="S70" s="52">
        <v>1.3908999999999999E-2</v>
      </c>
      <c r="T70" s="52">
        <v>1.3849999999999999E-2</v>
      </c>
      <c r="U70" s="52">
        <v>1.3786E-2</v>
      </c>
      <c r="V70" s="52">
        <v>1.3716000000000001E-2</v>
      </c>
      <c r="W70" s="52">
        <v>1.3639999999999999E-2</v>
      </c>
      <c r="X70" s="52">
        <v>1.3559999999999999E-2</v>
      </c>
      <c r="Y70" s="52">
        <v>1.3476E-2</v>
      </c>
      <c r="Z70" s="52">
        <v>1.3391E-2</v>
      </c>
      <c r="AA70" s="52">
        <v>1.3309E-2</v>
      </c>
      <c r="AB70" s="52">
        <v>1.323E-2</v>
      </c>
      <c r="AC70" s="52">
        <v>1.3157E-2</v>
      </c>
      <c r="AD70" s="52">
        <v>1.3088000000000001E-2</v>
      </c>
      <c r="AE70" s="52">
        <v>1.3024000000000001E-2</v>
      </c>
      <c r="AF70" s="52">
        <v>1.2962E-2</v>
      </c>
      <c r="AG70" s="67">
        <v>-9.2569999999999996E-3</v>
      </c>
    </row>
    <row r="71" spans="1:33" s="61" customFormat="1" ht="15" customHeight="1">
      <c r="A71" s="60" t="s">
        <v>307</v>
      </c>
      <c r="B71" s="65" t="s">
        <v>462</v>
      </c>
      <c r="C71" s="52">
        <v>7.3318999999999995E-2</v>
      </c>
      <c r="D71" s="52">
        <v>7.4316999999999994E-2</v>
      </c>
      <c r="E71" s="52">
        <v>7.5613E-2</v>
      </c>
      <c r="F71" s="52">
        <v>7.7313999999999994E-2</v>
      </c>
      <c r="G71" s="52">
        <v>7.9147999999999996E-2</v>
      </c>
      <c r="H71" s="52">
        <v>8.0949999999999994E-2</v>
      </c>
      <c r="I71" s="52">
        <v>8.2686999999999997E-2</v>
      </c>
      <c r="J71" s="52">
        <v>8.4347000000000005E-2</v>
      </c>
      <c r="K71" s="52">
        <v>8.5945999999999995E-2</v>
      </c>
      <c r="L71" s="52">
        <v>8.7522000000000003E-2</v>
      </c>
      <c r="M71" s="52">
        <v>8.9096999999999996E-2</v>
      </c>
      <c r="N71" s="52">
        <v>9.0658000000000002E-2</v>
      </c>
      <c r="O71" s="52">
        <v>9.2254000000000003E-2</v>
      </c>
      <c r="P71" s="52">
        <v>9.3904000000000001E-2</v>
      </c>
      <c r="Q71" s="52">
        <v>9.5626000000000003E-2</v>
      </c>
      <c r="R71" s="52">
        <v>9.7406000000000006E-2</v>
      </c>
      <c r="S71" s="52">
        <v>9.9199999999999997E-2</v>
      </c>
      <c r="T71" s="52">
        <v>0.10098699999999999</v>
      </c>
      <c r="U71" s="52">
        <v>0.102788</v>
      </c>
      <c r="V71" s="52">
        <v>0.10458199999999999</v>
      </c>
      <c r="W71" s="52">
        <v>0.106361</v>
      </c>
      <c r="X71" s="52">
        <v>0.10813300000000001</v>
      </c>
      <c r="Y71" s="52">
        <v>0.109885</v>
      </c>
      <c r="Z71" s="52">
        <v>0.111636</v>
      </c>
      <c r="AA71" s="52">
        <v>0.11344600000000001</v>
      </c>
      <c r="AB71" s="52">
        <v>0.11534999999999999</v>
      </c>
      <c r="AC71" s="52">
        <v>0.117329</v>
      </c>
      <c r="AD71" s="52">
        <v>0.11933100000000001</v>
      </c>
      <c r="AE71" s="52">
        <v>0.121325</v>
      </c>
      <c r="AF71" s="52">
        <v>0.123316</v>
      </c>
      <c r="AG71" s="67">
        <v>1.8089999999999998E-2</v>
      </c>
    </row>
    <row r="72" spans="1:33" s="61" customFormat="1" ht="15" customHeight="1">
      <c r="A72" s="60" t="s">
        <v>308</v>
      </c>
      <c r="B72" s="62" t="s">
        <v>17</v>
      </c>
      <c r="C72" s="63">
        <v>0.478688</v>
      </c>
      <c r="D72" s="63">
        <v>0.48270299999999999</v>
      </c>
      <c r="E72" s="63">
        <v>0.46428799999999998</v>
      </c>
      <c r="F72" s="63">
        <v>0.46053100000000002</v>
      </c>
      <c r="G72" s="63">
        <v>0.45763900000000002</v>
      </c>
      <c r="H72" s="63">
        <v>0.454679</v>
      </c>
      <c r="I72" s="63">
        <v>0.45155899999999999</v>
      </c>
      <c r="J72" s="63">
        <v>0.44827299999999998</v>
      </c>
      <c r="K72" s="63">
        <v>0.444886</v>
      </c>
      <c r="L72" s="63">
        <v>0.44168000000000002</v>
      </c>
      <c r="M72" s="63">
        <v>0.438529</v>
      </c>
      <c r="N72" s="63">
        <v>0.43539699999999998</v>
      </c>
      <c r="O72" s="63">
        <v>0.432479</v>
      </c>
      <c r="P72" s="63">
        <v>0.42993500000000001</v>
      </c>
      <c r="Q72" s="63">
        <v>0.42783199999999999</v>
      </c>
      <c r="R72" s="63">
        <v>0.42608699999999999</v>
      </c>
      <c r="S72" s="63">
        <v>0.42447600000000002</v>
      </c>
      <c r="T72" s="63">
        <v>0.42291499999999999</v>
      </c>
      <c r="U72" s="63">
        <v>0.42144599999999999</v>
      </c>
      <c r="V72" s="63">
        <v>0.42004999999999998</v>
      </c>
      <c r="W72" s="63">
        <v>0.41867199999999999</v>
      </c>
      <c r="X72" s="63">
        <v>0.41729500000000003</v>
      </c>
      <c r="Y72" s="63">
        <v>0.41586600000000001</v>
      </c>
      <c r="Z72" s="63">
        <v>0.41447600000000001</v>
      </c>
      <c r="AA72" s="63">
        <v>0.41332099999999999</v>
      </c>
      <c r="AB72" s="63">
        <v>0.41252299999999997</v>
      </c>
      <c r="AC72" s="63">
        <v>0.41202299999999997</v>
      </c>
      <c r="AD72" s="63">
        <v>0.41164600000000001</v>
      </c>
      <c r="AE72" s="63">
        <v>0.411273</v>
      </c>
      <c r="AF72" s="63">
        <v>0.41095599999999999</v>
      </c>
      <c r="AG72" s="64">
        <v>-5.2469999999999999E-3</v>
      </c>
    </row>
    <row r="73" spans="1:33" s="61" customFormat="1" ht="14.5">
      <c r="B73"/>
      <c r="C73"/>
      <c r="D73"/>
      <c r="E73"/>
      <c r="F73"/>
      <c r="G73"/>
      <c r="H73"/>
      <c r="I73"/>
      <c r="J73"/>
      <c r="K73"/>
      <c r="L73"/>
      <c r="M73"/>
      <c r="N73"/>
      <c r="O73"/>
      <c r="P73"/>
      <c r="Q73"/>
      <c r="R73"/>
      <c r="S73"/>
      <c r="T73"/>
      <c r="U73"/>
      <c r="V73"/>
      <c r="W73"/>
      <c r="X73"/>
      <c r="Y73"/>
      <c r="Z73"/>
      <c r="AA73"/>
      <c r="AB73"/>
      <c r="AC73"/>
      <c r="AD73"/>
      <c r="AE73"/>
      <c r="AF73"/>
      <c r="AG73"/>
    </row>
    <row r="74" spans="1:33" s="61" customFormat="1" ht="15" customHeight="1">
      <c r="A74" s="60" t="s">
        <v>309</v>
      </c>
      <c r="B74" s="65" t="s">
        <v>463</v>
      </c>
      <c r="C74" s="52">
        <v>0.463756</v>
      </c>
      <c r="D74" s="52">
        <v>0.48347000000000001</v>
      </c>
      <c r="E74" s="52">
        <v>0.45056499999999999</v>
      </c>
      <c r="F74" s="52">
        <v>0.44564500000000001</v>
      </c>
      <c r="G74" s="52">
        <v>0.44262699999999999</v>
      </c>
      <c r="H74" s="52">
        <v>0.43996499999999999</v>
      </c>
      <c r="I74" s="52">
        <v>0.43640200000000001</v>
      </c>
      <c r="J74" s="52">
        <v>0.43136099999999999</v>
      </c>
      <c r="K74" s="52">
        <v>0.42503099999999999</v>
      </c>
      <c r="L74" s="52">
        <v>0.41720099999999999</v>
      </c>
      <c r="M74" s="52">
        <v>0.40995500000000001</v>
      </c>
      <c r="N74" s="52">
        <v>0.40315299999999998</v>
      </c>
      <c r="O74" s="52">
        <v>0.395951</v>
      </c>
      <c r="P74" s="52">
        <v>0.38813300000000001</v>
      </c>
      <c r="Q74" s="52">
        <v>0.38009500000000002</v>
      </c>
      <c r="R74" s="52">
        <v>0.37219799999999997</v>
      </c>
      <c r="S74" s="52">
        <v>0.365149</v>
      </c>
      <c r="T74" s="52">
        <v>0.35866100000000001</v>
      </c>
      <c r="U74" s="52">
        <v>0.352049</v>
      </c>
      <c r="V74" s="52">
        <v>0.34626299999999999</v>
      </c>
      <c r="W74" s="52">
        <v>0.34099299999999999</v>
      </c>
      <c r="X74" s="52">
        <v>0.335841</v>
      </c>
      <c r="Y74" s="52">
        <v>0.331453</v>
      </c>
      <c r="Z74" s="52">
        <v>0.32778600000000002</v>
      </c>
      <c r="AA74" s="52">
        <v>0.32377099999999998</v>
      </c>
      <c r="AB74" s="52">
        <v>0.320077</v>
      </c>
      <c r="AC74" s="52">
        <v>0.31587799999999999</v>
      </c>
      <c r="AD74" s="52">
        <v>0.311247</v>
      </c>
      <c r="AE74" s="52">
        <v>0.30682100000000001</v>
      </c>
      <c r="AF74" s="52">
        <v>0.30205900000000002</v>
      </c>
      <c r="AG74" s="67">
        <v>-1.4675000000000001E-2</v>
      </c>
    </row>
    <row r="75" spans="1:33" ht="15" customHeight="1">
      <c r="B75"/>
      <c r="C75"/>
      <c r="D75"/>
      <c r="E75"/>
      <c r="F75"/>
      <c r="G75"/>
      <c r="H75"/>
      <c r="I75"/>
      <c r="J75"/>
      <c r="K75"/>
      <c r="L75"/>
      <c r="M75"/>
      <c r="N75"/>
      <c r="O75"/>
      <c r="P75"/>
      <c r="Q75"/>
      <c r="R75"/>
      <c r="S75"/>
      <c r="T75"/>
      <c r="U75"/>
      <c r="V75"/>
      <c r="W75"/>
      <c r="X75"/>
      <c r="Y75"/>
      <c r="Z75"/>
      <c r="AA75"/>
      <c r="AB75"/>
      <c r="AC75"/>
      <c r="AD75"/>
      <c r="AE75"/>
      <c r="AF75"/>
      <c r="AG75"/>
    </row>
    <row r="76" spans="1:33" ht="15" customHeight="1">
      <c r="B76" s="62" t="s">
        <v>464</v>
      </c>
      <c r="C76"/>
      <c r="D76"/>
      <c r="E76"/>
      <c r="F76"/>
      <c r="G76"/>
      <c r="H76"/>
      <c r="I76"/>
      <c r="J76"/>
      <c r="K76"/>
      <c r="L76"/>
      <c r="M76"/>
      <c r="N76"/>
      <c r="O76"/>
      <c r="P76"/>
      <c r="Q76"/>
      <c r="R76"/>
      <c r="S76"/>
      <c r="T76"/>
      <c r="U76"/>
      <c r="V76"/>
      <c r="W76"/>
      <c r="X76"/>
      <c r="Y76"/>
      <c r="Z76"/>
      <c r="AA76"/>
      <c r="AB76"/>
      <c r="AC76"/>
      <c r="AD76"/>
      <c r="AE76"/>
      <c r="AF76"/>
      <c r="AG76"/>
    </row>
    <row r="77" spans="1:33" ht="15" customHeight="1">
      <c r="A77" s="51" t="s">
        <v>310</v>
      </c>
      <c r="B77" s="65" t="s">
        <v>60</v>
      </c>
      <c r="C77" s="52">
        <v>5.440906</v>
      </c>
      <c r="D77" s="52">
        <v>5.5777520000000003</v>
      </c>
      <c r="E77" s="52">
        <v>5.3682379999999998</v>
      </c>
      <c r="F77" s="52">
        <v>5.3497669999999999</v>
      </c>
      <c r="G77" s="52">
        <v>5.3320489999999996</v>
      </c>
      <c r="H77" s="52">
        <v>5.3042040000000004</v>
      </c>
      <c r="I77" s="52">
        <v>5.2695970000000001</v>
      </c>
      <c r="J77" s="52">
        <v>5.2281360000000001</v>
      </c>
      <c r="K77" s="52">
        <v>5.1811550000000004</v>
      </c>
      <c r="L77" s="52">
        <v>5.1333140000000004</v>
      </c>
      <c r="M77" s="52">
        <v>5.0875690000000002</v>
      </c>
      <c r="N77" s="52">
        <v>5.0423970000000002</v>
      </c>
      <c r="O77" s="52">
        <v>4.997147</v>
      </c>
      <c r="P77" s="52">
        <v>4.9545589999999997</v>
      </c>
      <c r="Q77" s="52">
        <v>4.916893</v>
      </c>
      <c r="R77" s="52">
        <v>4.8823499999999997</v>
      </c>
      <c r="S77" s="52">
        <v>4.8487159999999996</v>
      </c>
      <c r="T77" s="52">
        <v>4.8158180000000002</v>
      </c>
      <c r="U77" s="52">
        <v>4.7828039999999996</v>
      </c>
      <c r="V77" s="52">
        <v>4.7520360000000004</v>
      </c>
      <c r="W77" s="52">
        <v>4.720758</v>
      </c>
      <c r="X77" s="52">
        <v>4.6906569999999999</v>
      </c>
      <c r="Y77" s="52">
        <v>4.6628210000000001</v>
      </c>
      <c r="Z77" s="52">
        <v>4.6362509999999997</v>
      </c>
      <c r="AA77" s="52">
        <v>4.6089140000000004</v>
      </c>
      <c r="AB77" s="52">
        <v>4.5818880000000002</v>
      </c>
      <c r="AC77" s="52">
        <v>4.5534059999999998</v>
      </c>
      <c r="AD77" s="52">
        <v>4.5238490000000002</v>
      </c>
      <c r="AE77" s="52">
        <v>4.4933500000000004</v>
      </c>
      <c r="AF77" s="52">
        <v>4.4623759999999999</v>
      </c>
      <c r="AG77" s="67">
        <v>-6.8129999999999996E-3</v>
      </c>
    </row>
    <row r="78" spans="1:33" ht="15" customHeight="1">
      <c r="A78" s="51" t="s">
        <v>311</v>
      </c>
      <c r="B78" s="65" t="s">
        <v>61</v>
      </c>
      <c r="C78" s="52">
        <v>0.857989</v>
      </c>
      <c r="D78" s="52">
        <v>0.79062399999999999</v>
      </c>
      <c r="E78" s="52">
        <v>0.93113800000000002</v>
      </c>
      <c r="F78" s="52">
        <v>0.94632799999999995</v>
      </c>
      <c r="G78" s="52">
        <v>0.96193099999999998</v>
      </c>
      <c r="H78" s="52">
        <v>0.976352</v>
      </c>
      <c r="I78" s="52">
        <v>0.988896</v>
      </c>
      <c r="J78" s="52">
        <v>1.0015080000000001</v>
      </c>
      <c r="K78" s="52">
        <v>1.013757</v>
      </c>
      <c r="L78" s="52">
        <v>1.026524</v>
      </c>
      <c r="M78" s="52">
        <v>1.040106</v>
      </c>
      <c r="N78" s="52">
        <v>1.05487</v>
      </c>
      <c r="O78" s="52">
        <v>1.0704210000000001</v>
      </c>
      <c r="P78" s="52">
        <v>1.0865560000000001</v>
      </c>
      <c r="Q78" s="52">
        <v>1.105062</v>
      </c>
      <c r="R78" s="52">
        <v>1.125518</v>
      </c>
      <c r="S78" s="52">
        <v>1.147705</v>
      </c>
      <c r="T78" s="52">
        <v>1.1695439999999999</v>
      </c>
      <c r="U78" s="52">
        <v>1.1915560000000001</v>
      </c>
      <c r="V78" s="52">
        <v>1.212747</v>
      </c>
      <c r="W78" s="52">
        <v>1.234294</v>
      </c>
      <c r="X78" s="52">
        <v>1.2562040000000001</v>
      </c>
      <c r="Y78" s="52">
        <v>1.2790360000000001</v>
      </c>
      <c r="Z78" s="52">
        <v>1.3026219999999999</v>
      </c>
      <c r="AA78" s="52">
        <v>1.3258460000000001</v>
      </c>
      <c r="AB78" s="52">
        <v>1.350222</v>
      </c>
      <c r="AC78" s="52">
        <v>1.3745620000000001</v>
      </c>
      <c r="AD78" s="52">
        <v>1.3993610000000001</v>
      </c>
      <c r="AE78" s="52">
        <v>1.4240699999999999</v>
      </c>
      <c r="AF78" s="52">
        <v>1.4494050000000001</v>
      </c>
      <c r="AG78" s="67">
        <v>1.8244E-2</v>
      </c>
    </row>
    <row r="79" spans="1:33" ht="14.5">
      <c r="A79" s="51" t="s">
        <v>312</v>
      </c>
      <c r="B79" s="65" t="s">
        <v>62</v>
      </c>
      <c r="C79" s="52">
        <v>1.7047909999999999</v>
      </c>
      <c r="D79" s="52">
        <v>1.698159</v>
      </c>
      <c r="E79" s="52">
        <v>1.6982619999999999</v>
      </c>
      <c r="F79" s="52">
        <v>1.70642</v>
      </c>
      <c r="G79" s="52">
        <v>1.716375</v>
      </c>
      <c r="H79" s="52">
        <v>1.7245619999999999</v>
      </c>
      <c r="I79" s="52">
        <v>1.7321869999999999</v>
      </c>
      <c r="J79" s="52">
        <v>1.73858</v>
      </c>
      <c r="K79" s="52">
        <v>1.7442489999999999</v>
      </c>
      <c r="L79" s="52">
        <v>1.750694</v>
      </c>
      <c r="M79" s="52">
        <v>1.7567459999999999</v>
      </c>
      <c r="N79" s="52">
        <v>1.760915</v>
      </c>
      <c r="O79" s="52">
        <v>1.76511</v>
      </c>
      <c r="P79" s="52">
        <v>1.770106</v>
      </c>
      <c r="Q79" s="52">
        <v>1.7770220000000001</v>
      </c>
      <c r="R79" s="52">
        <v>1.7847569999999999</v>
      </c>
      <c r="S79" s="52">
        <v>1.792082</v>
      </c>
      <c r="T79" s="52">
        <v>1.798616</v>
      </c>
      <c r="U79" s="52">
        <v>1.8043689999999999</v>
      </c>
      <c r="V79" s="52">
        <v>1.8093809999999999</v>
      </c>
      <c r="W79" s="52">
        <v>1.813761</v>
      </c>
      <c r="X79" s="52">
        <v>1.8182320000000001</v>
      </c>
      <c r="Y79" s="52">
        <v>1.823682</v>
      </c>
      <c r="Z79" s="52">
        <v>1.8296730000000001</v>
      </c>
      <c r="AA79" s="52">
        <v>1.8358829999999999</v>
      </c>
      <c r="AB79" s="52">
        <v>1.8427150000000001</v>
      </c>
      <c r="AC79" s="52">
        <v>1.849485</v>
      </c>
      <c r="AD79" s="52">
        <v>1.856358</v>
      </c>
      <c r="AE79" s="52">
        <v>1.8631089999999999</v>
      </c>
      <c r="AF79" s="52">
        <v>1.8701680000000001</v>
      </c>
      <c r="AG79" s="67">
        <v>3.1979999999999999E-3</v>
      </c>
    </row>
    <row r="80" spans="1:33" ht="15" customHeight="1">
      <c r="A80" s="51" t="s">
        <v>313</v>
      </c>
      <c r="B80" s="65" t="s">
        <v>63</v>
      </c>
      <c r="C80" s="52">
        <v>0.29633300000000001</v>
      </c>
      <c r="D80" s="52">
        <v>0.294545</v>
      </c>
      <c r="E80" s="52">
        <v>0.29242699999999999</v>
      </c>
      <c r="F80" s="52">
        <v>0.29052699999999998</v>
      </c>
      <c r="G80" s="52">
        <v>0.288802</v>
      </c>
      <c r="H80" s="52">
        <v>0.28720200000000001</v>
      </c>
      <c r="I80" s="52">
        <v>0.285773</v>
      </c>
      <c r="J80" s="52">
        <v>0.284609</v>
      </c>
      <c r="K80" s="52">
        <v>0.28368599999999999</v>
      </c>
      <c r="L80" s="52">
        <v>0.28299099999999999</v>
      </c>
      <c r="M80" s="52">
        <v>0.28257300000000002</v>
      </c>
      <c r="N80" s="52">
        <v>0.28259699999999999</v>
      </c>
      <c r="O80" s="52">
        <v>0.28294999999999998</v>
      </c>
      <c r="P80" s="52">
        <v>0.28357199999999999</v>
      </c>
      <c r="Q80" s="52">
        <v>0.284499</v>
      </c>
      <c r="R80" s="52">
        <v>0.285744</v>
      </c>
      <c r="S80" s="52">
        <v>0.28731299999999999</v>
      </c>
      <c r="T80" s="52">
        <v>0.28921599999999997</v>
      </c>
      <c r="U80" s="52">
        <v>0.29142499999999999</v>
      </c>
      <c r="V80" s="52">
        <v>0.29393900000000001</v>
      </c>
      <c r="W80" s="52">
        <v>0.29672999999999999</v>
      </c>
      <c r="X80" s="52">
        <v>0.299757</v>
      </c>
      <c r="Y80" s="52">
        <v>0.30272900000000003</v>
      </c>
      <c r="Z80" s="52">
        <v>0.305641</v>
      </c>
      <c r="AA80" s="52">
        <v>0.30848599999999998</v>
      </c>
      <c r="AB80" s="52">
        <v>0.31125799999999998</v>
      </c>
      <c r="AC80" s="52">
        <v>0.31395200000000001</v>
      </c>
      <c r="AD80" s="52">
        <v>0.31654700000000002</v>
      </c>
      <c r="AE80" s="52">
        <v>0.31905</v>
      </c>
      <c r="AF80" s="52">
        <v>0.32145000000000001</v>
      </c>
      <c r="AG80" s="67">
        <v>2.8089999999999999E-3</v>
      </c>
    </row>
    <row r="81" spans="1:33" ht="14.5">
      <c r="A81" s="51" t="s">
        <v>314</v>
      </c>
      <c r="B81" s="65" t="s">
        <v>64</v>
      </c>
      <c r="C81" s="52">
        <v>0.17573</v>
      </c>
      <c r="D81" s="52">
        <v>0.175926</v>
      </c>
      <c r="E81" s="52">
        <v>0.17602200000000001</v>
      </c>
      <c r="F81" s="52">
        <v>0.17612700000000001</v>
      </c>
      <c r="G81" s="52">
        <v>0.17622599999999999</v>
      </c>
      <c r="H81" s="52">
        <v>0.17627200000000001</v>
      </c>
      <c r="I81" s="52">
        <v>0.17627799999999999</v>
      </c>
      <c r="J81" s="52">
        <v>0.17630999999999999</v>
      </c>
      <c r="K81" s="52">
        <v>0.17639099999999999</v>
      </c>
      <c r="L81" s="52">
        <v>0.17650199999999999</v>
      </c>
      <c r="M81" s="52">
        <v>0.176647</v>
      </c>
      <c r="N81" s="52">
        <v>0.17689299999999999</v>
      </c>
      <c r="O81" s="52">
        <v>0.17729900000000001</v>
      </c>
      <c r="P81" s="52">
        <v>0.17780000000000001</v>
      </c>
      <c r="Q81" s="52">
        <v>0.17841899999999999</v>
      </c>
      <c r="R81" s="52">
        <v>0.17915900000000001</v>
      </c>
      <c r="S81" s="52">
        <v>0.180033</v>
      </c>
      <c r="T81" s="52">
        <v>0.180923</v>
      </c>
      <c r="U81" s="52">
        <v>0.18183099999999999</v>
      </c>
      <c r="V81" s="52">
        <v>0.182758</v>
      </c>
      <c r="W81" s="52">
        <v>0.18369199999999999</v>
      </c>
      <c r="X81" s="52">
        <v>0.18462500000000001</v>
      </c>
      <c r="Y81" s="52">
        <v>0.18556500000000001</v>
      </c>
      <c r="Z81" s="52">
        <v>0.18651200000000001</v>
      </c>
      <c r="AA81" s="52">
        <v>0.187469</v>
      </c>
      <c r="AB81" s="52">
        <v>0.18842999999999999</v>
      </c>
      <c r="AC81" s="52">
        <v>0.189392</v>
      </c>
      <c r="AD81" s="52">
        <v>0.19034200000000001</v>
      </c>
      <c r="AE81" s="52">
        <v>0.191277</v>
      </c>
      <c r="AF81" s="52">
        <v>0.192188</v>
      </c>
      <c r="AG81" s="67">
        <v>3.0920000000000001E-3</v>
      </c>
    </row>
    <row r="82" spans="1:33" ht="15" customHeight="1">
      <c r="A82" s="51" t="s">
        <v>315</v>
      </c>
      <c r="B82" s="65" t="s">
        <v>65</v>
      </c>
      <c r="C82" s="52">
        <v>0.25878499999999999</v>
      </c>
      <c r="D82" s="52">
        <v>0.26327699999999998</v>
      </c>
      <c r="E82" s="52">
        <v>0.26744299999999999</v>
      </c>
      <c r="F82" s="52">
        <v>0.27184399999999997</v>
      </c>
      <c r="G82" s="52">
        <v>0.276175</v>
      </c>
      <c r="H82" s="52">
        <v>0.27988400000000002</v>
      </c>
      <c r="I82" s="52">
        <v>0.28326000000000001</v>
      </c>
      <c r="J82" s="52">
        <v>0.28659699999999999</v>
      </c>
      <c r="K82" s="52">
        <v>0.28988000000000003</v>
      </c>
      <c r="L82" s="52">
        <v>0.29319800000000001</v>
      </c>
      <c r="M82" s="52">
        <v>0.296487</v>
      </c>
      <c r="N82" s="52">
        <v>0.29978900000000003</v>
      </c>
      <c r="O82" s="52">
        <v>0.30311700000000003</v>
      </c>
      <c r="P82" s="52">
        <v>0.30663499999999999</v>
      </c>
      <c r="Q82" s="52">
        <v>0.31064399999999998</v>
      </c>
      <c r="R82" s="52">
        <v>0.31497399999999998</v>
      </c>
      <c r="S82" s="52">
        <v>0.31931599999999999</v>
      </c>
      <c r="T82" s="52">
        <v>0.32355200000000001</v>
      </c>
      <c r="U82" s="52">
        <v>0.32775700000000002</v>
      </c>
      <c r="V82" s="52">
        <v>0.33176499999999998</v>
      </c>
      <c r="W82" s="52">
        <v>0.33573199999999997</v>
      </c>
      <c r="X82" s="52">
        <v>0.33960699999999999</v>
      </c>
      <c r="Y82" s="52">
        <v>0.343636</v>
      </c>
      <c r="Z82" s="52">
        <v>0.34769299999999997</v>
      </c>
      <c r="AA82" s="52">
        <v>0.35158699999999998</v>
      </c>
      <c r="AB82" s="52">
        <v>0.35564000000000001</v>
      </c>
      <c r="AC82" s="52">
        <v>0.359545</v>
      </c>
      <c r="AD82" s="52">
        <v>0.36343799999999998</v>
      </c>
      <c r="AE82" s="52">
        <v>0.36730099999999999</v>
      </c>
      <c r="AF82" s="52">
        <v>0.371307</v>
      </c>
      <c r="AG82" s="67">
        <v>1.2527E-2</v>
      </c>
    </row>
    <row r="83" spans="1:33" ht="15" customHeight="1">
      <c r="A83" s="51" t="s">
        <v>316</v>
      </c>
      <c r="B83" s="65" t="s">
        <v>66</v>
      </c>
      <c r="C83" s="52">
        <v>6.9045999999999996E-2</v>
      </c>
      <c r="D83" s="52">
        <v>6.8857000000000002E-2</v>
      </c>
      <c r="E83" s="52">
        <v>6.8612999999999993E-2</v>
      </c>
      <c r="F83" s="52">
        <v>6.8351999999999996E-2</v>
      </c>
      <c r="G83" s="52">
        <v>6.8066000000000002E-2</v>
      </c>
      <c r="H83" s="52">
        <v>6.7743999999999999E-2</v>
      </c>
      <c r="I83" s="52">
        <v>6.7393999999999996E-2</v>
      </c>
      <c r="J83" s="52">
        <v>6.7074999999999996E-2</v>
      </c>
      <c r="K83" s="52">
        <v>6.6782999999999995E-2</v>
      </c>
      <c r="L83" s="52">
        <v>6.651E-2</v>
      </c>
      <c r="M83" s="52">
        <v>6.6253999999999993E-2</v>
      </c>
      <c r="N83" s="52">
        <v>6.6043000000000004E-2</v>
      </c>
      <c r="O83" s="52">
        <v>6.5856999999999999E-2</v>
      </c>
      <c r="P83" s="52">
        <v>6.5687999999999996E-2</v>
      </c>
      <c r="Q83" s="52">
        <v>6.5540000000000001E-2</v>
      </c>
      <c r="R83" s="52">
        <v>6.5424999999999997E-2</v>
      </c>
      <c r="S83" s="52">
        <v>6.5340999999999996E-2</v>
      </c>
      <c r="T83" s="52">
        <v>6.5294000000000005E-2</v>
      </c>
      <c r="U83" s="52">
        <v>6.5282999999999994E-2</v>
      </c>
      <c r="V83" s="52">
        <v>6.5309000000000006E-2</v>
      </c>
      <c r="W83" s="52">
        <v>6.5374000000000002E-2</v>
      </c>
      <c r="X83" s="52">
        <v>6.5471000000000001E-2</v>
      </c>
      <c r="Y83" s="52">
        <v>6.5610000000000002E-2</v>
      </c>
      <c r="Z83" s="52">
        <v>6.5795999999999993E-2</v>
      </c>
      <c r="AA83" s="52">
        <v>6.6031000000000006E-2</v>
      </c>
      <c r="AB83" s="52">
        <v>6.6314999999999999E-2</v>
      </c>
      <c r="AC83" s="52">
        <v>6.6638000000000003E-2</v>
      </c>
      <c r="AD83" s="52">
        <v>6.6954E-2</v>
      </c>
      <c r="AE83" s="52">
        <v>6.7264000000000004E-2</v>
      </c>
      <c r="AF83" s="52">
        <v>6.7567000000000002E-2</v>
      </c>
      <c r="AG83" s="67">
        <v>-7.4700000000000005E-4</v>
      </c>
    </row>
    <row r="84" spans="1:33" ht="15" customHeight="1">
      <c r="A84" s="51" t="s">
        <v>317</v>
      </c>
      <c r="B84" s="65" t="s">
        <v>67</v>
      </c>
      <c r="C84" s="52">
        <v>0.20247000000000001</v>
      </c>
      <c r="D84" s="52">
        <v>0.200929</v>
      </c>
      <c r="E84" s="52">
        <v>0.20061300000000001</v>
      </c>
      <c r="F84" s="52">
        <v>0.20100100000000001</v>
      </c>
      <c r="G84" s="52">
        <v>0.199933</v>
      </c>
      <c r="H84" s="52">
        <v>0.19875300000000001</v>
      </c>
      <c r="I84" s="52">
        <v>0.198154</v>
      </c>
      <c r="J84" s="52">
        <v>0.198273</v>
      </c>
      <c r="K84" s="52">
        <v>0.19869400000000001</v>
      </c>
      <c r="L84" s="52">
        <v>0.196717</v>
      </c>
      <c r="M84" s="52">
        <v>0.19527900000000001</v>
      </c>
      <c r="N84" s="52">
        <v>0.19428300000000001</v>
      </c>
      <c r="O84" s="52">
        <v>0.19358500000000001</v>
      </c>
      <c r="P84" s="52">
        <v>0.193249</v>
      </c>
      <c r="Q84" s="52">
        <v>0.19348499999999999</v>
      </c>
      <c r="R84" s="52">
        <v>0.193991</v>
      </c>
      <c r="S84" s="52">
        <v>0.19454299999999999</v>
      </c>
      <c r="T84" s="52">
        <v>0.19508400000000001</v>
      </c>
      <c r="U84" s="52">
        <v>0.195661</v>
      </c>
      <c r="V84" s="52">
        <v>0.19287699999999999</v>
      </c>
      <c r="W84" s="52">
        <v>0.19070699999999999</v>
      </c>
      <c r="X84" s="52">
        <v>0.18893599999999999</v>
      </c>
      <c r="Y84" s="52">
        <v>0.187697</v>
      </c>
      <c r="Z84" s="52">
        <v>0.186858</v>
      </c>
      <c r="AA84" s="52">
        <v>0.18615999999999999</v>
      </c>
      <c r="AB84" s="52">
        <v>0.185692</v>
      </c>
      <c r="AC84" s="52">
        <v>0.18520400000000001</v>
      </c>
      <c r="AD84" s="52">
        <v>0.18476899999999999</v>
      </c>
      <c r="AE84" s="52">
        <v>0.18436900000000001</v>
      </c>
      <c r="AF84" s="52">
        <v>0.18429899999999999</v>
      </c>
      <c r="AG84" s="67">
        <v>-3.2369999999999999E-3</v>
      </c>
    </row>
    <row r="85" spans="1:33" ht="15" customHeight="1">
      <c r="A85" s="51" t="s">
        <v>318</v>
      </c>
      <c r="B85" s="65" t="s">
        <v>465</v>
      </c>
      <c r="C85" s="52">
        <v>3.6983000000000002E-2</v>
      </c>
      <c r="D85" s="52">
        <v>3.7259E-2</v>
      </c>
      <c r="E85" s="52">
        <v>3.7506999999999999E-2</v>
      </c>
      <c r="F85" s="52">
        <v>3.7760000000000002E-2</v>
      </c>
      <c r="G85" s="52">
        <v>3.8008E-2</v>
      </c>
      <c r="H85" s="52">
        <v>3.8244E-2</v>
      </c>
      <c r="I85" s="52">
        <v>3.8471999999999999E-2</v>
      </c>
      <c r="J85" s="52">
        <v>3.8712999999999997E-2</v>
      </c>
      <c r="K85" s="52">
        <v>3.8960000000000002E-2</v>
      </c>
      <c r="L85" s="52">
        <v>3.9227999999999999E-2</v>
      </c>
      <c r="M85" s="52">
        <v>3.9495000000000002E-2</v>
      </c>
      <c r="N85" s="52">
        <v>3.9780999999999997E-2</v>
      </c>
      <c r="O85" s="52">
        <v>4.0072000000000003E-2</v>
      </c>
      <c r="P85" s="52">
        <v>4.0356000000000003E-2</v>
      </c>
      <c r="Q85" s="52">
        <v>4.0635999999999999E-2</v>
      </c>
      <c r="R85" s="52">
        <v>4.0911999999999997E-2</v>
      </c>
      <c r="S85" s="52">
        <v>4.1188000000000002E-2</v>
      </c>
      <c r="T85" s="52">
        <v>4.1466000000000003E-2</v>
      </c>
      <c r="U85" s="52">
        <v>4.1744000000000003E-2</v>
      </c>
      <c r="V85" s="52">
        <v>4.2023999999999999E-2</v>
      </c>
      <c r="W85" s="52">
        <v>4.2299999999999997E-2</v>
      </c>
      <c r="X85" s="52">
        <v>4.2569000000000003E-2</v>
      </c>
      <c r="Y85" s="52">
        <v>4.2833000000000003E-2</v>
      </c>
      <c r="Z85" s="52">
        <v>4.3091999999999998E-2</v>
      </c>
      <c r="AA85" s="52">
        <v>4.3347999999999998E-2</v>
      </c>
      <c r="AB85" s="52">
        <v>4.36E-2</v>
      </c>
      <c r="AC85" s="52">
        <v>4.3848999999999999E-2</v>
      </c>
      <c r="AD85" s="52">
        <v>4.4091999999999999E-2</v>
      </c>
      <c r="AE85" s="52">
        <v>4.4331000000000002E-2</v>
      </c>
      <c r="AF85" s="52">
        <v>4.4566000000000001E-2</v>
      </c>
      <c r="AG85" s="67">
        <v>6.4520000000000003E-3</v>
      </c>
    </row>
    <row r="86" spans="1:33" ht="15" customHeight="1">
      <c r="A86" s="51" t="s">
        <v>319</v>
      </c>
      <c r="B86" s="65" t="s">
        <v>466</v>
      </c>
      <c r="C86" s="52">
        <v>2.7088999999999998E-2</v>
      </c>
      <c r="D86" s="52">
        <v>2.7503E-2</v>
      </c>
      <c r="E86" s="52">
        <v>2.7888E-2</v>
      </c>
      <c r="F86" s="52">
        <v>2.8265999999999999E-2</v>
      </c>
      <c r="G86" s="52">
        <v>2.8629999999999999E-2</v>
      </c>
      <c r="H86" s="52">
        <v>2.8972000000000001E-2</v>
      </c>
      <c r="I86" s="52">
        <v>2.9294000000000001E-2</v>
      </c>
      <c r="J86" s="52">
        <v>2.9659999999999999E-2</v>
      </c>
      <c r="K86" s="52">
        <v>3.0065000000000001E-2</v>
      </c>
      <c r="L86" s="52">
        <v>3.0504E-2</v>
      </c>
      <c r="M86" s="52">
        <v>3.0976E-2</v>
      </c>
      <c r="N86" s="52">
        <v>3.1502000000000002E-2</v>
      </c>
      <c r="O86" s="52">
        <v>3.2071000000000002E-2</v>
      </c>
      <c r="P86" s="52">
        <v>3.2677999999999999E-2</v>
      </c>
      <c r="Q86" s="52">
        <v>3.3278000000000002E-2</v>
      </c>
      <c r="R86" s="52">
        <v>3.3873E-2</v>
      </c>
      <c r="S86" s="52">
        <v>3.4467999999999999E-2</v>
      </c>
      <c r="T86" s="52">
        <v>3.5062999999999997E-2</v>
      </c>
      <c r="U86" s="52">
        <v>3.5658000000000002E-2</v>
      </c>
      <c r="V86" s="52">
        <v>3.6253000000000001E-2</v>
      </c>
      <c r="W86" s="52">
        <v>3.6844000000000002E-2</v>
      </c>
      <c r="X86" s="52">
        <v>3.7429999999999998E-2</v>
      </c>
      <c r="Y86" s="52">
        <v>3.8011999999999997E-2</v>
      </c>
      <c r="Z86" s="52">
        <v>3.8589999999999999E-2</v>
      </c>
      <c r="AA86" s="52">
        <v>3.9163999999999997E-2</v>
      </c>
      <c r="AB86" s="52">
        <v>3.9734999999999999E-2</v>
      </c>
      <c r="AC86" s="52">
        <v>4.0302999999999999E-2</v>
      </c>
      <c r="AD86" s="52">
        <v>4.0866E-2</v>
      </c>
      <c r="AE86" s="52">
        <v>4.1425999999999998E-2</v>
      </c>
      <c r="AF86" s="52">
        <v>4.1980000000000003E-2</v>
      </c>
      <c r="AG86" s="67">
        <v>1.5221E-2</v>
      </c>
    </row>
    <row r="87" spans="1:33" ht="15" customHeight="1">
      <c r="A87" s="51" t="s">
        <v>320</v>
      </c>
      <c r="B87" s="65" t="s">
        <v>467</v>
      </c>
      <c r="C87" s="52">
        <v>0.19058900000000001</v>
      </c>
      <c r="D87" s="52">
        <v>0.18588499999999999</v>
      </c>
      <c r="E87" s="52">
        <v>0.18157300000000001</v>
      </c>
      <c r="F87" s="52">
        <v>0.177533</v>
      </c>
      <c r="G87" s="52">
        <v>0.173564</v>
      </c>
      <c r="H87" s="52">
        <v>0.16933100000000001</v>
      </c>
      <c r="I87" s="52">
        <v>0.16511300000000001</v>
      </c>
      <c r="J87" s="52">
        <v>0.16119700000000001</v>
      </c>
      <c r="K87" s="52">
        <v>0.15751399999999999</v>
      </c>
      <c r="L87" s="52">
        <v>0.15406400000000001</v>
      </c>
      <c r="M87" s="52">
        <v>0.15079200000000001</v>
      </c>
      <c r="N87" s="52">
        <v>0.147725</v>
      </c>
      <c r="O87" s="52">
        <v>0.14485999999999999</v>
      </c>
      <c r="P87" s="52">
        <v>0.142206</v>
      </c>
      <c r="Q87" s="52">
        <v>0.14000699999999999</v>
      </c>
      <c r="R87" s="52">
        <v>0.13813600000000001</v>
      </c>
      <c r="S87" s="52">
        <v>0.136488</v>
      </c>
      <c r="T87" s="52">
        <v>0.135023</v>
      </c>
      <c r="U87" s="52">
        <v>0.13378000000000001</v>
      </c>
      <c r="V87" s="52">
        <v>0.13266700000000001</v>
      </c>
      <c r="W87" s="52">
        <v>0.13175500000000001</v>
      </c>
      <c r="X87" s="52">
        <v>0.13100999999999999</v>
      </c>
      <c r="Y87" s="52">
        <v>0.13051299999999999</v>
      </c>
      <c r="Z87" s="52">
        <v>0.130242</v>
      </c>
      <c r="AA87" s="52">
        <v>0.130137</v>
      </c>
      <c r="AB87" s="52">
        <v>0.13028100000000001</v>
      </c>
      <c r="AC87" s="52">
        <v>0.13052900000000001</v>
      </c>
      <c r="AD87" s="52">
        <v>0.13089000000000001</v>
      </c>
      <c r="AE87" s="52">
        <v>0.131355</v>
      </c>
      <c r="AF87" s="52">
        <v>0.131991</v>
      </c>
      <c r="AG87" s="67">
        <v>-1.2588999999999999E-2</v>
      </c>
    </row>
    <row r="88" spans="1:33" ht="15" customHeight="1">
      <c r="A88" s="51" t="s">
        <v>321</v>
      </c>
      <c r="B88" s="65" t="s">
        <v>468</v>
      </c>
      <c r="C88" s="52">
        <v>0.12254</v>
      </c>
      <c r="D88" s="52">
        <v>0.120642</v>
      </c>
      <c r="E88" s="52">
        <v>0.118626</v>
      </c>
      <c r="F88" s="52">
        <v>0.11645999999999999</v>
      </c>
      <c r="G88" s="52">
        <v>0.11401799999999999</v>
      </c>
      <c r="H88" s="52">
        <v>0.111151</v>
      </c>
      <c r="I88" s="52">
        <v>0.108074</v>
      </c>
      <c r="J88" s="52">
        <v>0.105006</v>
      </c>
      <c r="K88" s="52">
        <v>0.101909</v>
      </c>
      <c r="L88" s="52">
        <v>9.8815E-2</v>
      </c>
      <c r="M88" s="52">
        <v>9.5691999999999999E-2</v>
      </c>
      <c r="N88" s="52">
        <v>9.2605000000000007E-2</v>
      </c>
      <c r="O88" s="52">
        <v>8.9555999999999997E-2</v>
      </c>
      <c r="P88" s="52">
        <v>8.6572999999999997E-2</v>
      </c>
      <c r="Q88" s="52">
        <v>8.3811999999999998E-2</v>
      </c>
      <c r="R88" s="52">
        <v>8.1226999999999994E-2</v>
      </c>
      <c r="S88" s="52">
        <v>7.8728999999999993E-2</v>
      </c>
      <c r="T88" s="52">
        <v>7.6351000000000002E-2</v>
      </c>
      <c r="U88" s="52">
        <v>7.4117000000000002E-2</v>
      </c>
      <c r="V88" s="52">
        <v>7.1984999999999993E-2</v>
      </c>
      <c r="W88" s="52">
        <v>7.0014999999999994E-2</v>
      </c>
      <c r="X88" s="52">
        <v>6.8220000000000003E-2</v>
      </c>
      <c r="Y88" s="52">
        <v>6.6650000000000001E-2</v>
      </c>
      <c r="Z88" s="52">
        <v>6.5319000000000002E-2</v>
      </c>
      <c r="AA88" s="52">
        <v>6.4184000000000005E-2</v>
      </c>
      <c r="AB88" s="52">
        <v>6.3372999999999999E-2</v>
      </c>
      <c r="AC88" s="52">
        <v>6.2765000000000001E-2</v>
      </c>
      <c r="AD88" s="52">
        <v>6.2357000000000003E-2</v>
      </c>
      <c r="AE88" s="52">
        <v>6.2153E-2</v>
      </c>
      <c r="AF88" s="52">
        <v>6.2146E-2</v>
      </c>
      <c r="AG88" s="67">
        <v>-2.3140000000000001E-2</v>
      </c>
    </row>
    <row r="89" spans="1:33" ht="15" customHeight="1">
      <c r="A89" s="51" t="s">
        <v>322</v>
      </c>
      <c r="B89" s="65" t="s">
        <v>68</v>
      </c>
      <c r="C89" s="52">
        <v>8.1726999999999994E-2</v>
      </c>
      <c r="D89" s="52">
        <v>8.6350999999999997E-2</v>
      </c>
      <c r="E89" s="52">
        <v>8.1643999999999994E-2</v>
      </c>
      <c r="F89" s="52">
        <v>8.2217999999999999E-2</v>
      </c>
      <c r="G89" s="52">
        <v>8.2794999999999994E-2</v>
      </c>
      <c r="H89" s="52">
        <v>8.3181000000000005E-2</v>
      </c>
      <c r="I89" s="52">
        <v>8.3486000000000005E-2</v>
      </c>
      <c r="J89" s="52">
        <v>8.3602999999999997E-2</v>
      </c>
      <c r="K89" s="52">
        <v>8.3548999999999998E-2</v>
      </c>
      <c r="L89" s="52">
        <v>8.3384E-2</v>
      </c>
      <c r="M89" s="52">
        <v>8.3085999999999993E-2</v>
      </c>
      <c r="N89" s="52">
        <v>8.2588999999999996E-2</v>
      </c>
      <c r="O89" s="52">
        <v>8.1886E-2</v>
      </c>
      <c r="P89" s="52">
        <v>8.1034999999999996E-2</v>
      </c>
      <c r="Q89" s="52">
        <v>8.0085000000000003E-2</v>
      </c>
      <c r="R89" s="52">
        <v>7.9031000000000004E-2</v>
      </c>
      <c r="S89" s="52">
        <v>7.7850000000000003E-2</v>
      </c>
      <c r="T89" s="52">
        <v>7.6550000000000007E-2</v>
      </c>
      <c r="U89" s="52">
        <v>7.5212000000000001E-2</v>
      </c>
      <c r="V89" s="52">
        <v>7.3925000000000005E-2</v>
      </c>
      <c r="W89" s="52">
        <v>7.2672E-2</v>
      </c>
      <c r="X89" s="52">
        <v>7.1480000000000002E-2</v>
      </c>
      <c r="Y89" s="52">
        <v>7.0406999999999997E-2</v>
      </c>
      <c r="Z89" s="52">
        <v>6.9449999999999998E-2</v>
      </c>
      <c r="AA89" s="52">
        <v>6.8598000000000006E-2</v>
      </c>
      <c r="AB89" s="52">
        <v>6.7849999999999994E-2</v>
      </c>
      <c r="AC89" s="52">
        <v>6.7191000000000001E-2</v>
      </c>
      <c r="AD89" s="52">
        <v>6.6628000000000007E-2</v>
      </c>
      <c r="AE89" s="52">
        <v>6.6155000000000005E-2</v>
      </c>
      <c r="AF89" s="52">
        <v>6.5777000000000002E-2</v>
      </c>
      <c r="AG89" s="67">
        <v>-7.4590000000000004E-3</v>
      </c>
    </row>
    <row r="90" spans="1:33" ht="15" customHeight="1">
      <c r="A90" s="51" t="s">
        <v>323</v>
      </c>
      <c r="B90" s="65" t="s">
        <v>469</v>
      </c>
      <c r="C90" s="52">
        <v>2.0863679999999998</v>
      </c>
      <c r="D90" s="52">
        <v>2.0457679999999998</v>
      </c>
      <c r="E90" s="52">
        <v>2.0896919999999999</v>
      </c>
      <c r="F90" s="52">
        <v>2.1236329999999999</v>
      </c>
      <c r="G90" s="52">
        <v>2.1578330000000001</v>
      </c>
      <c r="H90" s="52">
        <v>2.1886969999999999</v>
      </c>
      <c r="I90" s="52">
        <v>2.2162510000000002</v>
      </c>
      <c r="J90" s="52">
        <v>2.2462300000000002</v>
      </c>
      <c r="K90" s="52">
        <v>2.2761779999999998</v>
      </c>
      <c r="L90" s="52">
        <v>2.3067069999999998</v>
      </c>
      <c r="M90" s="52">
        <v>2.3363619999999998</v>
      </c>
      <c r="N90" s="52">
        <v>2.366425</v>
      </c>
      <c r="O90" s="52">
        <v>2.397418</v>
      </c>
      <c r="P90" s="52">
        <v>2.4272399999999998</v>
      </c>
      <c r="Q90" s="52">
        <v>2.459724</v>
      </c>
      <c r="R90" s="52">
        <v>2.4944160000000002</v>
      </c>
      <c r="S90" s="52">
        <v>2.5305749999999998</v>
      </c>
      <c r="T90" s="52">
        <v>2.5670660000000001</v>
      </c>
      <c r="U90" s="52">
        <v>2.604403</v>
      </c>
      <c r="V90" s="52">
        <v>2.6412170000000001</v>
      </c>
      <c r="W90" s="52">
        <v>2.6770930000000002</v>
      </c>
      <c r="X90" s="52">
        <v>2.7139540000000002</v>
      </c>
      <c r="Y90" s="52">
        <v>2.751986</v>
      </c>
      <c r="Z90" s="52">
        <v>2.7910699999999999</v>
      </c>
      <c r="AA90" s="52">
        <v>2.8311139999999999</v>
      </c>
      <c r="AB90" s="52">
        <v>2.87392</v>
      </c>
      <c r="AC90" s="52">
        <v>2.917173</v>
      </c>
      <c r="AD90" s="52">
        <v>2.96157</v>
      </c>
      <c r="AE90" s="52">
        <v>3.0077389999999999</v>
      </c>
      <c r="AF90" s="52">
        <v>3.0583819999999999</v>
      </c>
      <c r="AG90" s="67">
        <v>1.3276E-2</v>
      </c>
    </row>
    <row r="91" spans="1:33" ht="15" customHeight="1">
      <c r="A91" s="51" t="s">
        <v>470</v>
      </c>
      <c r="B91" s="62" t="s">
        <v>471</v>
      </c>
      <c r="C91" s="63">
        <v>11.551346000000001</v>
      </c>
      <c r="D91" s="63">
        <v>11.573475999999999</v>
      </c>
      <c r="E91" s="63">
        <v>11.539688</v>
      </c>
      <c r="F91" s="63">
        <v>11.576233999999999</v>
      </c>
      <c r="G91" s="63">
        <v>11.614405</v>
      </c>
      <c r="H91" s="63">
        <v>11.634548000000001</v>
      </c>
      <c r="I91" s="63">
        <v>11.642229</v>
      </c>
      <c r="J91" s="63">
        <v>11.645496</v>
      </c>
      <c r="K91" s="63">
        <v>11.642771</v>
      </c>
      <c r="L91" s="63">
        <v>11.639153</v>
      </c>
      <c r="M91" s="63">
        <v>11.638062</v>
      </c>
      <c r="N91" s="63">
        <v>11.638413</v>
      </c>
      <c r="O91" s="63">
        <v>11.641349</v>
      </c>
      <c r="P91" s="63">
        <v>11.648254</v>
      </c>
      <c r="Q91" s="63">
        <v>11.669105</v>
      </c>
      <c r="R91" s="63">
        <v>11.699512</v>
      </c>
      <c r="S91" s="63">
        <v>11.734348000000001</v>
      </c>
      <c r="T91" s="63">
        <v>11.769564000000001</v>
      </c>
      <c r="U91" s="63">
        <v>11.8056</v>
      </c>
      <c r="V91" s="63">
        <v>11.838881000000001</v>
      </c>
      <c r="W91" s="63">
        <v>11.871727999999999</v>
      </c>
      <c r="X91" s="63">
        <v>11.908151999999999</v>
      </c>
      <c r="Y91" s="63">
        <v>11.951174999999999</v>
      </c>
      <c r="Z91" s="63">
        <v>11.998811999999999</v>
      </c>
      <c r="AA91" s="63">
        <v>12.046920999999999</v>
      </c>
      <c r="AB91" s="63">
        <v>12.100917000000001</v>
      </c>
      <c r="AC91" s="63">
        <v>12.153995</v>
      </c>
      <c r="AD91" s="63">
        <v>12.208019999999999</v>
      </c>
      <c r="AE91" s="63">
        <v>12.262948</v>
      </c>
      <c r="AF91" s="63">
        <v>12.323603</v>
      </c>
      <c r="AG91" s="64">
        <v>2.2339999999999999E-3</v>
      </c>
    </row>
    <row r="92" spans="1:33" ht="14.5">
      <c r="A92" s="51" t="s">
        <v>472</v>
      </c>
      <c r="B92" s="65" t="s">
        <v>473</v>
      </c>
      <c r="C92" s="52">
        <v>9.6773999999999999E-2</v>
      </c>
      <c r="D92" s="52">
        <v>0.10704900000000001</v>
      </c>
      <c r="E92" s="52">
        <v>0.117365</v>
      </c>
      <c r="F92" s="52">
        <v>0.125197</v>
      </c>
      <c r="G92" s="52">
        <v>0.13267799999999999</v>
      </c>
      <c r="H92" s="52">
        <v>0.14006299999999999</v>
      </c>
      <c r="I92" s="52">
        <v>0.14744599999999999</v>
      </c>
      <c r="J92" s="52">
        <v>0.15514800000000001</v>
      </c>
      <c r="K92" s="52">
        <v>0.16309000000000001</v>
      </c>
      <c r="L92" s="52">
        <v>0.17113300000000001</v>
      </c>
      <c r="M92" s="52">
        <v>0.179503</v>
      </c>
      <c r="N92" s="52">
        <v>0.18815100000000001</v>
      </c>
      <c r="O92" s="52">
        <v>0.19745199999999999</v>
      </c>
      <c r="P92" s="52">
        <v>0.20738100000000001</v>
      </c>
      <c r="Q92" s="52">
        <v>0.21725800000000001</v>
      </c>
      <c r="R92" s="52">
        <v>0.227242</v>
      </c>
      <c r="S92" s="52">
        <v>0.23796500000000001</v>
      </c>
      <c r="T92" s="52">
        <v>0.2487</v>
      </c>
      <c r="U92" s="52">
        <v>0.25990799999999997</v>
      </c>
      <c r="V92" s="52">
        <v>0.27201700000000001</v>
      </c>
      <c r="W92" s="52">
        <v>0.28448499999999999</v>
      </c>
      <c r="X92" s="52">
        <v>0.29792400000000002</v>
      </c>
      <c r="Y92" s="52">
        <v>0.31203399999999998</v>
      </c>
      <c r="Z92" s="52">
        <v>0.326403</v>
      </c>
      <c r="AA92" s="52">
        <v>0.34159400000000001</v>
      </c>
      <c r="AB92" s="52">
        <v>0.35733300000000001</v>
      </c>
      <c r="AC92" s="52">
        <v>0.37381300000000001</v>
      </c>
      <c r="AD92" s="52">
        <v>0.39113999999999999</v>
      </c>
      <c r="AE92" s="52">
        <v>0.40933199999999997</v>
      </c>
      <c r="AF92" s="52">
        <v>0.42791299999999999</v>
      </c>
      <c r="AG92" s="67">
        <v>5.2596999999999998E-2</v>
      </c>
    </row>
    <row r="93" spans="1:33" ht="15" customHeight="1">
      <c r="A93" s="51" t="s">
        <v>324</v>
      </c>
      <c r="B93" s="62" t="s">
        <v>474</v>
      </c>
      <c r="C93" s="63">
        <v>11.454572000000001</v>
      </c>
      <c r="D93" s="63">
        <v>11.466426999999999</v>
      </c>
      <c r="E93" s="63">
        <v>11.422323</v>
      </c>
      <c r="F93" s="63">
        <v>11.451036999999999</v>
      </c>
      <c r="G93" s="63">
        <v>11.481726999999999</v>
      </c>
      <c r="H93" s="63">
        <v>11.494484999999999</v>
      </c>
      <c r="I93" s="63">
        <v>11.494783</v>
      </c>
      <c r="J93" s="63">
        <v>11.490349</v>
      </c>
      <c r="K93" s="63">
        <v>11.479680999999999</v>
      </c>
      <c r="L93" s="63">
        <v>11.468021</v>
      </c>
      <c r="M93" s="63">
        <v>11.458558999999999</v>
      </c>
      <c r="N93" s="63">
        <v>11.450262</v>
      </c>
      <c r="O93" s="63">
        <v>11.443897</v>
      </c>
      <c r="P93" s="63">
        <v>11.440873</v>
      </c>
      <c r="Q93" s="63">
        <v>11.451846</v>
      </c>
      <c r="R93" s="63">
        <v>11.47227</v>
      </c>
      <c r="S93" s="63">
        <v>11.496383</v>
      </c>
      <c r="T93" s="63">
        <v>11.520864</v>
      </c>
      <c r="U93" s="63">
        <v>11.545692000000001</v>
      </c>
      <c r="V93" s="63">
        <v>11.566865</v>
      </c>
      <c r="W93" s="63">
        <v>11.587243000000001</v>
      </c>
      <c r="X93" s="63">
        <v>11.610227999999999</v>
      </c>
      <c r="Y93" s="63">
        <v>11.639139999999999</v>
      </c>
      <c r="Z93" s="63">
        <v>11.672408000000001</v>
      </c>
      <c r="AA93" s="63">
        <v>11.705327</v>
      </c>
      <c r="AB93" s="63">
        <v>11.743584999999999</v>
      </c>
      <c r="AC93" s="63">
        <v>11.780181000000001</v>
      </c>
      <c r="AD93" s="63">
        <v>11.816879999999999</v>
      </c>
      <c r="AE93" s="63">
        <v>11.853616000000001</v>
      </c>
      <c r="AF93" s="63">
        <v>11.89569</v>
      </c>
      <c r="AG93" s="64">
        <v>1.304E-3</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A95" s="51" t="s">
        <v>325</v>
      </c>
      <c r="B95" s="62" t="s">
        <v>24</v>
      </c>
      <c r="C95" s="63">
        <v>9.377542</v>
      </c>
      <c r="D95" s="63">
        <v>9.1963310000000007</v>
      </c>
      <c r="E95" s="63">
        <v>9.3147649999999995</v>
      </c>
      <c r="F95" s="63">
        <v>9.184469</v>
      </c>
      <c r="G95" s="63">
        <v>9.0870949999999997</v>
      </c>
      <c r="H95" s="63">
        <v>9.0249279999999992</v>
      </c>
      <c r="I95" s="63">
        <v>8.956861</v>
      </c>
      <c r="J95" s="63">
        <v>8.8754849999999994</v>
      </c>
      <c r="K95" s="63">
        <v>8.864312</v>
      </c>
      <c r="L95" s="63">
        <v>8.8607410000000009</v>
      </c>
      <c r="M95" s="63">
        <v>8.8675859999999993</v>
      </c>
      <c r="N95" s="63">
        <v>8.8757260000000002</v>
      </c>
      <c r="O95" s="63">
        <v>8.8423300000000005</v>
      </c>
      <c r="P95" s="63">
        <v>8.8421749999999992</v>
      </c>
      <c r="Q95" s="63">
        <v>8.8506970000000003</v>
      </c>
      <c r="R95" s="63">
        <v>8.8824009999999998</v>
      </c>
      <c r="S95" s="63">
        <v>8.9188469999999995</v>
      </c>
      <c r="T95" s="63">
        <v>8.9518529999999998</v>
      </c>
      <c r="U95" s="63">
        <v>9.0008339999999993</v>
      </c>
      <c r="V95" s="63">
        <v>9.0408740000000005</v>
      </c>
      <c r="W95" s="63">
        <v>9.0822369999999992</v>
      </c>
      <c r="X95" s="63">
        <v>9.1199980000000007</v>
      </c>
      <c r="Y95" s="63">
        <v>9.1570750000000007</v>
      </c>
      <c r="Z95" s="63">
        <v>9.2039639999999991</v>
      </c>
      <c r="AA95" s="63">
        <v>9.2492990000000006</v>
      </c>
      <c r="AB95" s="63">
        <v>9.2903389999999995</v>
      </c>
      <c r="AC95" s="63">
        <v>9.3359839999999998</v>
      </c>
      <c r="AD95" s="63">
        <v>9.39344</v>
      </c>
      <c r="AE95" s="63">
        <v>9.4465240000000001</v>
      </c>
      <c r="AF95" s="63">
        <v>9.5187679999999997</v>
      </c>
      <c r="AG95" s="64">
        <v>5.1599999999999997E-4</v>
      </c>
    </row>
    <row r="96" spans="1:33" ht="15" customHeight="1">
      <c r="B96"/>
      <c r="C96"/>
      <c r="D96"/>
      <c r="E96"/>
      <c r="F96"/>
      <c r="G96"/>
      <c r="H96"/>
      <c r="I96"/>
      <c r="J96"/>
      <c r="K96"/>
      <c r="L96"/>
      <c r="M96"/>
      <c r="N96"/>
      <c r="O96"/>
      <c r="P96"/>
      <c r="Q96"/>
      <c r="R96"/>
      <c r="S96"/>
      <c r="T96"/>
      <c r="U96"/>
      <c r="V96"/>
      <c r="W96"/>
      <c r="X96"/>
      <c r="Y96"/>
      <c r="Z96"/>
      <c r="AA96"/>
      <c r="AB96"/>
      <c r="AC96"/>
      <c r="AD96"/>
      <c r="AE96"/>
      <c r="AF96"/>
      <c r="AG96"/>
    </row>
    <row r="97" spans="1:33" ht="15" customHeight="1">
      <c r="B97" s="62" t="s">
        <v>475</v>
      </c>
      <c r="C97"/>
      <c r="D97"/>
      <c r="E97"/>
      <c r="F97"/>
      <c r="G97"/>
      <c r="H97"/>
      <c r="I97"/>
      <c r="J97"/>
      <c r="K97"/>
      <c r="L97"/>
      <c r="M97"/>
      <c r="N97"/>
      <c r="O97"/>
      <c r="P97"/>
      <c r="Q97"/>
      <c r="R97"/>
      <c r="S97"/>
      <c r="T97"/>
      <c r="U97"/>
      <c r="V97"/>
      <c r="W97"/>
      <c r="X97"/>
      <c r="Y97"/>
      <c r="Z97"/>
      <c r="AA97"/>
      <c r="AB97"/>
      <c r="AC97"/>
      <c r="AD97"/>
      <c r="AE97"/>
      <c r="AF97"/>
      <c r="AG97"/>
    </row>
    <row r="98" spans="1:33" ht="15" customHeight="1">
      <c r="A98" s="51" t="s">
        <v>326</v>
      </c>
      <c r="B98" s="65" t="s">
        <v>60</v>
      </c>
      <c r="C98" s="52">
        <v>6.7396729999999998</v>
      </c>
      <c r="D98" s="52">
        <v>6.9052930000000003</v>
      </c>
      <c r="E98" s="52">
        <v>6.6020500000000002</v>
      </c>
      <c r="F98" s="52">
        <v>6.5519759999999998</v>
      </c>
      <c r="G98" s="52">
        <v>6.5068700000000002</v>
      </c>
      <c r="H98" s="52">
        <v>6.4556680000000002</v>
      </c>
      <c r="I98" s="52">
        <v>6.3968670000000003</v>
      </c>
      <c r="J98" s="52">
        <v>6.3294779999999999</v>
      </c>
      <c r="K98" s="52">
        <v>6.2651849999999998</v>
      </c>
      <c r="L98" s="52">
        <v>6.2012489999999998</v>
      </c>
      <c r="M98" s="52">
        <v>6.1406330000000002</v>
      </c>
      <c r="N98" s="52">
        <v>6.0802319999999996</v>
      </c>
      <c r="O98" s="52">
        <v>6.0147589999999997</v>
      </c>
      <c r="P98" s="52">
        <v>5.9564769999999996</v>
      </c>
      <c r="Q98" s="52">
        <v>5.9042190000000003</v>
      </c>
      <c r="R98" s="52">
        <v>5.8576750000000004</v>
      </c>
      <c r="S98" s="52">
        <v>5.8124390000000004</v>
      </c>
      <c r="T98" s="52">
        <v>5.7674599999999998</v>
      </c>
      <c r="U98" s="52">
        <v>5.7237419999999997</v>
      </c>
      <c r="V98" s="52">
        <v>5.6822499999999998</v>
      </c>
      <c r="W98" s="52">
        <v>5.6400940000000004</v>
      </c>
      <c r="X98" s="52">
        <v>5.5986269999999996</v>
      </c>
      <c r="Y98" s="52">
        <v>5.5594530000000004</v>
      </c>
      <c r="Z98" s="52">
        <v>5.5223120000000003</v>
      </c>
      <c r="AA98" s="52">
        <v>5.4839060000000002</v>
      </c>
      <c r="AB98" s="52">
        <v>5.4454200000000004</v>
      </c>
      <c r="AC98" s="52">
        <v>5.4056889999999997</v>
      </c>
      <c r="AD98" s="52">
        <v>5.3658999999999999</v>
      </c>
      <c r="AE98" s="52">
        <v>5.3247559999999998</v>
      </c>
      <c r="AF98" s="52">
        <v>5.2845560000000003</v>
      </c>
      <c r="AG98" s="67">
        <v>-8.352E-3</v>
      </c>
    </row>
    <row r="99" spans="1:33" ht="15" customHeight="1">
      <c r="A99" s="51" t="s">
        <v>327</v>
      </c>
      <c r="B99" s="65" t="s">
        <v>61</v>
      </c>
      <c r="C99" s="52">
        <v>2.3368630000000001</v>
      </c>
      <c r="D99" s="52">
        <v>2.1514389999999999</v>
      </c>
      <c r="E99" s="52">
        <v>2.52176</v>
      </c>
      <c r="F99" s="52">
        <v>2.5312800000000002</v>
      </c>
      <c r="G99" s="52">
        <v>2.5477259999999999</v>
      </c>
      <c r="H99" s="52">
        <v>2.5694539999999999</v>
      </c>
      <c r="I99" s="52">
        <v>2.5867260000000001</v>
      </c>
      <c r="J99" s="52">
        <v>2.6001099999999999</v>
      </c>
      <c r="K99" s="52">
        <v>2.6248550000000002</v>
      </c>
      <c r="L99" s="52">
        <v>2.6524160000000001</v>
      </c>
      <c r="M99" s="52">
        <v>2.6837740000000001</v>
      </c>
      <c r="N99" s="52">
        <v>2.717355</v>
      </c>
      <c r="O99" s="52">
        <v>2.7444090000000001</v>
      </c>
      <c r="P99" s="52">
        <v>2.779026</v>
      </c>
      <c r="Q99" s="52">
        <v>2.8184100000000001</v>
      </c>
      <c r="R99" s="52">
        <v>2.8649580000000001</v>
      </c>
      <c r="S99" s="52">
        <v>2.9154779999999998</v>
      </c>
      <c r="T99" s="52">
        <v>2.9641009999999999</v>
      </c>
      <c r="U99" s="52">
        <v>3.0159750000000001</v>
      </c>
      <c r="V99" s="52">
        <v>3.065741</v>
      </c>
      <c r="W99" s="52">
        <v>3.116555</v>
      </c>
      <c r="X99" s="52">
        <v>3.1670950000000002</v>
      </c>
      <c r="Y99" s="52">
        <v>3.2186360000000001</v>
      </c>
      <c r="Z99" s="52">
        <v>3.2731140000000001</v>
      </c>
      <c r="AA99" s="52">
        <v>3.3263199999999999</v>
      </c>
      <c r="AB99" s="52">
        <v>3.3796059999999999</v>
      </c>
      <c r="AC99" s="52">
        <v>3.4338289999999998</v>
      </c>
      <c r="AD99" s="52">
        <v>3.4912860000000001</v>
      </c>
      <c r="AE99" s="52">
        <v>3.5469650000000001</v>
      </c>
      <c r="AF99" s="52">
        <v>3.606249</v>
      </c>
      <c r="AG99" s="67">
        <v>1.5073E-2</v>
      </c>
    </row>
    <row r="100" spans="1:33" ht="15" customHeight="1">
      <c r="A100" s="51" t="s">
        <v>328</v>
      </c>
      <c r="B100" s="65" t="s">
        <v>62</v>
      </c>
      <c r="C100" s="52">
        <v>2.8115770000000002</v>
      </c>
      <c r="D100" s="52">
        <v>2.8080129999999999</v>
      </c>
      <c r="E100" s="52">
        <v>2.7991739999999998</v>
      </c>
      <c r="F100" s="52">
        <v>2.7877550000000002</v>
      </c>
      <c r="G100" s="52">
        <v>2.7816000000000001</v>
      </c>
      <c r="H100" s="52">
        <v>2.7768760000000001</v>
      </c>
      <c r="I100" s="52">
        <v>2.7713960000000002</v>
      </c>
      <c r="J100" s="52">
        <v>2.7624559999999998</v>
      </c>
      <c r="K100" s="52">
        <v>2.7609279999999998</v>
      </c>
      <c r="L100" s="52">
        <v>2.761568</v>
      </c>
      <c r="M100" s="52">
        <v>2.7633760000000001</v>
      </c>
      <c r="N100" s="52">
        <v>2.7635999999999998</v>
      </c>
      <c r="O100" s="52">
        <v>2.759204</v>
      </c>
      <c r="P100" s="52">
        <v>2.7598889999999998</v>
      </c>
      <c r="Q100" s="52">
        <v>2.7639860000000001</v>
      </c>
      <c r="R100" s="52">
        <v>2.7716599999999998</v>
      </c>
      <c r="S100" s="52">
        <v>2.7794080000000001</v>
      </c>
      <c r="T100" s="52">
        <v>2.7859500000000001</v>
      </c>
      <c r="U100" s="52">
        <v>2.7928649999999999</v>
      </c>
      <c r="V100" s="52">
        <v>2.7981099999999999</v>
      </c>
      <c r="W100" s="52">
        <v>2.8027479999999998</v>
      </c>
      <c r="X100" s="52">
        <v>2.8066200000000001</v>
      </c>
      <c r="Y100" s="52">
        <v>2.8114919999999999</v>
      </c>
      <c r="Z100" s="52">
        <v>2.817796</v>
      </c>
      <c r="AA100" s="52">
        <v>2.8239589999999999</v>
      </c>
      <c r="AB100" s="52">
        <v>2.8302830000000001</v>
      </c>
      <c r="AC100" s="52">
        <v>2.836954</v>
      </c>
      <c r="AD100" s="52">
        <v>2.8450000000000002</v>
      </c>
      <c r="AE100" s="52">
        <v>2.8524310000000002</v>
      </c>
      <c r="AF100" s="52">
        <v>2.8618929999999998</v>
      </c>
      <c r="AG100" s="67">
        <v>6.1200000000000002E-4</v>
      </c>
    </row>
    <row r="101" spans="1:33" ht="14.5">
      <c r="A101" s="51" t="s">
        <v>329</v>
      </c>
      <c r="B101" s="65" t="s">
        <v>63</v>
      </c>
      <c r="C101" s="52">
        <v>0.84280699999999997</v>
      </c>
      <c r="D101" s="52">
        <v>0.837534</v>
      </c>
      <c r="E101" s="52">
        <v>0.82632799999999995</v>
      </c>
      <c r="F101" s="52">
        <v>0.81005400000000005</v>
      </c>
      <c r="G101" s="52">
        <v>0.796624</v>
      </c>
      <c r="H101" s="52">
        <v>0.78655900000000001</v>
      </c>
      <c r="I101" s="52">
        <v>0.77734400000000003</v>
      </c>
      <c r="J101" s="52">
        <v>0.76777700000000004</v>
      </c>
      <c r="K101" s="52">
        <v>0.76271199999999995</v>
      </c>
      <c r="L101" s="52">
        <v>0.75876200000000005</v>
      </c>
      <c r="M101" s="52">
        <v>0.75608200000000003</v>
      </c>
      <c r="N101" s="52">
        <v>0.75433499999999998</v>
      </c>
      <c r="O101" s="52">
        <v>0.75112400000000001</v>
      </c>
      <c r="P101" s="52">
        <v>0.75042299999999995</v>
      </c>
      <c r="Q101" s="52">
        <v>0.75024000000000002</v>
      </c>
      <c r="R101" s="52">
        <v>0.75156800000000001</v>
      </c>
      <c r="S101" s="52">
        <v>0.75370800000000004</v>
      </c>
      <c r="T101" s="52">
        <v>0.756525</v>
      </c>
      <c r="U101" s="52">
        <v>0.76092400000000004</v>
      </c>
      <c r="V101" s="52">
        <v>0.76615</v>
      </c>
      <c r="W101" s="52">
        <v>0.77215400000000001</v>
      </c>
      <c r="X101" s="52">
        <v>0.77848899999999999</v>
      </c>
      <c r="Y101" s="52">
        <v>0.78436600000000001</v>
      </c>
      <c r="Z101" s="52">
        <v>0.79037199999999996</v>
      </c>
      <c r="AA101" s="52">
        <v>0.79615499999999995</v>
      </c>
      <c r="AB101" s="52">
        <v>0.80107499999999998</v>
      </c>
      <c r="AC101" s="52">
        <v>0.80608800000000003</v>
      </c>
      <c r="AD101" s="52">
        <v>0.81137199999999998</v>
      </c>
      <c r="AE101" s="52">
        <v>0.81608199999999997</v>
      </c>
      <c r="AF101" s="52">
        <v>0.82101999999999997</v>
      </c>
      <c r="AG101" s="67">
        <v>-9.0300000000000005E-4</v>
      </c>
    </row>
    <row r="102" spans="1:33" ht="14.5">
      <c r="A102" s="51" t="s">
        <v>330</v>
      </c>
      <c r="B102" s="65" t="s">
        <v>64</v>
      </c>
      <c r="C102" s="52">
        <v>0.277804</v>
      </c>
      <c r="D102" s="52">
        <v>0.27845500000000001</v>
      </c>
      <c r="E102" s="52">
        <v>0.27797500000000003</v>
      </c>
      <c r="F102" s="52">
        <v>0.27637800000000001</v>
      </c>
      <c r="G102" s="52">
        <v>0.275171</v>
      </c>
      <c r="H102" s="52">
        <v>0.27444000000000002</v>
      </c>
      <c r="I102" s="52">
        <v>0.27370299999999997</v>
      </c>
      <c r="J102" s="52">
        <v>0.27275899999999997</v>
      </c>
      <c r="K102" s="52">
        <v>0.27258300000000002</v>
      </c>
      <c r="L102" s="52">
        <v>0.272476</v>
      </c>
      <c r="M102" s="52">
        <v>0.27244000000000002</v>
      </c>
      <c r="N102" s="52">
        <v>0.272424</v>
      </c>
      <c r="O102" s="52">
        <v>0.27211600000000002</v>
      </c>
      <c r="P102" s="52">
        <v>0.27229399999999998</v>
      </c>
      <c r="Q102" s="52">
        <v>0.27257599999999998</v>
      </c>
      <c r="R102" s="52">
        <v>0.27317399999999997</v>
      </c>
      <c r="S102" s="52">
        <v>0.27397100000000002</v>
      </c>
      <c r="T102" s="52">
        <v>0.27473799999999998</v>
      </c>
      <c r="U102" s="52">
        <v>0.275675</v>
      </c>
      <c r="V102" s="52">
        <v>0.27662999999999999</v>
      </c>
      <c r="W102" s="52">
        <v>0.27758699999999997</v>
      </c>
      <c r="X102" s="52">
        <v>0.27846900000000002</v>
      </c>
      <c r="Y102" s="52">
        <v>0.27927800000000003</v>
      </c>
      <c r="Z102" s="52">
        <v>0.280136</v>
      </c>
      <c r="AA102" s="52">
        <v>0.28098099999999998</v>
      </c>
      <c r="AB102" s="52">
        <v>0.28169300000000003</v>
      </c>
      <c r="AC102" s="52">
        <v>0.28245900000000002</v>
      </c>
      <c r="AD102" s="52">
        <v>0.283306</v>
      </c>
      <c r="AE102" s="52">
        <v>0.284076</v>
      </c>
      <c r="AF102" s="52">
        <v>0.284918</v>
      </c>
      <c r="AG102" s="67">
        <v>8.7200000000000005E-4</v>
      </c>
    </row>
    <row r="103" spans="1:33" ht="15" customHeight="1">
      <c r="A103" s="51" t="s">
        <v>331</v>
      </c>
      <c r="B103" s="65" t="s">
        <v>65</v>
      </c>
      <c r="C103" s="52">
        <v>0.66285799999999995</v>
      </c>
      <c r="D103" s="52">
        <v>0.67498899999999995</v>
      </c>
      <c r="E103" s="52">
        <v>0.68182200000000004</v>
      </c>
      <c r="F103" s="52">
        <v>0.68417499999999998</v>
      </c>
      <c r="G103" s="52">
        <v>0.68773600000000001</v>
      </c>
      <c r="H103" s="52">
        <v>0.691832</v>
      </c>
      <c r="I103" s="52">
        <v>0.69518000000000002</v>
      </c>
      <c r="J103" s="52">
        <v>0.69757599999999997</v>
      </c>
      <c r="K103" s="52">
        <v>0.70313300000000001</v>
      </c>
      <c r="L103" s="52">
        <v>0.70919100000000002</v>
      </c>
      <c r="M103" s="52">
        <v>0.71557099999999996</v>
      </c>
      <c r="N103" s="52">
        <v>0.72189199999999998</v>
      </c>
      <c r="O103" s="52">
        <v>0.72611400000000004</v>
      </c>
      <c r="P103" s="52">
        <v>0.73233899999999996</v>
      </c>
      <c r="Q103" s="52">
        <v>0.73949399999999998</v>
      </c>
      <c r="R103" s="52">
        <v>0.74806099999999998</v>
      </c>
      <c r="S103" s="52">
        <v>0.75656999999999996</v>
      </c>
      <c r="T103" s="52">
        <v>0.76457200000000003</v>
      </c>
      <c r="U103" s="52">
        <v>0.77319800000000005</v>
      </c>
      <c r="V103" s="52">
        <v>0.78129800000000005</v>
      </c>
      <c r="W103" s="52">
        <v>0.78935200000000005</v>
      </c>
      <c r="X103" s="52">
        <v>0.79685899999999998</v>
      </c>
      <c r="Y103" s="52">
        <v>0.80441700000000005</v>
      </c>
      <c r="Z103" s="52">
        <v>0.81230500000000005</v>
      </c>
      <c r="AA103" s="52">
        <v>0.81971899999999998</v>
      </c>
      <c r="AB103" s="52">
        <v>0.82691599999999998</v>
      </c>
      <c r="AC103" s="52">
        <v>0.83403099999999997</v>
      </c>
      <c r="AD103" s="52">
        <v>0.84163699999999997</v>
      </c>
      <c r="AE103" s="52">
        <v>0.84886300000000003</v>
      </c>
      <c r="AF103" s="52">
        <v>0.85694499999999996</v>
      </c>
      <c r="AG103" s="67">
        <v>8.8950000000000001E-3</v>
      </c>
    </row>
    <row r="104" spans="1:33" ht="15" customHeight="1">
      <c r="A104" s="51" t="s">
        <v>332</v>
      </c>
      <c r="B104" s="65" t="s">
        <v>66</v>
      </c>
      <c r="C104" s="52">
        <v>0.196376</v>
      </c>
      <c r="D104" s="52">
        <v>0.195794</v>
      </c>
      <c r="E104" s="52">
        <v>0.193883</v>
      </c>
      <c r="F104" s="52">
        <v>0.190581</v>
      </c>
      <c r="G104" s="52">
        <v>0.187752</v>
      </c>
      <c r="H104" s="52">
        <v>0.185532</v>
      </c>
      <c r="I104" s="52">
        <v>0.18332100000000001</v>
      </c>
      <c r="J104" s="52">
        <v>0.180946</v>
      </c>
      <c r="K104" s="52">
        <v>0.17955099999999999</v>
      </c>
      <c r="L104" s="52">
        <v>0.17832899999999999</v>
      </c>
      <c r="M104" s="52">
        <v>0.17727499999999999</v>
      </c>
      <c r="N104" s="52">
        <v>0.176288</v>
      </c>
      <c r="O104" s="52">
        <v>0.17482600000000001</v>
      </c>
      <c r="P104" s="52">
        <v>0.17383100000000001</v>
      </c>
      <c r="Q104" s="52">
        <v>0.17283299999999999</v>
      </c>
      <c r="R104" s="52">
        <v>0.17208100000000001</v>
      </c>
      <c r="S104" s="52">
        <v>0.171408</v>
      </c>
      <c r="T104" s="52">
        <v>0.170794</v>
      </c>
      <c r="U104" s="52">
        <v>0.170457</v>
      </c>
      <c r="V104" s="52">
        <v>0.17022699999999999</v>
      </c>
      <c r="W104" s="52">
        <v>0.17011699999999999</v>
      </c>
      <c r="X104" s="52">
        <v>0.17003299999999999</v>
      </c>
      <c r="Y104" s="52">
        <v>0.16999400000000001</v>
      </c>
      <c r="Z104" s="52">
        <v>0.17014599999999999</v>
      </c>
      <c r="AA104" s="52">
        <v>0.17041600000000001</v>
      </c>
      <c r="AB104" s="52">
        <v>0.17067199999999999</v>
      </c>
      <c r="AC104" s="52">
        <v>0.171097</v>
      </c>
      <c r="AD104" s="52">
        <v>0.17161699999999999</v>
      </c>
      <c r="AE104" s="52">
        <v>0.17205200000000001</v>
      </c>
      <c r="AF104" s="52">
        <v>0.172573</v>
      </c>
      <c r="AG104" s="67">
        <v>-4.4460000000000003E-3</v>
      </c>
    </row>
    <row r="105" spans="1:33" ht="15" customHeight="1">
      <c r="A105" s="51" t="s">
        <v>333</v>
      </c>
      <c r="B105" s="65" t="s">
        <v>67</v>
      </c>
      <c r="C105" s="52">
        <v>0.57584800000000003</v>
      </c>
      <c r="D105" s="52">
        <v>0.57133599999999996</v>
      </c>
      <c r="E105" s="52">
        <v>0.56688400000000005</v>
      </c>
      <c r="F105" s="52">
        <v>0.56043699999999996</v>
      </c>
      <c r="G105" s="52">
        <v>0.55148900000000001</v>
      </c>
      <c r="H105" s="52">
        <v>0.54432400000000003</v>
      </c>
      <c r="I105" s="52">
        <v>0.53900800000000004</v>
      </c>
      <c r="J105" s="52">
        <v>0.53487200000000001</v>
      </c>
      <c r="K105" s="52">
        <v>0.53420400000000001</v>
      </c>
      <c r="L105" s="52">
        <v>0.52744199999999997</v>
      </c>
      <c r="M105" s="52">
        <v>0.522509</v>
      </c>
      <c r="N105" s="52">
        <v>0.518598</v>
      </c>
      <c r="O105" s="52">
        <v>0.51389399999999996</v>
      </c>
      <c r="P105" s="52">
        <v>0.51139999999999997</v>
      </c>
      <c r="Q105" s="52">
        <v>0.51023099999999999</v>
      </c>
      <c r="R105" s="52">
        <v>0.51023799999999997</v>
      </c>
      <c r="S105" s="52">
        <v>0.51034199999999996</v>
      </c>
      <c r="T105" s="52">
        <v>0.510297</v>
      </c>
      <c r="U105" s="52">
        <v>0.51088</v>
      </c>
      <c r="V105" s="52">
        <v>0.50273299999999999</v>
      </c>
      <c r="W105" s="52">
        <v>0.49626100000000001</v>
      </c>
      <c r="X105" s="52">
        <v>0.49067899999999998</v>
      </c>
      <c r="Y105" s="52">
        <v>0.486321</v>
      </c>
      <c r="Z105" s="52">
        <v>0.48320600000000002</v>
      </c>
      <c r="AA105" s="52">
        <v>0.48044999999999999</v>
      </c>
      <c r="AB105" s="52">
        <v>0.47791</v>
      </c>
      <c r="AC105" s="52">
        <v>0.475522</v>
      </c>
      <c r="AD105" s="52">
        <v>0.47360099999999999</v>
      </c>
      <c r="AE105" s="52">
        <v>0.47158899999999998</v>
      </c>
      <c r="AF105" s="52">
        <v>0.47072199999999997</v>
      </c>
      <c r="AG105" s="67">
        <v>-6.927E-3</v>
      </c>
    </row>
    <row r="106" spans="1:33" ht="15" customHeight="1">
      <c r="A106" s="51" t="s">
        <v>334</v>
      </c>
      <c r="B106" s="65" t="s">
        <v>465</v>
      </c>
      <c r="C106" s="52">
        <v>0.105185</v>
      </c>
      <c r="D106" s="52">
        <v>0.105945</v>
      </c>
      <c r="E106" s="52">
        <v>0.105986</v>
      </c>
      <c r="F106" s="52">
        <v>0.105282</v>
      </c>
      <c r="G106" s="52">
        <v>0.104841</v>
      </c>
      <c r="H106" s="52">
        <v>0.104739</v>
      </c>
      <c r="I106" s="52">
        <v>0.10465000000000001</v>
      </c>
      <c r="J106" s="52">
        <v>0.104433</v>
      </c>
      <c r="K106" s="52">
        <v>0.10474799999999999</v>
      </c>
      <c r="L106" s="52">
        <v>0.10517899999999999</v>
      </c>
      <c r="M106" s="52">
        <v>0.10567600000000001</v>
      </c>
      <c r="N106" s="52">
        <v>0.106188</v>
      </c>
      <c r="O106" s="52">
        <v>0.106375</v>
      </c>
      <c r="P106" s="52">
        <v>0.106796</v>
      </c>
      <c r="Q106" s="52">
        <v>0.107159</v>
      </c>
      <c r="R106" s="52">
        <v>0.10760599999999999</v>
      </c>
      <c r="S106" s="52">
        <v>0.10804800000000001</v>
      </c>
      <c r="T106" s="52">
        <v>0.10846500000000001</v>
      </c>
      <c r="U106" s="52">
        <v>0.108997</v>
      </c>
      <c r="V106" s="52">
        <v>0.10953499999999999</v>
      </c>
      <c r="W106" s="52">
        <v>0.110073</v>
      </c>
      <c r="X106" s="52">
        <v>0.110554</v>
      </c>
      <c r="Y106" s="52">
        <v>0.11097899999999999</v>
      </c>
      <c r="Z106" s="52">
        <v>0.11143400000000001</v>
      </c>
      <c r="AA106" s="52">
        <v>0.111874</v>
      </c>
      <c r="AB106" s="52">
        <v>0.11221200000000001</v>
      </c>
      <c r="AC106" s="52">
        <v>0.112584</v>
      </c>
      <c r="AD106" s="52">
        <v>0.11301600000000001</v>
      </c>
      <c r="AE106" s="52">
        <v>0.11339299999999999</v>
      </c>
      <c r="AF106" s="52">
        <v>0.113827</v>
      </c>
      <c r="AG106" s="67">
        <v>2.7260000000000001E-3</v>
      </c>
    </row>
    <row r="107" spans="1:33" ht="15" customHeight="1">
      <c r="A107" s="51" t="s">
        <v>335</v>
      </c>
      <c r="B107" s="65" t="s">
        <v>466</v>
      </c>
      <c r="C107" s="52">
        <v>7.7044000000000001E-2</v>
      </c>
      <c r="D107" s="52">
        <v>7.8203999999999996E-2</v>
      </c>
      <c r="E107" s="52">
        <v>7.8805E-2</v>
      </c>
      <c r="F107" s="52">
        <v>7.8811000000000006E-2</v>
      </c>
      <c r="G107" s="52">
        <v>7.8971E-2</v>
      </c>
      <c r="H107" s="52">
        <v>7.9343999999999998E-2</v>
      </c>
      <c r="I107" s="52">
        <v>7.9685000000000006E-2</v>
      </c>
      <c r="J107" s="52">
        <v>8.0013000000000001E-2</v>
      </c>
      <c r="K107" s="52">
        <v>8.0833000000000002E-2</v>
      </c>
      <c r="L107" s="52">
        <v>8.1786999999999999E-2</v>
      </c>
      <c r="M107" s="52">
        <v>8.2882999999999998E-2</v>
      </c>
      <c r="N107" s="52">
        <v>8.4087999999999996E-2</v>
      </c>
      <c r="O107" s="52">
        <v>8.5135000000000002E-2</v>
      </c>
      <c r="P107" s="52">
        <v>8.6474999999999996E-2</v>
      </c>
      <c r="Q107" s="52">
        <v>8.7756000000000001E-2</v>
      </c>
      <c r="R107" s="52">
        <v>8.9094000000000007E-2</v>
      </c>
      <c r="S107" s="52">
        <v>9.042E-2</v>
      </c>
      <c r="T107" s="52">
        <v>9.1716000000000006E-2</v>
      </c>
      <c r="U107" s="52">
        <v>9.3104000000000006E-2</v>
      </c>
      <c r="V107" s="52">
        <v>9.4492000000000007E-2</v>
      </c>
      <c r="W107" s="52">
        <v>9.5877000000000004E-2</v>
      </c>
      <c r="X107" s="52">
        <v>9.7209000000000004E-2</v>
      </c>
      <c r="Y107" s="52">
        <v>9.8488000000000006E-2</v>
      </c>
      <c r="Z107" s="52">
        <v>9.9791000000000005E-2</v>
      </c>
      <c r="AA107" s="52">
        <v>0.101077</v>
      </c>
      <c r="AB107" s="52">
        <v>0.10226499999999999</v>
      </c>
      <c r="AC107" s="52">
        <v>0.103481</v>
      </c>
      <c r="AD107" s="52">
        <v>0.10474899999999999</v>
      </c>
      <c r="AE107" s="52">
        <v>0.105961</v>
      </c>
      <c r="AF107" s="52">
        <v>0.107223</v>
      </c>
      <c r="AG107" s="67">
        <v>1.1462999999999999E-2</v>
      </c>
    </row>
    <row r="108" spans="1:33" ht="15" customHeight="1">
      <c r="A108" s="51" t="s">
        <v>336</v>
      </c>
      <c r="B108" s="65" t="s">
        <v>467</v>
      </c>
      <c r="C108" s="52">
        <v>0.54205899999999996</v>
      </c>
      <c r="D108" s="52">
        <v>0.52856000000000003</v>
      </c>
      <c r="E108" s="52">
        <v>0.51308299999999996</v>
      </c>
      <c r="F108" s="52">
        <v>0.49500300000000003</v>
      </c>
      <c r="G108" s="52">
        <v>0.47875400000000001</v>
      </c>
      <c r="H108" s="52">
        <v>0.46374599999999999</v>
      </c>
      <c r="I108" s="52">
        <v>0.44913199999999998</v>
      </c>
      <c r="J108" s="52">
        <v>0.43485400000000002</v>
      </c>
      <c r="K108" s="52">
        <v>0.42348799999999998</v>
      </c>
      <c r="L108" s="52">
        <v>0.413078</v>
      </c>
      <c r="M108" s="52">
        <v>0.403474</v>
      </c>
      <c r="N108" s="52">
        <v>0.39432299999999998</v>
      </c>
      <c r="O108" s="52">
        <v>0.384548</v>
      </c>
      <c r="P108" s="52">
        <v>0.37632199999999999</v>
      </c>
      <c r="Q108" s="52">
        <v>0.36920700000000001</v>
      </c>
      <c r="R108" s="52">
        <v>0.36332900000000001</v>
      </c>
      <c r="S108" s="52">
        <v>0.358047</v>
      </c>
      <c r="T108" s="52">
        <v>0.35318899999999998</v>
      </c>
      <c r="U108" s="52">
        <v>0.34930699999999998</v>
      </c>
      <c r="V108" s="52">
        <v>0.34579500000000002</v>
      </c>
      <c r="W108" s="52">
        <v>0.34285399999999999</v>
      </c>
      <c r="X108" s="52">
        <v>0.34024199999999999</v>
      </c>
      <c r="Y108" s="52">
        <v>0.33815800000000001</v>
      </c>
      <c r="Z108" s="52">
        <v>0.33679900000000002</v>
      </c>
      <c r="AA108" s="52">
        <v>0.335864</v>
      </c>
      <c r="AB108" s="52">
        <v>0.33529900000000001</v>
      </c>
      <c r="AC108" s="52">
        <v>0.33514100000000002</v>
      </c>
      <c r="AD108" s="52">
        <v>0.33549699999999999</v>
      </c>
      <c r="AE108" s="52">
        <v>0.33598699999999998</v>
      </c>
      <c r="AF108" s="52">
        <v>0.337121</v>
      </c>
      <c r="AG108" s="67">
        <v>-1.6244000000000001E-2</v>
      </c>
    </row>
    <row r="109" spans="1:33" ht="15" customHeight="1">
      <c r="A109" s="51" t="s">
        <v>337</v>
      </c>
      <c r="B109" s="65" t="s">
        <v>468</v>
      </c>
      <c r="C109" s="52">
        <v>0.34851799999999999</v>
      </c>
      <c r="D109" s="52">
        <v>0.34304200000000001</v>
      </c>
      <c r="E109" s="52">
        <v>0.33520899999999998</v>
      </c>
      <c r="F109" s="52">
        <v>0.324716</v>
      </c>
      <c r="G109" s="52">
        <v>0.31450499999999998</v>
      </c>
      <c r="H109" s="52">
        <v>0.30441099999999999</v>
      </c>
      <c r="I109" s="52">
        <v>0.29397800000000002</v>
      </c>
      <c r="J109" s="52">
        <v>0.283271</v>
      </c>
      <c r="K109" s="52">
        <v>0.27399099999999998</v>
      </c>
      <c r="L109" s="52">
        <v>0.26494600000000001</v>
      </c>
      <c r="M109" s="52">
        <v>0.25604199999999999</v>
      </c>
      <c r="N109" s="52">
        <v>0.24719099999999999</v>
      </c>
      <c r="O109" s="52">
        <v>0.237736</v>
      </c>
      <c r="P109" s="52">
        <v>0.229099</v>
      </c>
      <c r="Q109" s="52">
        <v>0.22101699999999999</v>
      </c>
      <c r="R109" s="52">
        <v>0.213644</v>
      </c>
      <c r="S109" s="52">
        <v>0.20652899999999999</v>
      </c>
      <c r="T109" s="52">
        <v>0.19971800000000001</v>
      </c>
      <c r="U109" s="52">
        <v>0.193523</v>
      </c>
      <c r="V109" s="52">
        <v>0.18762899999999999</v>
      </c>
      <c r="W109" s="52">
        <v>0.18219299999999999</v>
      </c>
      <c r="X109" s="52">
        <v>0.177173</v>
      </c>
      <c r="Y109" s="52">
        <v>0.17268900000000001</v>
      </c>
      <c r="Z109" s="52">
        <v>0.16891300000000001</v>
      </c>
      <c r="AA109" s="52">
        <v>0.16564799999999999</v>
      </c>
      <c r="AB109" s="52">
        <v>0.163101</v>
      </c>
      <c r="AC109" s="52">
        <v>0.16115299999999999</v>
      </c>
      <c r="AD109" s="52">
        <v>0.159834</v>
      </c>
      <c r="AE109" s="52">
        <v>0.15897800000000001</v>
      </c>
      <c r="AF109" s="52">
        <v>0.15872800000000001</v>
      </c>
      <c r="AG109" s="67">
        <v>-2.6755999999999999E-2</v>
      </c>
    </row>
    <row r="110" spans="1:33" ht="15" customHeight="1">
      <c r="A110" s="51" t="s">
        <v>338</v>
      </c>
      <c r="B110" s="65" t="s">
        <v>68</v>
      </c>
      <c r="C110" s="52">
        <v>0.23244200000000001</v>
      </c>
      <c r="D110" s="52">
        <v>0.24553800000000001</v>
      </c>
      <c r="E110" s="52">
        <v>0.23070599999999999</v>
      </c>
      <c r="F110" s="52">
        <v>0.229242</v>
      </c>
      <c r="G110" s="52">
        <v>0.22838</v>
      </c>
      <c r="H110" s="52">
        <v>0.22780900000000001</v>
      </c>
      <c r="I110" s="52">
        <v>0.22709299999999999</v>
      </c>
      <c r="J110" s="52">
        <v>0.22553100000000001</v>
      </c>
      <c r="K110" s="52">
        <v>0.22462799999999999</v>
      </c>
      <c r="L110" s="52">
        <v>0.22357199999999999</v>
      </c>
      <c r="M110" s="52">
        <v>0.22231200000000001</v>
      </c>
      <c r="N110" s="52">
        <v>0.22045400000000001</v>
      </c>
      <c r="O110" s="52">
        <v>0.21737699999999999</v>
      </c>
      <c r="P110" s="52">
        <v>0.214444</v>
      </c>
      <c r="Q110" s="52">
        <v>0.21118899999999999</v>
      </c>
      <c r="R110" s="52">
        <v>0.20787</v>
      </c>
      <c r="S110" s="52">
        <v>0.20422299999999999</v>
      </c>
      <c r="T110" s="52">
        <v>0.200237</v>
      </c>
      <c r="U110" s="52">
        <v>0.196383</v>
      </c>
      <c r="V110" s="52">
        <v>0.192685</v>
      </c>
      <c r="W110" s="52">
        <v>0.189109</v>
      </c>
      <c r="X110" s="52">
        <v>0.185638</v>
      </c>
      <c r="Y110" s="52">
        <v>0.182423</v>
      </c>
      <c r="Z110" s="52">
        <v>0.179595</v>
      </c>
      <c r="AA110" s="52">
        <v>0.17704</v>
      </c>
      <c r="AB110" s="52">
        <v>0.174623</v>
      </c>
      <c r="AC110" s="52">
        <v>0.172518</v>
      </c>
      <c r="AD110" s="52">
        <v>0.17078099999999999</v>
      </c>
      <c r="AE110" s="52">
        <v>0.169214</v>
      </c>
      <c r="AF110" s="52">
        <v>0.16800300000000001</v>
      </c>
      <c r="AG110" s="67">
        <v>-1.1133000000000001E-2</v>
      </c>
    </row>
    <row r="111" spans="1:33" ht="15" customHeight="1">
      <c r="A111" s="51" t="s">
        <v>339</v>
      </c>
      <c r="B111" s="65" t="s">
        <v>469</v>
      </c>
      <c r="C111" s="52">
        <v>5.3584769999999997</v>
      </c>
      <c r="D111" s="52">
        <v>5.2432049999999997</v>
      </c>
      <c r="E111" s="52">
        <v>5.3352789999999999</v>
      </c>
      <c r="F111" s="52">
        <v>5.3591160000000002</v>
      </c>
      <c r="G111" s="52">
        <v>5.3946120000000004</v>
      </c>
      <c r="H111" s="52">
        <v>5.4385130000000004</v>
      </c>
      <c r="I111" s="52">
        <v>5.4748869999999998</v>
      </c>
      <c r="J111" s="52">
        <v>5.5105550000000001</v>
      </c>
      <c r="K111" s="52">
        <v>5.5719079999999996</v>
      </c>
      <c r="L111" s="52">
        <v>5.6378969999999997</v>
      </c>
      <c r="M111" s="52">
        <v>5.7046939999999999</v>
      </c>
      <c r="N111" s="52">
        <v>5.7715639999999997</v>
      </c>
      <c r="O111" s="52">
        <v>5.8230940000000002</v>
      </c>
      <c r="P111" s="52">
        <v>5.8833700000000002</v>
      </c>
      <c r="Q111" s="52">
        <v>5.9475020000000001</v>
      </c>
      <c r="R111" s="52">
        <v>6.0217790000000004</v>
      </c>
      <c r="S111" s="52">
        <v>6.0992749999999996</v>
      </c>
      <c r="T111" s="52">
        <v>6.1759000000000004</v>
      </c>
      <c r="U111" s="52">
        <v>6.260548</v>
      </c>
      <c r="V111" s="52">
        <v>6.343909</v>
      </c>
      <c r="W111" s="52">
        <v>6.4252500000000001</v>
      </c>
      <c r="X111" s="52">
        <v>6.506742</v>
      </c>
      <c r="Y111" s="52">
        <v>6.588495</v>
      </c>
      <c r="Z111" s="52">
        <v>6.675033</v>
      </c>
      <c r="AA111" s="52">
        <v>6.7633570000000001</v>
      </c>
      <c r="AB111" s="52">
        <v>6.8530660000000001</v>
      </c>
      <c r="AC111" s="52">
        <v>6.9459910000000002</v>
      </c>
      <c r="AD111" s="52">
        <v>7.0459079999999998</v>
      </c>
      <c r="AE111" s="52">
        <v>7.1474399999999996</v>
      </c>
      <c r="AF111" s="52">
        <v>7.2642860000000002</v>
      </c>
      <c r="AG111" s="67">
        <v>1.0548E-2</v>
      </c>
    </row>
    <row r="112" spans="1:33" ht="15" customHeight="1">
      <c r="A112" s="51" t="s">
        <v>340</v>
      </c>
      <c r="B112" s="62" t="s">
        <v>476</v>
      </c>
      <c r="C112" s="63">
        <v>21.107531000000002</v>
      </c>
      <c r="D112" s="63">
        <v>20.967345999999999</v>
      </c>
      <c r="E112" s="63">
        <v>21.068943000000001</v>
      </c>
      <c r="F112" s="63">
        <v>20.984804</v>
      </c>
      <c r="G112" s="63">
        <v>20.935032</v>
      </c>
      <c r="H112" s="63">
        <v>20.903248000000001</v>
      </c>
      <c r="I112" s="63">
        <v>20.852969999999999</v>
      </c>
      <c r="J112" s="63">
        <v>20.78463</v>
      </c>
      <c r="K112" s="63">
        <v>20.782748999999999</v>
      </c>
      <c r="L112" s="63">
        <v>20.787890999999998</v>
      </c>
      <c r="M112" s="63">
        <v>20.806743999999998</v>
      </c>
      <c r="N112" s="63">
        <v>20.828531000000002</v>
      </c>
      <c r="O112" s="63">
        <v>20.810711000000001</v>
      </c>
      <c r="P112" s="63">
        <v>20.832186</v>
      </c>
      <c r="Q112" s="63">
        <v>20.875820000000001</v>
      </c>
      <c r="R112" s="63">
        <v>20.952736000000002</v>
      </c>
      <c r="S112" s="63">
        <v>21.039867000000001</v>
      </c>
      <c r="T112" s="63">
        <v>21.123660999999998</v>
      </c>
      <c r="U112" s="63">
        <v>21.225576</v>
      </c>
      <c r="V112" s="63">
        <v>21.317184000000001</v>
      </c>
      <c r="W112" s="63">
        <v>21.410222999999998</v>
      </c>
      <c r="X112" s="63">
        <v>21.504428999999998</v>
      </c>
      <c r="Y112" s="63">
        <v>21.60519</v>
      </c>
      <c r="Z112" s="63">
        <v>21.720953000000002</v>
      </c>
      <c r="AA112" s="63">
        <v>21.836766999999998</v>
      </c>
      <c r="AB112" s="63">
        <v>21.954139999999999</v>
      </c>
      <c r="AC112" s="63">
        <v>22.076533999999999</v>
      </c>
      <c r="AD112" s="63">
        <v>22.213502999999999</v>
      </c>
      <c r="AE112" s="63">
        <v>22.347785999999999</v>
      </c>
      <c r="AF112" s="63">
        <v>22.508064000000001</v>
      </c>
      <c r="AG112" s="64">
        <v>2.2179999999999999E-3</v>
      </c>
    </row>
    <row r="113" spans="1:33" ht="15" customHeight="1">
      <c r="A113" s="51" t="s">
        <v>477</v>
      </c>
      <c r="B113" s="65" t="s">
        <v>478</v>
      </c>
      <c r="C113" s="52">
        <v>9.6773999999999999E-2</v>
      </c>
      <c r="D113" s="52">
        <v>0.10704900000000001</v>
      </c>
      <c r="E113" s="52">
        <v>0.117365</v>
      </c>
      <c r="F113" s="52">
        <v>0.125197</v>
      </c>
      <c r="G113" s="52">
        <v>0.13267799999999999</v>
      </c>
      <c r="H113" s="52">
        <v>0.14006299999999999</v>
      </c>
      <c r="I113" s="52">
        <v>0.14744599999999999</v>
      </c>
      <c r="J113" s="52">
        <v>0.15514800000000001</v>
      </c>
      <c r="K113" s="52">
        <v>0.16309000000000001</v>
      </c>
      <c r="L113" s="52">
        <v>0.17113300000000001</v>
      </c>
      <c r="M113" s="52">
        <v>0.179503</v>
      </c>
      <c r="N113" s="52">
        <v>0.18815100000000001</v>
      </c>
      <c r="O113" s="52">
        <v>0.19745199999999999</v>
      </c>
      <c r="P113" s="52">
        <v>0.20738100000000001</v>
      </c>
      <c r="Q113" s="52">
        <v>0.21725800000000001</v>
      </c>
      <c r="R113" s="52">
        <v>0.227242</v>
      </c>
      <c r="S113" s="52">
        <v>0.23796500000000001</v>
      </c>
      <c r="T113" s="52">
        <v>0.2487</v>
      </c>
      <c r="U113" s="52">
        <v>0.25990799999999997</v>
      </c>
      <c r="V113" s="52">
        <v>0.27201700000000001</v>
      </c>
      <c r="W113" s="52">
        <v>0.28448499999999999</v>
      </c>
      <c r="X113" s="52">
        <v>0.29792400000000002</v>
      </c>
      <c r="Y113" s="52">
        <v>0.31203399999999998</v>
      </c>
      <c r="Z113" s="52">
        <v>0.326403</v>
      </c>
      <c r="AA113" s="52">
        <v>0.34159400000000001</v>
      </c>
      <c r="AB113" s="52">
        <v>0.35733300000000001</v>
      </c>
      <c r="AC113" s="52">
        <v>0.37381300000000001</v>
      </c>
      <c r="AD113" s="52">
        <v>0.39113999999999999</v>
      </c>
      <c r="AE113" s="52">
        <v>0.40933199999999997</v>
      </c>
      <c r="AF113" s="52">
        <v>0.42791299999999999</v>
      </c>
      <c r="AG113" s="67">
        <v>5.2596999999999998E-2</v>
      </c>
    </row>
    <row r="114" spans="1:33" ht="15" customHeight="1">
      <c r="A114" s="51" t="s">
        <v>479</v>
      </c>
      <c r="B114" s="62" t="s">
        <v>480</v>
      </c>
      <c r="C114" s="63">
        <v>21.010757000000002</v>
      </c>
      <c r="D114" s="63">
        <v>20.860296000000002</v>
      </c>
      <c r="E114" s="63">
        <v>20.951578000000001</v>
      </c>
      <c r="F114" s="63">
        <v>20.859608000000001</v>
      </c>
      <c r="G114" s="63">
        <v>20.802353</v>
      </c>
      <c r="H114" s="63">
        <v>20.763186000000001</v>
      </c>
      <c r="I114" s="63">
        <v>20.705524</v>
      </c>
      <c r="J114" s="63">
        <v>20.629481999999999</v>
      </c>
      <c r="K114" s="63">
        <v>20.619658999999999</v>
      </c>
      <c r="L114" s="63">
        <v>20.616758000000001</v>
      </c>
      <c r="M114" s="63">
        <v>20.627241000000001</v>
      </c>
      <c r="N114" s="63">
        <v>20.640381000000001</v>
      </c>
      <c r="O114" s="63">
        <v>20.61326</v>
      </c>
      <c r="P114" s="63">
        <v>20.624804999999999</v>
      </c>
      <c r="Q114" s="63">
        <v>20.658562</v>
      </c>
      <c r="R114" s="63">
        <v>20.725494000000001</v>
      </c>
      <c r="S114" s="63">
        <v>20.801902999999999</v>
      </c>
      <c r="T114" s="63">
        <v>20.874962</v>
      </c>
      <c r="U114" s="63">
        <v>20.965668000000001</v>
      </c>
      <c r="V114" s="63">
        <v>21.045168</v>
      </c>
      <c r="W114" s="63">
        <v>21.125737999999998</v>
      </c>
      <c r="X114" s="63">
        <v>21.206505</v>
      </c>
      <c r="Y114" s="63">
        <v>21.293156</v>
      </c>
      <c r="Z114" s="63">
        <v>21.394549999999999</v>
      </c>
      <c r="AA114" s="63">
        <v>21.495173999999999</v>
      </c>
      <c r="AB114" s="63">
        <v>21.596806999999998</v>
      </c>
      <c r="AC114" s="63">
        <v>21.702721</v>
      </c>
      <c r="AD114" s="63">
        <v>21.822362999999999</v>
      </c>
      <c r="AE114" s="63">
        <v>21.938454</v>
      </c>
      <c r="AF114" s="63">
        <v>22.080151000000001</v>
      </c>
      <c r="AG114" s="64">
        <v>1.7129999999999999E-3</v>
      </c>
    </row>
    <row r="115" spans="1:33" ht="15" customHeight="1">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c r="B116" s="62" t="s">
        <v>481</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c r="A117" s="51" t="s">
        <v>341</v>
      </c>
      <c r="B117" s="65" t="s">
        <v>69</v>
      </c>
      <c r="C117" s="52">
        <v>1.3916E-2</v>
      </c>
      <c r="D117" s="52">
        <v>1.5650000000000001E-2</v>
      </c>
      <c r="E117" s="52">
        <v>1.7245E-2</v>
      </c>
      <c r="F117" s="52">
        <v>1.8103999999999999E-2</v>
      </c>
      <c r="G117" s="52">
        <v>1.9044999999999999E-2</v>
      </c>
      <c r="H117" s="52">
        <v>1.9845999999999999E-2</v>
      </c>
      <c r="I117" s="52">
        <v>2.0566000000000001E-2</v>
      </c>
      <c r="J117" s="52">
        <v>2.1271999999999999E-2</v>
      </c>
      <c r="K117" s="52">
        <v>2.197E-2</v>
      </c>
      <c r="L117" s="52">
        <v>2.2662999999999999E-2</v>
      </c>
      <c r="M117" s="52">
        <v>2.3252999999999999E-2</v>
      </c>
      <c r="N117" s="52">
        <v>2.3845000000000002E-2</v>
      </c>
      <c r="O117" s="52">
        <v>2.4421000000000002E-2</v>
      </c>
      <c r="P117" s="52">
        <v>2.4924999999999999E-2</v>
      </c>
      <c r="Q117" s="52">
        <v>2.5409999999999999E-2</v>
      </c>
      <c r="R117" s="52">
        <v>2.5918E-2</v>
      </c>
      <c r="S117" s="52">
        <v>2.6393E-2</v>
      </c>
      <c r="T117" s="52">
        <v>2.6922999999999999E-2</v>
      </c>
      <c r="U117" s="52">
        <v>2.7501999999999999E-2</v>
      </c>
      <c r="V117" s="52">
        <v>2.8138E-2</v>
      </c>
      <c r="W117" s="52">
        <v>2.8794E-2</v>
      </c>
      <c r="X117" s="52">
        <v>2.9492000000000001E-2</v>
      </c>
      <c r="Y117" s="52">
        <v>3.0227E-2</v>
      </c>
      <c r="Z117" s="52">
        <v>3.0984000000000001E-2</v>
      </c>
      <c r="AA117" s="52">
        <v>3.1743E-2</v>
      </c>
      <c r="AB117" s="52">
        <v>3.2532999999999999E-2</v>
      </c>
      <c r="AC117" s="52">
        <v>3.3385999999999999E-2</v>
      </c>
      <c r="AD117" s="52">
        <v>3.4241000000000001E-2</v>
      </c>
      <c r="AE117" s="52">
        <v>3.5097999999999997E-2</v>
      </c>
      <c r="AF117" s="52">
        <v>3.5983000000000001E-2</v>
      </c>
      <c r="AG117" s="67">
        <v>3.3300999999999997E-2</v>
      </c>
    </row>
    <row r="118" spans="1:33" ht="15" customHeight="1">
      <c r="A118" s="51" t="s">
        <v>342</v>
      </c>
      <c r="B118" s="65" t="s">
        <v>70</v>
      </c>
      <c r="C118" s="52">
        <v>4.8445000000000002E-2</v>
      </c>
      <c r="D118" s="52">
        <v>5.4163000000000003E-2</v>
      </c>
      <c r="E118" s="52">
        <v>5.7647999999999998E-2</v>
      </c>
      <c r="F118" s="52">
        <v>5.7015000000000003E-2</v>
      </c>
      <c r="G118" s="52">
        <v>5.6885999999999999E-2</v>
      </c>
      <c r="H118" s="52">
        <v>5.6571999999999997E-2</v>
      </c>
      <c r="I118" s="52">
        <v>5.6569000000000001E-2</v>
      </c>
      <c r="J118" s="52">
        <v>5.6689999999999997E-2</v>
      </c>
      <c r="K118" s="52">
        <v>5.6779000000000003E-2</v>
      </c>
      <c r="L118" s="52">
        <v>5.6772999999999997E-2</v>
      </c>
      <c r="M118" s="52">
        <v>5.6855999999999997E-2</v>
      </c>
      <c r="N118" s="52">
        <v>5.7213E-2</v>
      </c>
      <c r="O118" s="52">
        <v>5.7431000000000003E-2</v>
      </c>
      <c r="P118" s="52">
        <v>5.7514999999999997E-2</v>
      </c>
      <c r="Q118" s="52">
        <v>5.7547000000000001E-2</v>
      </c>
      <c r="R118" s="52">
        <v>5.7618999999999997E-2</v>
      </c>
      <c r="S118" s="52">
        <v>5.7757999999999997E-2</v>
      </c>
      <c r="T118" s="52">
        <v>5.8098999999999998E-2</v>
      </c>
      <c r="U118" s="52">
        <v>5.8430999999999997E-2</v>
      </c>
      <c r="V118" s="52">
        <v>5.8702999999999998E-2</v>
      </c>
      <c r="W118" s="52">
        <v>5.8959999999999999E-2</v>
      </c>
      <c r="X118" s="52">
        <v>5.9111999999999998E-2</v>
      </c>
      <c r="Y118" s="52">
        <v>5.9450999999999997E-2</v>
      </c>
      <c r="Z118" s="52">
        <v>5.9602000000000002E-2</v>
      </c>
      <c r="AA118" s="52">
        <v>5.9852000000000002E-2</v>
      </c>
      <c r="AB118" s="52">
        <v>6.0192000000000002E-2</v>
      </c>
      <c r="AC118" s="52">
        <v>6.0316000000000002E-2</v>
      </c>
      <c r="AD118" s="52">
        <v>6.0858000000000002E-2</v>
      </c>
      <c r="AE118" s="52">
        <v>6.0950999999999998E-2</v>
      </c>
      <c r="AF118" s="52">
        <v>6.1275000000000003E-2</v>
      </c>
      <c r="AG118" s="67">
        <v>8.1349999999999999E-3</v>
      </c>
    </row>
    <row r="119" spans="1:33" ht="15" customHeight="1">
      <c r="A119" s="51" t="s">
        <v>343</v>
      </c>
      <c r="B119" s="65" t="s">
        <v>27</v>
      </c>
      <c r="C119" s="52">
        <v>0.277555</v>
      </c>
      <c r="D119" s="52">
        <v>0.30805700000000003</v>
      </c>
      <c r="E119" s="52">
        <v>0.33670600000000001</v>
      </c>
      <c r="F119" s="52">
        <v>0.35755799999999999</v>
      </c>
      <c r="G119" s="52">
        <v>0.37832300000000002</v>
      </c>
      <c r="H119" s="52">
        <v>0.39463399999999998</v>
      </c>
      <c r="I119" s="52">
        <v>0.41504400000000002</v>
      </c>
      <c r="J119" s="52">
        <v>0.43620300000000001</v>
      </c>
      <c r="K119" s="52">
        <v>0.45814700000000003</v>
      </c>
      <c r="L119" s="52">
        <v>0.47954799999999997</v>
      </c>
      <c r="M119" s="52">
        <v>0.50221400000000005</v>
      </c>
      <c r="N119" s="52">
        <v>0.52819899999999997</v>
      </c>
      <c r="O119" s="52">
        <v>0.55421299999999996</v>
      </c>
      <c r="P119" s="52">
        <v>0.58063399999999998</v>
      </c>
      <c r="Q119" s="52">
        <v>0.60695299999999996</v>
      </c>
      <c r="R119" s="52">
        <v>0.63433300000000004</v>
      </c>
      <c r="S119" s="52">
        <v>0.66400499999999996</v>
      </c>
      <c r="T119" s="52">
        <v>0.69608300000000001</v>
      </c>
      <c r="U119" s="52">
        <v>0.72950300000000001</v>
      </c>
      <c r="V119" s="52">
        <v>0.76487899999999998</v>
      </c>
      <c r="W119" s="52">
        <v>0.800346</v>
      </c>
      <c r="X119" s="52">
        <v>0.83840899999999996</v>
      </c>
      <c r="Y119" s="52">
        <v>0.88090900000000005</v>
      </c>
      <c r="Z119" s="52">
        <v>0.92092300000000005</v>
      </c>
      <c r="AA119" s="52">
        <v>0.96540300000000001</v>
      </c>
      <c r="AB119" s="52">
        <v>1.0121260000000001</v>
      </c>
      <c r="AC119" s="52">
        <v>1.058214</v>
      </c>
      <c r="AD119" s="52">
        <v>1.1136360000000001</v>
      </c>
      <c r="AE119" s="52">
        <v>1.164774</v>
      </c>
      <c r="AF119" s="52">
        <v>1.2198960000000001</v>
      </c>
      <c r="AG119" s="67">
        <v>5.2377E-2</v>
      </c>
    </row>
    <row r="120" spans="1:33" ht="15" customHeight="1">
      <c r="A120" s="51" t="s">
        <v>344</v>
      </c>
      <c r="B120" s="65" t="s">
        <v>28</v>
      </c>
      <c r="C120" s="52">
        <v>1.7200000000000001E-4</v>
      </c>
      <c r="D120" s="52">
        <v>1.7200000000000001E-4</v>
      </c>
      <c r="E120" s="52">
        <v>1.7000000000000001E-4</v>
      </c>
      <c r="F120" s="52">
        <v>1.6799999999999999E-4</v>
      </c>
      <c r="G120" s="52">
        <v>1.6699999999999999E-4</v>
      </c>
      <c r="H120" s="52">
        <v>1.65E-4</v>
      </c>
      <c r="I120" s="52">
        <v>1.64E-4</v>
      </c>
      <c r="J120" s="52">
        <v>1.64E-4</v>
      </c>
      <c r="K120" s="52">
        <v>1.6200000000000001E-4</v>
      </c>
      <c r="L120" s="52">
        <v>1.6200000000000001E-4</v>
      </c>
      <c r="M120" s="52">
        <v>1.6200000000000001E-4</v>
      </c>
      <c r="N120" s="52">
        <v>1.6200000000000001E-4</v>
      </c>
      <c r="O120" s="52">
        <v>1.6100000000000001E-4</v>
      </c>
      <c r="P120" s="52">
        <v>1.6100000000000001E-4</v>
      </c>
      <c r="Q120" s="52">
        <v>1.6000000000000001E-4</v>
      </c>
      <c r="R120" s="52">
        <v>1.6000000000000001E-4</v>
      </c>
      <c r="S120" s="52">
        <v>1.6000000000000001E-4</v>
      </c>
      <c r="T120" s="52">
        <v>1.6000000000000001E-4</v>
      </c>
      <c r="U120" s="52">
        <v>1.6000000000000001E-4</v>
      </c>
      <c r="V120" s="52">
        <v>1.6200000000000001E-4</v>
      </c>
      <c r="W120" s="52">
        <v>1.63E-4</v>
      </c>
      <c r="X120" s="52">
        <v>1.65E-4</v>
      </c>
      <c r="Y120" s="52">
        <v>1.6699999999999999E-4</v>
      </c>
      <c r="Z120" s="52">
        <v>1.6899999999999999E-4</v>
      </c>
      <c r="AA120" s="52">
        <v>1.7100000000000001E-4</v>
      </c>
      <c r="AB120" s="52">
        <v>1.7200000000000001E-4</v>
      </c>
      <c r="AC120" s="52">
        <v>1.74E-4</v>
      </c>
      <c r="AD120" s="52">
        <v>1.76E-4</v>
      </c>
      <c r="AE120" s="52">
        <v>1.7799999999999999E-4</v>
      </c>
      <c r="AF120" s="52">
        <v>1.8000000000000001E-4</v>
      </c>
      <c r="AG120" s="67">
        <v>1.6050000000000001E-3</v>
      </c>
    </row>
    <row r="121" spans="1:33" ht="15" customHeight="1">
      <c r="A121" s="51" t="s">
        <v>345</v>
      </c>
      <c r="B121" s="62" t="s">
        <v>29</v>
      </c>
      <c r="C121" s="63">
        <v>0.34008899999999997</v>
      </c>
      <c r="D121" s="63">
        <v>0.37804300000000002</v>
      </c>
      <c r="E121" s="63">
        <v>0.411769</v>
      </c>
      <c r="F121" s="63">
        <v>0.43284600000000001</v>
      </c>
      <c r="G121" s="63">
        <v>0.45442199999999999</v>
      </c>
      <c r="H121" s="63">
        <v>0.47121800000000003</v>
      </c>
      <c r="I121" s="63">
        <v>0.49234299999999998</v>
      </c>
      <c r="J121" s="63">
        <v>0.51432800000000001</v>
      </c>
      <c r="K121" s="63">
        <v>0.53705800000000004</v>
      </c>
      <c r="L121" s="63">
        <v>0.55914600000000003</v>
      </c>
      <c r="M121" s="63">
        <v>0.58248500000000003</v>
      </c>
      <c r="N121" s="63">
        <v>0.60941900000000004</v>
      </c>
      <c r="O121" s="63">
        <v>0.63622699999999999</v>
      </c>
      <c r="P121" s="63">
        <v>0.66323500000000002</v>
      </c>
      <c r="Q121" s="63">
        <v>0.69007099999999999</v>
      </c>
      <c r="R121" s="63">
        <v>0.71802900000000003</v>
      </c>
      <c r="S121" s="63">
        <v>0.74831499999999995</v>
      </c>
      <c r="T121" s="63">
        <v>0.78126399999999996</v>
      </c>
      <c r="U121" s="63">
        <v>0.81559700000000002</v>
      </c>
      <c r="V121" s="63">
        <v>0.85188200000000003</v>
      </c>
      <c r="W121" s="63">
        <v>0.88826300000000002</v>
      </c>
      <c r="X121" s="63">
        <v>0.92717899999999998</v>
      </c>
      <c r="Y121" s="63">
        <v>0.97075500000000003</v>
      </c>
      <c r="Z121" s="63">
        <v>1.0116780000000001</v>
      </c>
      <c r="AA121" s="63">
        <v>1.057169</v>
      </c>
      <c r="AB121" s="63">
        <v>1.1050230000000001</v>
      </c>
      <c r="AC121" s="63">
        <v>1.1520900000000001</v>
      </c>
      <c r="AD121" s="63">
        <v>1.208912</v>
      </c>
      <c r="AE121" s="63">
        <v>1.261002</v>
      </c>
      <c r="AF121" s="63">
        <v>1.3173349999999999</v>
      </c>
      <c r="AG121" s="64">
        <v>4.7802999999999998E-2</v>
      </c>
    </row>
    <row r="122" spans="1:33" ht="15" customHeight="1">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c r="B123" s="62"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c r="A124" s="51" t="s">
        <v>346</v>
      </c>
      <c r="B124" s="65" t="s">
        <v>31</v>
      </c>
      <c r="C124" s="66">
        <v>5890</v>
      </c>
      <c r="D124" s="66">
        <v>6269</v>
      </c>
      <c r="E124" s="66">
        <v>6083</v>
      </c>
      <c r="F124" s="66">
        <v>6065</v>
      </c>
      <c r="G124" s="66">
        <v>6048</v>
      </c>
      <c r="H124" s="66">
        <v>6030</v>
      </c>
      <c r="I124" s="66">
        <v>6012</v>
      </c>
      <c r="J124" s="66">
        <v>5994</v>
      </c>
      <c r="K124" s="66">
        <v>5976</v>
      </c>
      <c r="L124" s="66">
        <v>5958</v>
      </c>
      <c r="M124" s="66">
        <v>5940</v>
      </c>
      <c r="N124" s="66">
        <v>5922</v>
      </c>
      <c r="O124" s="66">
        <v>5904</v>
      </c>
      <c r="P124" s="66">
        <v>5886</v>
      </c>
      <c r="Q124" s="66">
        <v>5868</v>
      </c>
      <c r="R124" s="66">
        <v>5850</v>
      </c>
      <c r="S124" s="66">
        <v>5832</v>
      </c>
      <c r="T124" s="66">
        <v>5814</v>
      </c>
      <c r="U124" s="66">
        <v>5795</v>
      </c>
      <c r="V124" s="66">
        <v>5777</v>
      </c>
      <c r="W124" s="66">
        <v>5759</v>
      </c>
      <c r="X124" s="66">
        <v>5741</v>
      </c>
      <c r="Y124" s="66">
        <v>5723</v>
      </c>
      <c r="Z124" s="66">
        <v>5704</v>
      </c>
      <c r="AA124" s="66">
        <v>5686</v>
      </c>
      <c r="AB124" s="66">
        <v>5668</v>
      </c>
      <c r="AC124" s="66">
        <v>5650</v>
      </c>
      <c r="AD124" s="66">
        <v>5632</v>
      </c>
      <c r="AE124" s="66">
        <v>5614</v>
      </c>
      <c r="AF124" s="66">
        <v>5595</v>
      </c>
      <c r="AG124" s="67">
        <v>-1.7700000000000001E-3</v>
      </c>
    </row>
    <row r="125" spans="1:33" ht="15" customHeight="1">
      <c r="A125" s="51" t="s">
        <v>347</v>
      </c>
      <c r="B125" s="65" t="s">
        <v>32</v>
      </c>
      <c r="C125" s="66">
        <v>5356</v>
      </c>
      <c r="D125" s="66">
        <v>5620</v>
      </c>
      <c r="E125" s="66">
        <v>5448</v>
      </c>
      <c r="F125" s="66">
        <v>5431</v>
      </c>
      <c r="G125" s="66">
        <v>5414</v>
      </c>
      <c r="H125" s="66">
        <v>5397</v>
      </c>
      <c r="I125" s="66">
        <v>5380</v>
      </c>
      <c r="J125" s="66">
        <v>5363</v>
      </c>
      <c r="K125" s="66">
        <v>5347</v>
      </c>
      <c r="L125" s="66">
        <v>5330</v>
      </c>
      <c r="M125" s="66">
        <v>5313</v>
      </c>
      <c r="N125" s="66">
        <v>5296</v>
      </c>
      <c r="O125" s="66">
        <v>5279</v>
      </c>
      <c r="P125" s="66">
        <v>5262</v>
      </c>
      <c r="Q125" s="66">
        <v>5245</v>
      </c>
      <c r="R125" s="66">
        <v>5228</v>
      </c>
      <c r="S125" s="66">
        <v>5211</v>
      </c>
      <c r="T125" s="66">
        <v>5194</v>
      </c>
      <c r="U125" s="66">
        <v>5177</v>
      </c>
      <c r="V125" s="66">
        <v>5160</v>
      </c>
      <c r="W125" s="66">
        <v>5143</v>
      </c>
      <c r="X125" s="66">
        <v>5127</v>
      </c>
      <c r="Y125" s="66">
        <v>5110</v>
      </c>
      <c r="Z125" s="66">
        <v>5093</v>
      </c>
      <c r="AA125" s="66">
        <v>5076</v>
      </c>
      <c r="AB125" s="66">
        <v>5059</v>
      </c>
      <c r="AC125" s="66">
        <v>5042</v>
      </c>
      <c r="AD125" s="66">
        <v>5025</v>
      </c>
      <c r="AE125" s="66">
        <v>5008</v>
      </c>
      <c r="AF125" s="66">
        <v>4991</v>
      </c>
      <c r="AG125" s="67">
        <v>-2.431E-3</v>
      </c>
    </row>
    <row r="126" spans="1:33" ht="15" customHeight="1">
      <c r="A126" s="51" t="s">
        <v>348</v>
      </c>
      <c r="B126" s="65" t="s">
        <v>33</v>
      </c>
      <c r="C126" s="66">
        <v>5925</v>
      </c>
      <c r="D126" s="66">
        <v>6246</v>
      </c>
      <c r="E126" s="66">
        <v>6075</v>
      </c>
      <c r="F126" s="66">
        <v>6065</v>
      </c>
      <c r="G126" s="66">
        <v>6055</v>
      </c>
      <c r="H126" s="66">
        <v>6045</v>
      </c>
      <c r="I126" s="66">
        <v>6035</v>
      </c>
      <c r="J126" s="66">
        <v>6026</v>
      </c>
      <c r="K126" s="66">
        <v>6016</v>
      </c>
      <c r="L126" s="66">
        <v>6006</v>
      </c>
      <c r="M126" s="66">
        <v>5996</v>
      </c>
      <c r="N126" s="66">
        <v>5986</v>
      </c>
      <c r="O126" s="66">
        <v>5976</v>
      </c>
      <c r="P126" s="66">
        <v>5966</v>
      </c>
      <c r="Q126" s="66">
        <v>5956</v>
      </c>
      <c r="R126" s="66">
        <v>5946</v>
      </c>
      <c r="S126" s="66">
        <v>5936</v>
      </c>
      <c r="T126" s="66">
        <v>5926</v>
      </c>
      <c r="U126" s="66">
        <v>5916</v>
      </c>
      <c r="V126" s="66">
        <v>5906</v>
      </c>
      <c r="W126" s="66">
        <v>5896</v>
      </c>
      <c r="X126" s="66">
        <v>5886</v>
      </c>
      <c r="Y126" s="66">
        <v>5876</v>
      </c>
      <c r="Z126" s="66">
        <v>5867</v>
      </c>
      <c r="AA126" s="66">
        <v>5857</v>
      </c>
      <c r="AB126" s="66">
        <v>5847</v>
      </c>
      <c r="AC126" s="66">
        <v>5837</v>
      </c>
      <c r="AD126" s="66">
        <v>5827</v>
      </c>
      <c r="AE126" s="66">
        <v>5817</v>
      </c>
      <c r="AF126" s="66">
        <v>5807</v>
      </c>
      <c r="AG126" s="67">
        <v>-6.9300000000000004E-4</v>
      </c>
    </row>
    <row r="127" spans="1:33" ht="15" customHeight="1">
      <c r="A127" s="51" t="s">
        <v>349</v>
      </c>
      <c r="B127" s="65" t="s">
        <v>34</v>
      </c>
      <c r="C127" s="66">
        <v>6356</v>
      </c>
      <c r="D127" s="66">
        <v>6592</v>
      </c>
      <c r="E127" s="66">
        <v>6430</v>
      </c>
      <c r="F127" s="66">
        <v>6425</v>
      </c>
      <c r="G127" s="66">
        <v>6419</v>
      </c>
      <c r="H127" s="66">
        <v>6413</v>
      </c>
      <c r="I127" s="66">
        <v>6407</v>
      </c>
      <c r="J127" s="66">
        <v>6401</v>
      </c>
      <c r="K127" s="66">
        <v>6394</v>
      </c>
      <c r="L127" s="66">
        <v>6388</v>
      </c>
      <c r="M127" s="66">
        <v>6381</v>
      </c>
      <c r="N127" s="66">
        <v>6375</v>
      </c>
      <c r="O127" s="66">
        <v>6368</v>
      </c>
      <c r="P127" s="66">
        <v>6361</v>
      </c>
      <c r="Q127" s="66">
        <v>6355</v>
      </c>
      <c r="R127" s="66">
        <v>6348</v>
      </c>
      <c r="S127" s="66">
        <v>6341</v>
      </c>
      <c r="T127" s="66">
        <v>6334</v>
      </c>
      <c r="U127" s="66">
        <v>6328</v>
      </c>
      <c r="V127" s="66">
        <v>6321</v>
      </c>
      <c r="W127" s="66">
        <v>6314</v>
      </c>
      <c r="X127" s="66">
        <v>6307</v>
      </c>
      <c r="Y127" s="66">
        <v>6300</v>
      </c>
      <c r="Z127" s="66">
        <v>6293</v>
      </c>
      <c r="AA127" s="66">
        <v>6286</v>
      </c>
      <c r="AB127" s="66">
        <v>6279</v>
      </c>
      <c r="AC127" s="66">
        <v>6272</v>
      </c>
      <c r="AD127" s="66">
        <v>6265</v>
      </c>
      <c r="AE127" s="66">
        <v>6257</v>
      </c>
      <c r="AF127" s="66">
        <v>6250</v>
      </c>
      <c r="AG127" s="67">
        <v>-5.8E-4</v>
      </c>
    </row>
    <row r="128" spans="1:33" ht="15" customHeight="1">
      <c r="A128" s="51" t="s">
        <v>350</v>
      </c>
      <c r="B128" s="65" t="s">
        <v>35</v>
      </c>
      <c r="C128" s="66">
        <v>2454</v>
      </c>
      <c r="D128" s="66">
        <v>2507</v>
      </c>
      <c r="E128" s="66">
        <v>2434</v>
      </c>
      <c r="F128" s="66">
        <v>2420</v>
      </c>
      <c r="G128" s="66">
        <v>2406</v>
      </c>
      <c r="H128" s="66">
        <v>2393</v>
      </c>
      <c r="I128" s="66">
        <v>2379</v>
      </c>
      <c r="J128" s="66">
        <v>2366</v>
      </c>
      <c r="K128" s="66">
        <v>2352</v>
      </c>
      <c r="L128" s="66">
        <v>2338</v>
      </c>
      <c r="M128" s="66">
        <v>2325</v>
      </c>
      <c r="N128" s="66">
        <v>2311</v>
      </c>
      <c r="O128" s="66">
        <v>2297</v>
      </c>
      <c r="P128" s="66">
        <v>2284</v>
      </c>
      <c r="Q128" s="66">
        <v>2270</v>
      </c>
      <c r="R128" s="66">
        <v>2257</v>
      </c>
      <c r="S128" s="66">
        <v>2243</v>
      </c>
      <c r="T128" s="66">
        <v>2230</v>
      </c>
      <c r="U128" s="66">
        <v>2216</v>
      </c>
      <c r="V128" s="66">
        <v>2203</v>
      </c>
      <c r="W128" s="66">
        <v>2189</v>
      </c>
      <c r="X128" s="66">
        <v>2176</v>
      </c>
      <c r="Y128" s="66">
        <v>2162</v>
      </c>
      <c r="Z128" s="66">
        <v>2149</v>
      </c>
      <c r="AA128" s="66">
        <v>2136</v>
      </c>
      <c r="AB128" s="66">
        <v>2122</v>
      </c>
      <c r="AC128" s="66">
        <v>2109</v>
      </c>
      <c r="AD128" s="66">
        <v>2096</v>
      </c>
      <c r="AE128" s="66">
        <v>2082</v>
      </c>
      <c r="AF128" s="66">
        <v>2069</v>
      </c>
      <c r="AG128" s="67">
        <v>-5.8669999999999998E-3</v>
      </c>
    </row>
    <row r="129" spans="1:33" ht="15" customHeight="1">
      <c r="A129" s="51" t="s">
        <v>351</v>
      </c>
      <c r="B129" s="65" t="s">
        <v>36</v>
      </c>
      <c r="C129" s="66">
        <v>3318</v>
      </c>
      <c r="D129" s="66">
        <v>3345</v>
      </c>
      <c r="E129" s="66">
        <v>3230</v>
      </c>
      <c r="F129" s="66">
        <v>3221</v>
      </c>
      <c r="G129" s="66">
        <v>3211</v>
      </c>
      <c r="H129" s="66">
        <v>3202</v>
      </c>
      <c r="I129" s="66">
        <v>3192</v>
      </c>
      <c r="J129" s="66">
        <v>3183</v>
      </c>
      <c r="K129" s="66">
        <v>3173</v>
      </c>
      <c r="L129" s="66">
        <v>3163</v>
      </c>
      <c r="M129" s="66">
        <v>3154</v>
      </c>
      <c r="N129" s="66">
        <v>3144</v>
      </c>
      <c r="O129" s="66">
        <v>3134</v>
      </c>
      <c r="P129" s="66">
        <v>3124</v>
      </c>
      <c r="Q129" s="66">
        <v>3114</v>
      </c>
      <c r="R129" s="66">
        <v>3104</v>
      </c>
      <c r="S129" s="66">
        <v>3094</v>
      </c>
      <c r="T129" s="66">
        <v>3084</v>
      </c>
      <c r="U129" s="66">
        <v>3074</v>
      </c>
      <c r="V129" s="66">
        <v>3064</v>
      </c>
      <c r="W129" s="66">
        <v>3054</v>
      </c>
      <c r="X129" s="66">
        <v>3044</v>
      </c>
      <c r="Y129" s="66">
        <v>3034</v>
      </c>
      <c r="Z129" s="66">
        <v>3024</v>
      </c>
      <c r="AA129" s="66">
        <v>3014</v>
      </c>
      <c r="AB129" s="66">
        <v>3004</v>
      </c>
      <c r="AC129" s="66">
        <v>2994</v>
      </c>
      <c r="AD129" s="66">
        <v>2984</v>
      </c>
      <c r="AE129" s="66">
        <v>2974</v>
      </c>
      <c r="AF129" s="66">
        <v>2963</v>
      </c>
      <c r="AG129" s="67">
        <v>-3.8939999999999999E-3</v>
      </c>
    </row>
    <row r="130" spans="1:33" ht="15" customHeight="1">
      <c r="A130" s="51" t="s">
        <v>352</v>
      </c>
      <c r="B130" s="65" t="s">
        <v>37</v>
      </c>
      <c r="C130" s="66">
        <v>2149</v>
      </c>
      <c r="D130" s="66">
        <v>2015</v>
      </c>
      <c r="E130" s="66">
        <v>1961</v>
      </c>
      <c r="F130" s="66">
        <v>1953</v>
      </c>
      <c r="G130" s="66">
        <v>1945</v>
      </c>
      <c r="H130" s="66">
        <v>1937</v>
      </c>
      <c r="I130" s="66">
        <v>1929</v>
      </c>
      <c r="J130" s="66">
        <v>1921</v>
      </c>
      <c r="K130" s="66">
        <v>1913</v>
      </c>
      <c r="L130" s="66">
        <v>1905</v>
      </c>
      <c r="M130" s="66">
        <v>1897</v>
      </c>
      <c r="N130" s="66">
        <v>1889</v>
      </c>
      <c r="O130" s="66">
        <v>1881</v>
      </c>
      <c r="P130" s="66">
        <v>1873</v>
      </c>
      <c r="Q130" s="66">
        <v>1866</v>
      </c>
      <c r="R130" s="66">
        <v>1858</v>
      </c>
      <c r="S130" s="66">
        <v>1850</v>
      </c>
      <c r="T130" s="66">
        <v>1842</v>
      </c>
      <c r="U130" s="66">
        <v>1834</v>
      </c>
      <c r="V130" s="66">
        <v>1827</v>
      </c>
      <c r="W130" s="66">
        <v>1819</v>
      </c>
      <c r="X130" s="66">
        <v>1811</v>
      </c>
      <c r="Y130" s="66">
        <v>1804</v>
      </c>
      <c r="Z130" s="66">
        <v>1796</v>
      </c>
      <c r="AA130" s="66">
        <v>1788</v>
      </c>
      <c r="AB130" s="66">
        <v>1781</v>
      </c>
      <c r="AC130" s="66">
        <v>1773</v>
      </c>
      <c r="AD130" s="66">
        <v>1765</v>
      </c>
      <c r="AE130" s="66">
        <v>1758</v>
      </c>
      <c r="AF130" s="66">
        <v>1750</v>
      </c>
      <c r="AG130" s="67">
        <v>-7.0569999999999999E-3</v>
      </c>
    </row>
    <row r="131" spans="1:33" ht="15" customHeight="1">
      <c r="A131" s="51" t="s">
        <v>353</v>
      </c>
      <c r="B131" s="65" t="s">
        <v>38</v>
      </c>
      <c r="C131" s="66">
        <v>4954</v>
      </c>
      <c r="D131" s="66">
        <v>4959</v>
      </c>
      <c r="E131" s="66">
        <v>4809</v>
      </c>
      <c r="F131" s="66">
        <v>4797</v>
      </c>
      <c r="G131" s="66">
        <v>4785</v>
      </c>
      <c r="H131" s="66">
        <v>4773</v>
      </c>
      <c r="I131" s="66">
        <v>4761</v>
      </c>
      <c r="J131" s="66">
        <v>4748</v>
      </c>
      <c r="K131" s="66">
        <v>4736</v>
      </c>
      <c r="L131" s="66">
        <v>4723</v>
      </c>
      <c r="M131" s="66">
        <v>4710</v>
      </c>
      <c r="N131" s="66">
        <v>4698</v>
      </c>
      <c r="O131" s="66">
        <v>4685</v>
      </c>
      <c r="P131" s="66">
        <v>4672</v>
      </c>
      <c r="Q131" s="66">
        <v>4659</v>
      </c>
      <c r="R131" s="66">
        <v>4645</v>
      </c>
      <c r="S131" s="66">
        <v>4632</v>
      </c>
      <c r="T131" s="66">
        <v>4619</v>
      </c>
      <c r="U131" s="66">
        <v>4606</v>
      </c>
      <c r="V131" s="66">
        <v>4593</v>
      </c>
      <c r="W131" s="66">
        <v>4580</v>
      </c>
      <c r="X131" s="66">
        <v>4566</v>
      </c>
      <c r="Y131" s="66">
        <v>4553</v>
      </c>
      <c r="Z131" s="66">
        <v>4540</v>
      </c>
      <c r="AA131" s="66">
        <v>4527</v>
      </c>
      <c r="AB131" s="66">
        <v>4514</v>
      </c>
      <c r="AC131" s="66">
        <v>4500</v>
      </c>
      <c r="AD131" s="66">
        <v>4487</v>
      </c>
      <c r="AE131" s="66">
        <v>4474</v>
      </c>
      <c r="AF131" s="66">
        <v>4461</v>
      </c>
      <c r="AG131" s="67">
        <v>-3.6080000000000001E-3</v>
      </c>
    </row>
    <row r="132" spans="1:33" ht="15" customHeight="1">
      <c r="A132" s="51" t="s">
        <v>354</v>
      </c>
      <c r="B132" s="65" t="s">
        <v>39</v>
      </c>
      <c r="C132" s="66">
        <v>3424</v>
      </c>
      <c r="D132" s="66">
        <v>3480</v>
      </c>
      <c r="E132" s="66">
        <v>3247</v>
      </c>
      <c r="F132" s="66">
        <v>3237</v>
      </c>
      <c r="G132" s="66">
        <v>3228</v>
      </c>
      <c r="H132" s="66">
        <v>3218</v>
      </c>
      <c r="I132" s="66">
        <v>3208</v>
      </c>
      <c r="J132" s="66">
        <v>3198</v>
      </c>
      <c r="K132" s="66">
        <v>3188</v>
      </c>
      <c r="L132" s="66">
        <v>3178</v>
      </c>
      <c r="M132" s="66">
        <v>3167</v>
      </c>
      <c r="N132" s="66">
        <v>3157</v>
      </c>
      <c r="O132" s="66">
        <v>3147</v>
      </c>
      <c r="P132" s="66">
        <v>3137</v>
      </c>
      <c r="Q132" s="66">
        <v>3127</v>
      </c>
      <c r="R132" s="66">
        <v>3116</v>
      </c>
      <c r="S132" s="66">
        <v>3106</v>
      </c>
      <c r="T132" s="66">
        <v>3096</v>
      </c>
      <c r="U132" s="66">
        <v>3085</v>
      </c>
      <c r="V132" s="66">
        <v>3075</v>
      </c>
      <c r="W132" s="66">
        <v>3065</v>
      </c>
      <c r="X132" s="66">
        <v>3054</v>
      </c>
      <c r="Y132" s="66">
        <v>3044</v>
      </c>
      <c r="Z132" s="66">
        <v>3034</v>
      </c>
      <c r="AA132" s="66">
        <v>3023</v>
      </c>
      <c r="AB132" s="66">
        <v>3013</v>
      </c>
      <c r="AC132" s="66">
        <v>3003</v>
      </c>
      <c r="AD132" s="66">
        <v>2992</v>
      </c>
      <c r="AE132" s="66">
        <v>2982</v>
      </c>
      <c r="AF132" s="66">
        <v>2972</v>
      </c>
      <c r="AG132" s="67">
        <v>-4.8700000000000002E-3</v>
      </c>
    </row>
    <row r="133" spans="1:33" ht="15" customHeight="1">
      <c r="A133" s="51" t="s">
        <v>355</v>
      </c>
      <c r="B133" s="62" t="s">
        <v>40</v>
      </c>
      <c r="C133" s="50">
        <v>4071.6916500000002</v>
      </c>
      <c r="D133" s="50">
        <v>4181.7236329999996</v>
      </c>
      <c r="E133" s="50">
        <v>4034.5815429999998</v>
      </c>
      <c r="F133" s="50">
        <v>4018.084961</v>
      </c>
      <c r="G133" s="50">
        <v>4001.724365</v>
      </c>
      <c r="H133" s="50">
        <v>3985.4624020000001</v>
      </c>
      <c r="I133" s="50">
        <v>3968.9880370000001</v>
      </c>
      <c r="J133" s="50">
        <v>3952.8745119999999</v>
      </c>
      <c r="K133" s="50">
        <v>3936.5290530000002</v>
      </c>
      <c r="L133" s="50">
        <v>3920.0708009999998</v>
      </c>
      <c r="M133" s="50">
        <v>3903.6604000000002</v>
      </c>
      <c r="N133" s="50">
        <v>3887.3151859999998</v>
      </c>
      <c r="O133" s="50">
        <v>3870.8471679999998</v>
      </c>
      <c r="P133" s="50">
        <v>3854.6083979999999</v>
      </c>
      <c r="Q133" s="50">
        <v>3838.3706050000001</v>
      </c>
      <c r="R133" s="50">
        <v>3821.8947750000002</v>
      </c>
      <c r="S133" s="50">
        <v>3805.4589839999999</v>
      </c>
      <c r="T133" s="50">
        <v>3789.2316890000002</v>
      </c>
      <c r="U133" s="50">
        <v>3772.6372070000002</v>
      </c>
      <c r="V133" s="50">
        <v>3756.5234380000002</v>
      </c>
      <c r="W133" s="50">
        <v>3740.0522460000002</v>
      </c>
      <c r="X133" s="50">
        <v>3723.6364749999998</v>
      </c>
      <c r="Y133" s="50">
        <v>3707.2749020000001</v>
      </c>
      <c r="Z133" s="50">
        <v>3691.0686040000001</v>
      </c>
      <c r="AA133" s="50">
        <v>3674.6044919999999</v>
      </c>
      <c r="AB133" s="50">
        <v>3658.2719729999999</v>
      </c>
      <c r="AC133" s="50">
        <v>3642.0092770000001</v>
      </c>
      <c r="AD133" s="50">
        <v>3625.7854000000002</v>
      </c>
      <c r="AE133" s="50">
        <v>3609.7651369999999</v>
      </c>
      <c r="AF133" s="50">
        <v>3593.8842770000001</v>
      </c>
      <c r="AG133" s="64">
        <v>-4.2950000000000002E-3</v>
      </c>
    </row>
    <row r="134" spans="1:33" ht="15" customHeight="1">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c r="B135" s="62"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c r="A136" s="51" t="s">
        <v>356</v>
      </c>
      <c r="B136" s="65" t="s">
        <v>31</v>
      </c>
      <c r="C136" s="66">
        <v>600</v>
      </c>
      <c r="D136" s="66">
        <v>485</v>
      </c>
      <c r="E136" s="66">
        <v>598</v>
      </c>
      <c r="F136" s="66">
        <v>604</v>
      </c>
      <c r="G136" s="66">
        <v>611</v>
      </c>
      <c r="H136" s="66">
        <v>618</v>
      </c>
      <c r="I136" s="66">
        <v>624</v>
      </c>
      <c r="J136" s="66">
        <v>631</v>
      </c>
      <c r="K136" s="66">
        <v>638</v>
      </c>
      <c r="L136" s="66">
        <v>644</v>
      </c>
      <c r="M136" s="66">
        <v>651</v>
      </c>
      <c r="N136" s="66">
        <v>658</v>
      </c>
      <c r="O136" s="66">
        <v>664</v>
      </c>
      <c r="P136" s="66">
        <v>671</v>
      </c>
      <c r="Q136" s="66">
        <v>678</v>
      </c>
      <c r="R136" s="66">
        <v>685</v>
      </c>
      <c r="S136" s="66">
        <v>691</v>
      </c>
      <c r="T136" s="66">
        <v>698</v>
      </c>
      <c r="U136" s="66">
        <v>705</v>
      </c>
      <c r="V136" s="66">
        <v>712</v>
      </c>
      <c r="W136" s="66">
        <v>718</v>
      </c>
      <c r="X136" s="66">
        <v>725</v>
      </c>
      <c r="Y136" s="66">
        <v>732</v>
      </c>
      <c r="Z136" s="66">
        <v>739</v>
      </c>
      <c r="AA136" s="66">
        <v>745</v>
      </c>
      <c r="AB136" s="66">
        <v>752</v>
      </c>
      <c r="AC136" s="66">
        <v>759</v>
      </c>
      <c r="AD136" s="66">
        <v>766</v>
      </c>
      <c r="AE136" s="66">
        <v>772</v>
      </c>
      <c r="AF136" s="66">
        <v>779</v>
      </c>
      <c r="AG136" s="67">
        <v>9.0430000000000007E-3</v>
      </c>
    </row>
    <row r="137" spans="1:33" ht="15" customHeight="1">
      <c r="A137" s="51" t="s">
        <v>357</v>
      </c>
      <c r="B137" s="65" t="s">
        <v>32</v>
      </c>
      <c r="C137" s="66">
        <v>835</v>
      </c>
      <c r="D137" s="66">
        <v>682</v>
      </c>
      <c r="E137" s="66">
        <v>839</v>
      </c>
      <c r="F137" s="66">
        <v>847</v>
      </c>
      <c r="G137" s="66">
        <v>856</v>
      </c>
      <c r="H137" s="66">
        <v>864</v>
      </c>
      <c r="I137" s="66">
        <v>872</v>
      </c>
      <c r="J137" s="66">
        <v>881</v>
      </c>
      <c r="K137" s="66">
        <v>889</v>
      </c>
      <c r="L137" s="66">
        <v>897</v>
      </c>
      <c r="M137" s="66">
        <v>906</v>
      </c>
      <c r="N137" s="66">
        <v>914</v>
      </c>
      <c r="O137" s="66">
        <v>922</v>
      </c>
      <c r="P137" s="66">
        <v>931</v>
      </c>
      <c r="Q137" s="66">
        <v>939</v>
      </c>
      <c r="R137" s="66">
        <v>947</v>
      </c>
      <c r="S137" s="66">
        <v>956</v>
      </c>
      <c r="T137" s="66">
        <v>964</v>
      </c>
      <c r="U137" s="66">
        <v>972</v>
      </c>
      <c r="V137" s="66">
        <v>981</v>
      </c>
      <c r="W137" s="66">
        <v>989</v>
      </c>
      <c r="X137" s="66">
        <v>998</v>
      </c>
      <c r="Y137" s="66">
        <v>1006</v>
      </c>
      <c r="Z137" s="66">
        <v>1014</v>
      </c>
      <c r="AA137" s="66">
        <v>1023</v>
      </c>
      <c r="AB137" s="66">
        <v>1031</v>
      </c>
      <c r="AC137" s="66">
        <v>1039</v>
      </c>
      <c r="AD137" s="66">
        <v>1048</v>
      </c>
      <c r="AE137" s="66">
        <v>1056</v>
      </c>
      <c r="AF137" s="66">
        <v>1064</v>
      </c>
      <c r="AG137" s="67">
        <v>8.3920000000000002E-3</v>
      </c>
    </row>
    <row r="138" spans="1:33" ht="15" customHeight="1">
      <c r="A138" s="51" t="s">
        <v>358</v>
      </c>
      <c r="B138" s="65" t="s">
        <v>33</v>
      </c>
      <c r="C138" s="66">
        <v>909</v>
      </c>
      <c r="D138" s="66">
        <v>733</v>
      </c>
      <c r="E138" s="66">
        <v>856</v>
      </c>
      <c r="F138" s="66">
        <v>862</v>
      </c>
      <c r="G138" s="66">
        <v>868</v>
      </c>
      <c r="H138" s="66">
        <v>873</v>
      </c>
      <c r="I138" s="66">
        <v>879</v>
      </c>
      <c r="J138" s="66">
        <v>885</v>
      </c>
      <c r="K138" s="66">
        <v>891</v>
      </c>
      <c r="L138" s="66">
        <v>897</v>
      </c>
      <c r="M138" s="66">
        <v>902</v>
      </c>
      <c r="N138" s="66">
        <v>908</v>
      </c>
      <c r="O138" s="66">
        <v>914</v>
      </c>
      <c r="P138" s="66">
        <v>920</v>
      </c>
      <c r="Q138" s="66">
        <v>926</v>
      </c>
      <c r="R138" s="66">
        <v>931</v>
      </c>
      <c r="S138" s="66">
        <v>937</v>
      </c>
      <c r="T138" s="66">
        <v>943</v>
      </c>
      <c r="U138" s="66">
        <v>949</v>
      </c>
      <c r="V138" s="66">
        <v>955</v>
      </c>
      <c r="W138" s="66">
        <v>960</v>
      </c>
      <c r="X138" s="66">
        <v>966</v>
      </c>
      <c r="Y138" s="66">
        <v>972</v>
      </c>
      <c r="Z138" s="66">
        <v>978</v>
      </c>
      <c r="AA138" s="66">
        <v>984</v>
      </c>
      <c r="AB138" s="66">
        <v>990</v>
      </c>
      <c r="AC138" s="66">
        <v>995</v>
      </c>
      <c r="AD138" s="66">
        <v>1001</v>
      </c>
      <c r="AE138" s="66">
        <v>1007</v>
      </c>
      <c r="AF138" s="66">
        <v>1013</v>
      </c>
      <c r="AG138" s="67">
        <v>3.7420000000000001E-3</v>
      </c>
    </row>
    <row r="139" spans="1:33" ht="15" customHeight="1">
      <c r="A139" s="51" t="s">
        <v>359</v>
      </c>
      <c r="B139" s="65" t="s">
        <v>34</v>
      </c>
      <c r="C139" s="66">
        <v>1089</v>
      </c>
      <c r="D139" s="66">
        <v>918</v>
      </c>
      <c r="E139" s="66">
        <v>1036</v>
      </c>
      <c r="F139" s="66">
        <v>1042</v>
      </c>
      <c r="G139" s="66">
        <v>1047</v>
      </c>
      <c r="H139" s="66">
        <v>1053</v>
      </c>
      <c r="I139" s="66">
        <v>1058</v>
      </c>
      <c r="J139" s="66">
        <v>1064</v>
      </c>
      <c r="K139" s="66">
        <v>1070</v>
      </c>
      <c r="L139" s="66">
        <v>1076</v>
      </c>
      <c r="M139" s="66">
        <v>1081</v>
      </c>
      <c r="N139" s="66">
        <v>1087</v>
      </c>
      <c r="O139" s="66">
        <v>1093</v>
      </c>
      <c r="P139" s="66">
        <v>1099</v>
      </c>
      <c r="Q139" s="66">
        <v>1104</v>
      </c>
      <c r="R139" s="66">
        <v>1110</v>
      </c>
      <c r="S139" s="66">
        <v>1116</v>
      </c>
      <c r="T139" s="66">
        <v>1122</v>
      </c>
      <c r="U139" s="66">
        <v>1128</v>
      </c>
      <c r="V139" s="66">
        <v>1134</v>
      </c>
      <c r="W139" s="66">
        <v>1139</v>
      </c>
      <c r="X139" s="66">
        <v>1145</v>
      </c>
      <c r="Y139" s="66">
        <v>1151</v>
      </c>
      <c r="Z139" s="66">
        <v>1157</v>
      </c>
      <c r="AA139" s="66">
        <v>1163</v>
      </c>
      <c r="AB139" s="66">
        <v>1169</v>
      </c>
      <c r="AC139" s="66">
        <v>1175</v>
      </c>
      <c r="AD139" s="66">
        <v>1180</v>
      </c>
      <c r="AE139" s="66">
        <v>1186</v>
      </c>
      <c r="AF139" s="66">
        <v>1192</v>
      </c>
      <c r="AG139" s="67">
        <v>3.1210000000000001E-3</v>
      </c>
    </row>
    <row r="140" spans="1:33" ht="15" customHeight="1">
      <c r="A140" s="51" t="s">
        <v>360</v>
      </c>
      <c r="B140" s="65" t="s">
        <v>35</v>
      </c>
      <c r="C140" s="66">
        <v>2213</v>
      </c>
      <c r="D140" s="66">
        <v>2190</v>
      </c>
      <c r="E140" s="66">
        <v>2386</v>
      </c>
      <c r="F140" s="66">
        <v>2402</v>
      </c>
      <c r="G140" s="66">
        <v>2418</v>
      </c>
      <c r="H140" s="66">
        <v>2435</v>
      </c>
      <c r="I140" s="66">
        <v>2451</v>
      </c>
      <c r="J140" s="66">
        <v>2467</v>
      </c>
      <c r="K140" s="66">
        <v>2483</v>
      </c>
      <c r="L140" s="66">
        <v>2500</v>
      </c>
      <c r="M140" s="66">
        <v>2516</v>
      </c>
      <c r="N140" s="66">
        <v>2532</v>
      </c>
      <c r="O140" s="66">
        <v>2549</v>
      </c>
      <c r="P140" s="66">
        <v>2565</v>
      </c>
      <c r="Q140" s="66">
        <v>2582</v>
      </c>
      <c r="R140" s="66">
        <v>2598</v>
      </c>
      <c r="S140" s="66">
        <v>2615</v>
      </c>
      <c r="T140" s="66">
        <v>2631</v>
      </c>
      <c r="U140" s="66">
        <v>2648</v>
      </c>
      <c r="V140" s="66">
        <v>2664</v>
      </c>
      <c r="W140" s="66">
        <v>2681</v>
      </c>
      <c r="X140" s="66">
        <v>2698</v>
      </c>
      <c r="Y140" s="66">
        <v>2714</v>
      </c>
      <c r="Z140" s="66">
        <v>2731</v>
      </c>
      <c r="AA140" s="66">
        <v>2748</v>
      </c>
      <c r="AB140" s="66">
        <v>2764</v>
      </c>
      <c r="AC140" s="66">
        <v>2781</v>
      </c>
      <c r="AD140" s="66">
        <v>2798</v>
      </c>
      <c r="AE140" s="66">
        <v>2815</v>
      </c>
      <c r="AF140" s="66">
        <v>2831</v>
      </c>
      <c r="AG140" s="67">
        <v>8.5290000000000001E-3</v>
      </c>
    </row>
    <row r="141" spans="1:33" ht="14.5">
      <c r="A141" s="51" t="s">
        <v>361</v>
      </c>
      <c r="B141" s="65" t="s">
        <v>36</v>
      </c>
      <c r="C141" s="66">
        <v>1605</v>
      </c>
      <c r="D141" s="66">
        <v>1628</v>
      </c>
      <c r="E141" s="66">
        <v>1803</v>
      </c>
      <c r="F141" s="66">
        <v>1813</v>
      </c>
      <c r="G141" s="66">
        <v>1822</v>
      </c>
      <c r="H141" s="66">
        <v>1832</v>
      </c>
      <c r="I141" s="66">
        <v>1841</v>
      </c>
      <c r="J141" s="66">
        <v>1851</v>
      </c>
      <c r="K141" s="66">
        <v>1860</v>
      </c>
      <c r="L141" s="66">
        <v>1870</v>
      </c>
      <c r="M141" s="66">
        <v>1880</v>
      </c>
      <c r="N141" s="66">
        <v>1889</v>
      </c>
      <c r="O141" s="66">
        <v>1899</v>
      </c>
      <c r="P141" s="66">
        <v>1909</v>
      </c>
      <c r="Q141" s="66">
        <v>1919</v>
      </c>
      <c r="R141" s="66">
        <v>1928</v>
      </c>
      <c r="S141" s="66">
        <v>1938</v>
      </c>
      <c r="T141" s="66">
        <v>1948</v>
      </c>
      <c r="U141" s="66">
        <v>1958</v>
      </c>
      <c r="V141" s="66">
        <v>1967</v>
      </c>
      <c r="W141" s="66">
        <v>1977</v>
      </c>
      <c r="X141" s="66">
        <v>1987</v>
      </c>
      <c r="Y141" s="66">
        <v>1997</v>
      </c>
      <c r="Z141" s="66">
        <v>2007</v>
      </c>
      <c r="AA141" s="66">
        <v>2016</v>
      </c>
      <c r="AB141" s="66">
        <v>2026</v>
      </c>
      <c r="AC141" s="66">
        <v>2036</v>
      </c>
      <c r="AD141" s="66">
        <v>2046</v>
      </c>
      <c r="AE141" s="66">
        <v>2056</v>
      </c>
      <c r="AF141" s="66">
        <v>2065</v>
      </c>
      <c r="AG141" s="67">
        <v>8.7279999999999996E-3</v>
      </c>
    </row>
    <row r="142" spans="1:33" ht="14.5">
      <c r="A142" s="51" t="s">
        <v>362</v>
      </c>
      <c r="B142" s="65" t="s">
        <v>37</v>
      </c>
      <c r="C142" s="66">
        <v>2605</v>
      </c>
      <c r="D142" s="66">
        <v>2648</v>
      </c>
      <c r="E142" s="66">
        <v>2872</v>
      </c>
      <c r="F142" s="66">
        <v>2887</v>
      </c>
      <c r="G142" s="66">
        <v>2901</v>
      </c>
      <c r="H142" s="66">
        <v>2916</v>
      </c>
      <c r="I142" s="66">
        <v>2930</v>
      </c>
      <c r="J142" s="66">
        <v>2945</v>
      </c>
      <c r="K142" s="66">
        <v>2960</v>
      </c>
      <c r="L142" s="66">
        <v>2974</v>
      </c>
      <c r="M142" s="66">
        <v>2989</v>
      </c>
      <c r="N142" s="66">
        <v>3003</v>
      </c>
      <c r="O142" s="66">
        <v>3018</v>
      </c>
      <c r="P142" s="66">
        <v>3033</v>
      </c>
      <c r="Q142" s="66">
        <v>3047</v>
      </c>
      <c r="R142" s="66">
        <v>3062</v>
      </c>
      <c r="S142" s="66">
        <v>3076</v>
      </c>
      <c r="T142" s="66">
        <v>3091</v>
      </c>
      <c r="U142" s="66">
        <v>3106</v>
      </c>
      <c r="V142" s="66">
        <v>3120</v>
      </c>
      <c r="W142" s="66">
        <v>3135</v>
      </c>
      <c r="X142" s="66">
        <v>3149</v>
      </c>
      <c r="Y142" s="66">
        <v>3164</v>
      </c>
      <c r="Z142" s="66">
        <v>3178</v>
      </c>
      <c r="AA142" s="66">
        <v>3193</v>
      </c>
      <c r="AB142" s="66">
        <v>3207</v>
      </c>
      <c r="AC142" s="66">
        <v>3222</v>
      </c>
      <c r="AD142" s="66">
        <v>3237</v>
      </c>
      <c r="AE142" s="66">
        <v>3251</v>
      </c>
      <c r="AF142" s="66">
        <v>3266</v>
      </c>
      <c r="AG142" s="67">
        <v>7.8279999999999999E-3</v>
      </c>
    </row>
    <row r="143" spans="1:33" ht="14.5">
      <c r="A143" s="51" t="s">
        <v>363</v>
      </c>
      <c r="B143" s="65" t="s">
        <v>38</v>
      </c>
      <c r="C143" s="66">
        <v>1561</v>
      </c>
      <c r="D143" s="66">
        <v>1450</v>
      </c>
      <c r="E143" s="66">
        <v>1575</v>
      </c>
      <c r="F143" s="66">
        <v>1585</v>
      </c>
      <c r="G143" s="66">
        <v>1594</v>
      </c>
      <c r="H143" s="66">
        <v>1604</v>
      </c>
      <c r="I143" s="66">
        <v>1614</v>
      </c>
      <c r="J143" s="66">
        <v>1624</v>
      </c>
      <c r="K143" s="66">
        <v>1634</v>
      </c>
      <c r="L143" s="66">
        <v>1643</v>
      </c>
      <c r="M143" s="66">
        <v>1654</v>
      </c>
      <c r="N143" s="66">
        <v>1664</v>
      </c>
      <c r="O143" s="66">
        <v>1674</v>
      </c>
      <c r="P143" s="66">
        <v>1684</v>
      </c>
      <c r="Q143" s="66">
        <v>1694</v>
      </c>
      <c r="R143" s="66">
        <v>1705</v>
      </c>
      <c r="S143" s="66">
        <v>1715</v>
      </c>
      <c r="T143" s="66">
        <v>1725</v>
      </c>
      <c r="U143" s="66">
        <v>1735</v>
      </c>
      <c r="V143" s="66">
        <v>1746</v>
      </c>
      <c r="W143" s="66">
        <v>1756</v>
      </c>
      <c r="X143" s="66">
        <v>1767</v>
      </c>
      <c r="Y143" s="66">
        <v>1777</v>
      </c>
      <c r="Z143" s="66">
        <v>1788</v>
      </c>
      <c r="AA143" s="66">
        <v>1798</v>
      </c>
      <c r="AB143" s="66">
        <v>1808</v>
      </c>
      <c r="AC143" s="66">
        <v>1819</v>
      </c>
      <c r="AD143" s="66">
        <v>1829</v>
      </c>
      <c r="AE143" s="66">
        <v>1840</v>
      </c>
      <c r="AF143" s="66">
        <v>1850</v>
      </c>
      <c r="AG143" s="67">
        <v>5.8739999999999999E-3</v>
      </c>
    </row>
    <row r="144" spans="1:33" ht="14.5">
      <c r="A144" s="51" t="s">
        <v>364</v>
      </c>
      <c r="B144" s="65" t="s">
        <v>39</v>
      </c>
      <c r="C144" s="66">
        <v>1017</v>
      </c>
      <c r="D144" s="66">
        <v>853</v>
      </c>
      <c r="E144" s="66">
        <v>990</v>
      </c>
      <c r="F144" s="66">
        <v>997</v>
      </c>
      <c r="G144" s="66">
        <v>1004</v>
      </c>
      <c r="H144" s="66">
        <v>1012</v>
      </c>
      <c r="I144" s="66">
        <v>1019</v>
      </c>
      <c r="J144" s="66">
        <v>1026</v>
      </c>
      <c r="K144" s="66">
        <v>1033</v>
      </c>
      <c r="L144" s="66">
        <v>1041</v>
      </c>
      <c r="M144" s="66">
        <v>1048</v>
      </c>
      <c r="N144" s="66">
        <v>1055</v>
      </c>
      <c r="O144" s="66">
        <v>1063</v>
      </c>
      <c r="P144" s="66">
        <v>1070</v>
      </c>
      <c r="Q144" s="66">
        <v>1077</v>
      </c>
      <c r="R144" s="66">
        <v>1085</v>
      </c>
      <c r="S144" s="66">
        <v>1092</v>
      </c>
      <c r="T144" s="66">
        <v>1100</v>
      </c>
      <c r="U144" s="66">
        <v>1107</v>
      </c>
      <c r="V144" s="66">
        <v>1114</v>
      </c>
      <c r="W144" s="66">
        <v>1122</v>
      </c>
      <c r="X144" s="66">
        <v>1129</v>
      </c>
      <c r="Y144" s="66">
        <v>1137</v>
      </c>
      <c r="Z144" s="66">
        <v>1144</v>
      </c>
      <c r="AA144" s="66">
        <v>1151</v>
      </c>
      <c r="AB144" s="66">
        <v>1159</v>
      </c>
      <c r="AC144" s="66">
        <v>1166</v>
      </c>
      <c r="AD144" s="66">
        <v>1174</v>
      </c>
      <c r="AE144" s="66">
        <v>1181</v>
      </c>
      <c r="AF144" s="66">
        <v>1188</v>
      </c>
      <c r="AG144" s="67">
        <v>5.3730000000000002E-3</v>
      </c>
    </row>
    <row r="145" spans="1:33" ht="12">
      <c r="A145" s="51" t="s">
        <v>365</v>
      </c>
      <c r="B145" s="62" t="s">
        <v>40</v>
      </c>
      <c r="C145" s="50">
        <v>1480.0982670000001</v>
      </c>
      <c r="D145" s="50">
        <v>1388.9644780000001</v>
      </c>
      <c r="E145" s="50">
        <v>1550.6990969999999</v>
      </c>
      <c r="F145" s="50">
        <v>1563.199707</v>
      </c>
      <c r="G145" s="50">
        <v>1575.5548100000001</v>
      </c>
      <c r="H145" s="50">
        <v>1588.360962</v>
      </c>
      <c r="I145" s="50">
        <v>1600.6530760000001</v>
      </c>
      <c r="J145" s="50">
        <v>1613.3710940000001</v>
      </c>
      <c r="K145" s="50">
        <v>1625.9259030000001</v>
      </c>
      <c r="L145" s="50">
        <v>1638.6750489999999</v>
      </c>
      <c r="M145" s="50">
        <v>1651.329712</v>
      </c>
      <c r="N145" s="50">
        <v>1663.8204350000001</v>
      </c>
      <c r="O145" s="50">
        <v>1676.8538820000001</v>
      </c>
      <c r="P145" s="50">
        <v>1689.6938479999999</v>
      </c>
      <c r="Q145" s="50">
        <v>1702.456543</v>
      </c>
      <c r="R145" s="50">
        <v>1715.2974850000001</v>
      </c>
      <c r="S145" s="50">
        <v>1728.24585</v>
      </c>
      <c r="T145" s="50">
        <v>1741.2354740000001</v>
      </c>
      <c r="U145" s="50">
        <v>1754.2924800000001</v>
      </c>
      <c r="V145" s="50">
        <v>1767.1669919999999</v>
      </c>
      <c r="W145" s="50">
        <v>1780.2073969999999</v>
      </c>
      <c r="X145" s="50">
        <v>1793.3945309999999</v>
      </c>
      <c r="Y145" s="50">
        <v>1806.5004879999999</v>
      </c>
      <c r="Z145" s="50">
        <v>1819.6241460000001</v>
      </c>
      <c r="AA145" s="50">
        <v>1832.8323969999999</v>
      </c>
      <c r="AB145" s="50">
        <v>1845.8476559999999</v>
      </c>
      <c r="AC145" s="50">
        <v>1859.011841</v>
      </c>
      <c r="AD145" s="50">
        <v>1872.3980710000001</v>
      </c>
      <c r="AE145" s="50">
        <v>1885.389404</v>
      </c>
      <c r="AF145" s="50">
        <v>1898.128052</v>
      </c>
      <c r="AG145" s="64">
        <v>8.6149999999999994E-3</v>
      </c>
    </row>
    <row r="146" spans="1:33" thickBot="1">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24">
      <c r="B147" s="49" t="s">
        <v>482</v>
      </c>
    </row>
    <row r="148" spans="1:33" ht="12">
      <c r="B148" s="48" t="s">
        <v>483</v>
      </c>
    </row>
    <row r="149" spans="1:33" ht="12">
      <c r="B149" s="48" t="s">
        <v>484</v>
      </c>
    </row>
    <row r="150" spans="1:33" ht="15" customHeight="1">
      <c r="B150" s="48" t="s">
        <v>566</v>
      </c>
    </row>
    <row r="151" spans="1:33" ht="15" customHeight="1">
      <c r="B151" s="48" t="s">
        <v>485</v>
      </c>
    </row>
    <row r="152" spans="1:33" ht="15" customHeight="1">
      <c r="B152" s="48" t="s">
        <v>486</v>
      </c>
    </row>
    <row r="153" spans="1:33" ht="15" customHeight="1">
      <c r="B153" s="48" t="s">
        <v>71</v>
      </c>
    </row>
    <row r="154" spans="1:33" ht="15" customHeight="1">
      <c r="B154" s="48" t="s">
        <v>487</v>
      </c>
    </row>
    <row r="155" spans="1:33" ht="15" customHeight="1">
      <c r="B155" s="48" t="s">
        <v>488</v>
      </c>
    </row>
    <row r="156" spans="1:33" ht="15" customHeight="1">
      <c r="B156" s="48" t="s">
        <v>489</v>
      </c>
    </row>
    <row r="157" spans="1:33" ht="15" customHeight="1">
      <c r="B157" s="48" t="s">
        <v>490</v>
      </c>
    </row>
    <row r="158" spans="1:33" ht="15" customHeight="1">
      <c r="B158" s="48" t="s">
        <v>491</v>
      </c>
    </row>
    <row r="159" spans="1:33" ht="15" customHeight="1">
      <c r="B159" s="48" t="s">
        <v>242</v>
      </c>
    </row>
    <row r="160" spans="1:33" ht="15" customHeight="1">
      <c r="B160" s="48" t="s">
        <v>492</v>
      </c>
    </row>
    <row r="161" spans="2:2" ht="15" customHeight="1">
      <c r="B161" s="48" t="s">
        <v>250</v>
      </c>
    </row>
    <row r="162" spans="2:2" ht="15" customHeight="1">
      <c r="B162" s="48" t="s">
        <v>493</v>
      </c>
    </row>
    <row r="163" spans="2:2" ht="15" customHeight="1">
      <c r="B163" s="48" t="s">
        <v>494</v>
      </c>
    </row>
    <row r="164" spans="2:2" ht="15" customHeight="1">
      <c r="B164" s="48" t="s">
        <v>495</v>
      </c>
    </row>
    <row r="165" spans="2:2" ht="12">
      <c r="B165" s="48" t="s">
        <v>496</v>
      </c>
    </row>
    <row r="166" spans="2:2" ht="15" customHeight="1">
      <c r="B166" s="48" t="s">
        <v>565</v>
      </c>
    </row>
    <row r="167" spans="2:2" ht="15" customHeight="1">
      <c r="B167" s="48" t="s">
        <v>564</v>
      </c>
    </row>
    <row r="180" ht="12"/>
    <row r="205" ht="12"/>
    <row r="206" ht="12"/>
    <row r="308" spans="2:33" ht="15" customHeight="1">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c r="AA308" s="123"/>
      <c r="AB308" s="123"/>
      <c r="AC308" s="123"/>
      <c r="AD308" s="123"/>
      <c r="AE308" s="123"/>
      <c r="AF308" s="123"/>
      <c r="AG308" s="123"/>
    </row>
    <row r="511" spans="2:33" ht="15" customHeight="1">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3"/>
      <c r="AD511" s="123"/>
      <c r="AE511" s="123"/>
      <c r="AF511" s="123"/>
      <c r="AG511" s="123"/>
    </row>
    <row r="712" spans="2:33" ht="15" customHeight="1">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c r="AA712" s="123"/>
      <c r="AB712" s="123"/>
      <c r="AC712" s="123"/>
      <c r="AD712" s="123"/>
      <c r="AE712" s="123"/>
      <c r="AF712" s="123"/>
      <c r="AG712" s="123"/>
    </row>
    <row r="887" spans="2:33" ht="15" customHeight="1">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c r="AA887" s="123"/>
      <c r="AB887" s="123"/>
      <c r="AC887" s="123"/>
      <c r="AD887" s="123"/>
      <c r="AE887" s="123"/>
      <c r="AF887" s="123"/>
      <c r="AG887" s="123"/>
    </row>
    <row r="1100" spans="2:33" ht="15" customHeight="1">
      <c r="B1100" s="123"/>
      <c r="C1100" s="123"/>
      <c r="D1100" s="123"/>
      <c r="E1100" s="123"/>
      <c r="F1100" s="123"/>
      <c r="G1100" s="123"/>
      <c r="H1100" s="123"/>
      <c r="I1100" s="123"/>
      <c r="J1100" s="123"/>
      <c r="K1100" s="123"/>
      <c r="L1100" s="123"/>
      <c r="M1100" s="123"/>
      <c r="N1100" s="123"/>
      <c r="O1100" s="123"/>
      <c r="P1100" s="123"/>
      <c r="Q1100" s="123"/>
      <c r="R1100" s="123"/>
      <c r="S1100" s="123"/>
      <c r="T1100" s="123"/>
      <c r="U1100" s="123"/>
      <c r="V1100" s="123"/>
      <c r="W1100" s="123"/>
      <c r="X1100" s="123"/>
      <c r="Y1100" s="123"/>
      <c r="Z1100" s="123"/>
      <c r="AA1100" s="123"/>
      <c r="AB1100" s="123"/>
      <c r="AC1100" s="123"/>
      <c r="AD1100" s="123"/>
      <c r="AE1100" s="123"/>
      <c r="AF1100" s="123"/>
      <c r="AG1100" s="123"/>
    </row>
    <row r="1227" spans="2:33" ht="15" customHeight="1">
      <c r="B1227" s="123"/>
      <c r="C1227" s="123"/>
      <c r="D1227" s="123"/>
      <c r="E1227" s="123"/>
      <c r="F1227" s="123"/>
      <c r="G1227" s="123"/>
      <c r="H1227" s="123"/>
      <c r="I1227" s="123"/>
      <c r="J1227" s="123"/>
      <c r="K1227" s="123"/>
      <c r="L1227" s="123"/>
      <c r="M1227" s="123"/>
      <c r="N1227" s="123"/>
      <c r="O1227" s="123"/>
      <c r="P1227" s="123"/>
      <c r="Q1227" s="123"/>
      <c r="R1227" s="123"/>
      <c r="S1227" s="123"/>
      <c r="T1227" s="123"/>
      <c r="U1227" s="123"/>
      <c r="V1227" s="123"/>
      <c r="W1227" s="123"/>
      <c r="X1227" s="123"/>
      <c r="Y1227" s="123"/>
      <c r="Z1227" s="123"/>
      <c r="AA1227" s="123"/>
      <c r="AB1227" s="123"/>
      <c r="AC1227" s="123"/>
      <c r="AD1227" s="123"/>
      <c r="AE1227" s="123"/>
      <c r="AF1227" s="123"/>
      <c r="AG1227" s="123"/>
    </row>
    <row r="1390" spans="2:33" ht="15" customHeight="1">
      <c r="B1390" s="123"/>
      <c r="C1390" s="123"/>
      <c r="D1390" s="123"/>
      <c r="E1390" s="123"/>
      <c r="F1390" s="123"/>
      <c r="G1390" s="123"/>
      <c r="H1390" s="123"/>
      <c r="I1390" s="123"/>
      <c r="J1390" s="123"/>
      <c r="K1390" s="123"/>
      <c r="L1390" s="123"/>
      <c r="M1390" s="123"/>
      <c r="N1390" s="123"/>
      <c r="O1390" s="123"/>
      <c r="P1390" s="123"/>
      <c r="Q1390" s="123"/>
      <c r="R1390" s="123"/>
      <c r="S1390" s="123"/>
      <c r="T1390" s="123"/>
      <c r="U1390" s="123"/>
      <c r="V1390" s="123"/>
      <c r="W1390" s="123"/>
      <c r="X1390" s="123"/>
      <c r="Y1390" s="123"/>
      <c r="Z1390" s="123"/>
      <c r="AA1390" s="123"/>
      <c r="AB1390" s="123"/>
      <c r="AC1390" s="123"/>
      <c r="AD1390" s="123"/>
      <c r="AE1390" s="123"/>
      <c r="AF1390" s="123"/>
      <c r="AG1390" s="123"/>
    </row>
    <row r="1502" spans="2:33" ht="15" customHeight="1">
      <c r="B1502" s="123"/>
      <c r="C1502" s="123"/>
      <c r="D1502" s="123"/>
      <c r="E1502" s="123"/>
      <c r="F1502" s="123"/>
      <c r="G1502" s="123"/>
      <c r="H1502" s="123"/>
      <c r="I1502" s="123"/>
      <c r="J1502" s="123"/>
      <c r="K1502" s="123"/>
      <c r="L1502" s="123"/>
      <c r="M1502" s="123"/>
      <c r="N1502" s="123"/>
      <c r="O1502" s="123"/>
      <c r="P1502" s="123"/>
      <c r="Q1502" s="123"/>
      <c r="R1502" s="123"/>
      <c r="S1502" s="123"/>
      <c r="T1502" s="123"/>
      <c r="U1502" s="123"/>
      <c r="V1502" s="123"/>
      <c r="W1502" s="123"/>
      <c r="X1502" s="123"/>
      <c r="Y1502" s="123"/>
      <c r="Z1502" s="123"/>
      <c r="AA1502" s="123"/>
      <c r="AB1502" s="123"/>
      <c r="AC1502" s="123"/>
      <c r="AD1502" s="123"/>
      <c r="AE1502" s="123"/>
      <c r="AF1502" s="123"/>
      <c r="AG1502" s="123"/>
    </row>
    <row r="1604" spans="2:33" ht="15" customHeight="1">
      <c r="B1604" s="123"/>
      <c r="C1604" s="123"/>
      <c r="D1604" s="123"/>
      <c r="E1604" s="123"/>
      <c r="F1604" s="123"/>
      <c r="G1604" s="123"/>
      <c r="H1604" s="123"/>
      <c r="I1604" s="123"/>
      <c r="J1604" s="123"/>
      <c r="K1604" s="123"/>
      <c r="L1604" s="123"/>
      <c r="M1604" s="123"/>
      <c r="N1604" s="123"/>
      <c r="O1604" s="123"/>
      <c r="P1604" s="123"/>
      <c r="Q1604" s="123"/>
      <c r="R1604" s="123"/>
      <c r="S1604" s="123"/>
      <c r="T1604" s="123"/>
      <c r="U1604" s="123"/>
      <c r="V1604" s="123"/>
      <c r="W1604" s="123"/>
      <c r="X1604" s="123"/>
      <c r="Y1604" s="123"/>
      <c r="Z1604" s="123"/>
      <c r="AA1604" s="123"/>
      <c r="AB1604" s="123"/>
      <c r="AC1604" s="123"/>
      <c r="AD1604" s="123"/>
      <c r="AE1604" s="123"/>
      <c r="AF1604" s="123"/>
      <c r="AG1604" s="123"/>
    </row>
    <row r="1698" spans="2:33" ht="15" customHeight="1">
      <c r="B1698" s="123"/>
      <c r="C1698" s="123"/>
      <c r="D1698" s="123"/>
      <c r="E1698" s="123"/>
      <c r="F1698" s="123"/>
      <c r="G1698" s="123"/>
      <c r="H1698" s="123"/>
      <c r="I1698" s="123"/>
      <c r="J1698" s="123"/>
      <c r="K1698" s="123"/>
      <c r="L1698" s="123"/>
      <c r="M1698" s="123"/>
      <c r="N1698" s="123"/>
      <c r="O1698" s="123"/>
      <c r="P1698" s="123"/>
      <c r="Q1698" s="123"/>
      <c r="R1698" s="123"/>
      <c r="S1698" s="123"/>
      <c r="T1698" s="123"/>
      <c r="U1698" s="123"/>
      <c r="V1698" s="123"/>
      <c r="W1698" s="123"/>
      <c r="X1698" s="123"/>
      <c r="Y1698" s="123"/>
      <c r="Z1698" s="123"/>
      <c r="AA1698" s="123"/>
      <c r="AB1698" s="123"/>
      <c r="AC1698" s="123"/>
      <c r="AD1698" s="123"/>
      <c r="AE1698" s="123"/>
      <c r="AF1698" s="123"/>
      <c r="AG1698" s="123"/>
    </row>
    <row r="1945" spans="2:33" ht="15" customHeight="1">
      <c r="B1945" s="123"/>
      <c r="C1945" s="123"/>
      <c r="D1945" s="123"/>
      <c r="E1945" s="123"/>
      <c r="F1945" s="123"/>
      <c r="G1945" s="123"/>
      <c r="H1945" s="123"/>
      <c r="I1945" s="123"/>
      <c r="J1945" s="123"/>
      <c r="K1945" s="123"/>
      <c r="L1945" s="123"/>
      <c r="M1945" s="123"/>
      <c r="N1945" s="123"/>
      <c r="O1945" s="123"/>
      <c r="P1945" s="123"/>
      <c r="Q1945" s="123"/>
      <c r="R1945" s="123"/>
      <c r="S1945" s="123"/>
      <c r="T1945" s="123"/>
      <c r="U1945" s="123"/>
      <c r="V1945" s="123"/>
      <c r="W1945" s="123"/>
      <c r="X1945" s="123"/>
      <c r="Y1945" s="123"/>
      <c r="Z1945" s="123"/>
      <c r="AA1945" s="123"/>
      <c r="AB1945" s="123"/>
      <c r="AC1945" s="123"/>
      <c r="AD1945" s="123"/>
      <c r="AE1945" s="123"/>
      <c r="AF1945" s="123"/>
      <c r="AG1945" s="123"/>
    </row>
    <row r="2031" spans="2:33" ht="15" customHeight="1">
      <c r="B2031" s="123"/>
      <c r="C2031" s="123"/>
      <c r="D2031" s="123"/>
      <c r="E2031" s="123"/>
      <c r="F2031" s="123"/>
      <c r="G2031" s="123"/>
      <c r="H2031" s="123"/>
      <c r="I2031" s="123"/>
      <c r="J2031" s="123"/>
      <c r="K2031" s="123"/>
      <c r="L2031" s="123"/>
      <c r="M2031" s="123"/>
      <c r="N2031" s="123"/>
      <c r="O2031" s="123"/>
      <c r="P2031" s="123"/>
      <c r="Q2031" s="123"/>
      <c r="R2031" s="123"/>
      <c r="S2031" s="123"/>
      <c r="T2031" s="123"/>
      <c r="U2031" s="123"/>
      <c r="V2031" s="123"/>
      <c r="W2031" s="123"/>
      <c r="X2031" s="123"/>
      <c r="Y2031" s="123"/>
      <c r="Z2031" s="123"/>
      <c r="AA2031" s="123"/>
      <c r="AB2031" s="123"/>
      <c r="AC2031" s="123"/>
      <c r="AD2031" s="123"/>
      <c r="AE2031" s="123"/>
      <c r="AF2031" s="123"/>
      <c r="AG2031" s="123"/>
    </row>
    <row r="2153" spans="2:33" ht="15" customHeight="1">
      <c r="B2153" s="123"/>
      <c r="C2153" s="123"/>
      <c r="D2153" s="123"/>
      <c r="E2153" s="123"/>
      <c r="F2153" s="123"/>
      <c r="G2153" s="123"/>
      <c r="H2153" s="123"/>
      <c r="I2153" s="123"/>
      <c r="J2153" s="123"/>
      <c r="K2153" s="123"/>
      <c r="L2153" s="123"/>
      <c r="M2153" s="123"/>
      <c r="N2153" s="123"/>
      <c r="O2153" s="123"/>
      <c r="P2153" s="123"/>
      <c r="Q2153" s="123"/>
      <c r="R2153" s="123"/>
      <c r="S2153" s="123"/>
      <c r="T2153" s="123"/>
      <c r="U2153" s="123"/>
      <c r="V2153" s="123"/>
      <c r="W2153" s="123"/>
      <c r="X2153" s="123"/>
      <c r="Y2153" s="123"/>
      <c r="Z2153" s="123"/>
      <c r="AA2153" s="123"/>
      <c r="AB2153" s="123"/>
      <c r="AC2153" s="123"/>
      <c r="AD2153" s="123"/>
      <c r="AE2153" s="123"/>
      <c r="AF2153" s="123"/>
      <c r="AG2153" s="123"/>
    </row>
    <row r="2317" spans="2:33" ht="15" customHeight="1">
      <c r="B2317" s="123"/>
      <c r="C2317" s="123"/>
      <c r="D2317" s="123"/>
      <c r="E2317" s="123"/>
      <c r="F2317" s="123"/>
      <c r="G2317" s="123"/>
      <c r="H2317" s="123"/>
      <c r="I2317" s="123"/>
      <c r="J2317" s="123"/>
      <c r="K2317" s="123"/>
      <c r="L2317" s="123"/>
      <c r="M2317" s="123"/>
      <c r="N2317" s="123"/>
      <c r="O2317" s="123"/>
      <c r="P2317" s="123"/>
      <c r="Q2317" s="123"/>
      <c r="R2317" s="123"/>
      <c r="S2317" s="123"/>
      <c r="T2317" s="123"/>
      <c r="U2317" s="123"/>
      <c r="V2317" s="123"/>
      <c r="W2317" s="123"/>
      <c r="X2317" s="123"/>
      <c r="Y2317" s="123"/>
      <c r="Z2317" s="123"/>
      <c r="AA2317" s="123"/>
      <c r="AB2317" s="123"/>
      <c r="AC2317" s="123"/>
      <c r="AD2317" s="123"/>
      <c r="AE2317" s="123"/>
      <c r="AF2317" s="123"/>
      <c r="AG2317" s="123"/>
    </row>
    <row r="2419" spans="2:33" ht="15" customHeight="1">
      <c r="B2419" s="123"/>
      <c r="C2419" s="123"/>
      <c r="D2419" s="123"/>
      <c r="E2419" s="123"/>
      <c r="F2419" s="123"/>
      <c r="G2419" s="123"/>
      <c r="H2419" s="123"/>
      <c r="I2419" s="123"/>
      <c r="J2419" s="123"/>
      <c r="K2419" s="123"/>
      <c r="L2419" s="123"/>
      <c r="M2419" s="123"/>
      <c r="N2419" s="123"/>
      <c r="O2419" s="123"/>
      <c r="P2419" s="123"/>
      <c r="Q2419" s="123"/>
      <c r="R2419" s="123"/>
      <c r="S2419" s="123"/>
      <c r="T2419" s="123"/>
      <c r="U2419" s="123"/>
      <c r="V2419" s="123"/>
      <c r="W2419" s="123"/>
      <c r="X2419" s="123"/>
      <c r="Y2419" s="123"/>
      <c r="Z2419" s="123"/>
      <c r="AA2419" s="123"/>
      <c r="AB2419" s="123"/>
      <c r="AC2419" s="123"/>
      <c r="AD2419" s="123"/>
      <c r="AE2419" s="123"/>
      <c r="AF2419" s="123"/>
      <c r="AG2419" s="123"/>
    </row>
    <row r="2509" spans="2:33" ht="15" customHeight="1">
      <c r="B2509" s="123"/>
      <c r="C2509" s="123"/>
      <c r="D2509" s="123"/>
      <c r="E2509" s="123"/>
      <c r="F2509" s="123"/>
      <c r="G2509" s="123"/>
      <c r="H2509" s="123"/>
      <c r="I2509" s="123"/>
      <c r="J2509" s="123"/>
      <c r="K2509" s="123"/>
      <c r="L2509" s="123"/>
      <c r="M2509" s="123"/>
      <c r="N2509" s="123"/>
      <c r="O2509" s="123"/>
      <c r="P2509" s="123"/>
      <c r="Q2509" s="123"/>
      <c r="R2509" s="123"/>
      <c r="S2509" s="123"/>
      <c r="T2509" s="123"/>
      <c r="U2509" s="123"/>
      <c r="V2509" s="123"/>
      <c r="W2509" s="123"/>
      <c r="X2509" s="123"/>
      <c r="Y2509" s="123"/>
      <c r="Z2509" s="123"/>
      <c r="AA2509" s="123"/>
      <c r="AB2509" s="123"/>
      <c r="AC2509" s="123"/>
      <c r="AD2509" s="123"/>
      <c r="AE2509" s="123"/>
      <c r="AF2509" s="123"/>
      <c r="AG2509" s="123"/>
    </row>
    <row r="2598" spans="2:33" ht="15" customHeight="1">
      <c r="B2598" s="123"/>
      <c r="C2598" s="123"/>
      <c r="D2598" s="123"/>
      <c r="E2598" s="123"/>
      <c r="F2598" s="123"/>
      <c r="G2598" s="123"/>
      <c r="H2598" s="123"/>
      <c r="I2598" s="123"/>
      <c r="J2598" s="123"/>
      <c r="K2598" s="123"/>
      <c r="L2598" s="123"/>
      <c r="M2598" s="123"/>
      <c r="N2598" s="123"/>
      <c r="O2598" s="123"/>
      <c r="P2598" s="123"/>
      <c r="Q2598" s="123"/>
      <c r="R2598" s="123"/>
      <c r="S2598" s="123"/>
      <c r="T2598" s="123"/>
      <c r="U2598" s="123"/>
      <c r="V2598" s="123"/>
      <c r="W2598" s="123"/>
      <c r="X2598" s="123"/>
      <c r="Y2598" s="123"/>
      <c r="Z2598" s="123"/>
      <c r="AA2598" s="123"/>
      <c r="AB2598" s="123"/>
      <c r="AC2598" s="123"/>
      <c r="AD2598" s="123"/>
      <c r="AE2598" s="123"/>
      <c r="AF2598" s="123"/>
      <c r="AG2598" s="123"/>
    </row>
    <row r="2719" spans="2:33" ht="15" customHeight="1">
      <c r="B2719" s="123"/>
      <c r="C2719" s="123"/>
      <c r="D2719" s="123"/>
      <c r="E2719" s="123"/>
      <c r="F2719" s="123"/>
      <c r="G2719" s="123"/>
      <c r="H2719" s="123"/>
      <c r="I2719" s="123"/>
      <c r="J2719" s="123"/>
      <c r="K2719" s="123"/>
      <c r="L2719" s="123"/>
      <c r="M2719" s="123"/>
      <c r="N2719" s="123"/>
      <c r="O2719" s="123"/>
      <c r="P2719" s="123"/>
      <c r="Q2719" s="123"/>
      <c r="R2719" s="123"/>
      <c r="S2719" s="123"/>
      <c r="T2719" s="123"/>
      <c r="U2719" s="123"/>
      <c r="V2719" s="123"/>
      <c r="W2719" s="123"/>
      <c r="X2719" s="123"/>
      <c r="Y2719" s="123"/>
      <c r="Z2719" s="123"/>
      <c r="AA2719" s="123"/>
      <c r="AB2719" s="123"/>
      <c r="AC2719" s="123"/>
      <c r="AD2719" s="123"/>
      <c r="AE2719" s="123"/>
      <c r="AF2719" s="123"/>
      <c r="AG2719" s="123"/>
    </row>
    <row r="2837" spans="2:33" ht="15" customHeight="1">
      <c r="B2837" s="123"/>
      <c r="C2837" s="123"/>
      <c r="D2837" s="123"/>
      <c r="E2837" s="123"/>
      <c r="F2837" s="123"/>
      <c r="G2837" s="123"/>
      <c r="H2837" s="123"/>
      <c r="I2837" s="123"/>
      <c r="J2837" s="123"/>
      <c r="K2837" s="123"/>
      <c r="L2837" s="123"/>
      <c r="M2837" s="123"/>
      <c r="N2837" s="123"/>
      <c r="O2837" s="123"/>
      <c r="P2837" s="123"/>
      <c r="Q2837" s="123"/>
      <c r="R2837" s="123"/>
      <c r="S2837" s="123"/>
      <c r="T2837" s="123"/>
      <c r="U2837" s="123"/>
      <c r="V2837" s="123"/>
      <c r="W2837" s="123"/>
      <c r="X2837" s="123"/>
      <c r="Y2837" s="123"/>
      <c r="Z2837" s="123"/>
      <c r="AA2837" s="123"/>
      <c r="AB2837" s="123"/>
      <c r="AC2837" s="123"/>
      <c r="AD2837" s="123"/>
      <c r="AE2837" s="123"/>
      <c r="AF2837" s="123"/>
      <c r="AG2837" s="123"/>
    </row>
  </sheetData>
  <mergeCells count="19">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 ref="B308:AG308"/>
    <mergeCell ref="B511:AG511"/>
    <mergeCell ref="B712:AG712"/>
    <mergeCell ref="B887:AG887"/>
    <mergeCell ref="B1100:AG1100"/>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B6" sqref="B6:AE6"/>
    </sheetView>
  </sheetViews>
  <sheetFormatPr defaultRowHeight="14.5"/>
  <cols>
    <col min="1" max="1" width="29.81640625" customWidth="1"/>
    <col min="2" max="2" width="9.54296875" bestFit="1" customWidth="1"/>
    <col min="3" max="3" width="12" bestFit="1" customWidth="1"/>
    <col min="4" max="30" width="9.54296875" bestFit="1" customWidth="1"/>
    <col min="31" max="31" width="11.816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Calculations!K134</f>
        <v>115345000000000</v>
      </c>
      <c r="C2" s="7">
        <f>Calculations!L134</f>
        <v>119371000000000</v>
      </c>
      <c r="D2" s="7">
        <f>Calculations!M134</f>
        <v>118435000000000</v>
      </c>
      <c r="E2" s="7">
        <f>Calculations!N134</f>
        <v>111048000000000</v>
      </c>
      <c r="F2" s="7">
        <f>Calculations!O134</f>
        <v>111257000000000</v>
      </c>
      <c r="G2" s="7">
        <f>Calculations!P134</f>
        <v>111160000000000</v>
      </c>
      <c r="H2" s="7">
        <f>Calculations!Q134</f>
        <v>110583000000000</v>
      </c>
      <c r="I2" s="7">
        <f>Calculations!R134</f>
        <v>109786000000000</v>
      </c>
      <c r="J2" s="7">
        <f>Calculations!S134</f>
        <v>108909000000000</v>
      </c>
      <c r="K2" s="7">
        <f>Calculations!T134</f>
        <v>107975000000000</v>
      </c>
      <c r="L2" s="7">
        <f>Calculations!U134</f>
        <v>107117000000000</v>
      </c>
      <c r="M2" s="7">
        <f>Calculations!V134</f>
        <v>106215000000000</v>
      </c>
      <c r="N2" s="7">
        <f>Calculations!W134</f>
        <v>105168000000000</v>
      </c>
      <c r="O2" s="7">
        <f>Calculations!X134</f>
        <v>104127000000000</v>
      </c>
      <c r="P2" s="7">
        <f>Calculations!Y134</f>
        <v>103044000000000</v>
      </c>
      <c r="Q2" s="7">
        <f>Calculations!Z134</f>
        <v>101895000000000</v>
      </c>
      <c r="R2" s="7">
        <f>Calculations!AA134</f>
        <v>100733000000000</v>
      </c>
      <c r="S2" s="7">
        <f>Calculations!AB134</f>
        <v>99443000000000</v>
      </c>
      <c r="T2" s="7">
        <f>Calculations!AC134</f>
        <v>98095000000000</v>
      </c>
      <c r="U2" s="7">
        <f>Calculations!AD134</f>
        <v>96756000000000</v>
      </c>
      <c r="V2" s="7">
        <f>Calculations!AE134</f>
        <v>95498000000000</v>
      </c>
      <c r="W2" s="7">
        <f>Calculations!AF134</f>
        <v>94244000000000</v>
      </c>
      <c r="X2" s="7">
        <f>Calculations!AG134</f>
        <v>93021000000000</v>
      </c>
      <c r="Y2" s="7">
        <f>Calculations!AH134</f>
        <v>91808000000000</v>
      </c>
      <c r="Z2" s="7">
        <f>Calculations!AI134</f>
        <v>90575000000000</v>
      </c>
      <c r="AA2" s="7">
        <f>Calculations!AJ134</f>
        <v>89338000000000</v>
      </c>
      <c r="AB2" s="7">
        <f>Calculations!AK134</f>
        <v>88111000000000</v>
      </c>
      <c r="AC2" s="7">
        <f>Calculations!AL134</f>
        <v>86904000000000</v>
      </c>
      <c r="AD2" s="7">
        <f>Calculations!AM134</f>
        <v>85747000000000</v>
      </c>
      <c r="AE2" s="7">
        <f>Calculations!AN134</f>
        <v>84614000000000</v>
      </c>
    </row>
    <row r="3" spans="1:33">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c r="A4" s="1" t="s">
        <v>78</v>
      </c>
      <c r="B4" s="7">
        <f>Calculations!K136</f>
        <v>1803724000000000</v>
      </c>
      <c r="C4" s="7">
        <f>Calculations!L136</f>
        <v>1825241000000000</v>
      </c>
      <c r="D4" s="7">
        <f>Calculations!M136</f>
        <v>1797054000000000</v>
      </c>
      <c r="E4" s="7">
        <f>Calculations!N136</f>
        <v>1709386000000000</v>
      </c>
      <c r="F4" s="7">
        <f>Calculations!O136</f>
        <v>1762945000000000</v>
      </c>
      <c r="G4" s="7">
        <f>Calculations!P136</f>
        <v>1762945000000000</v>
      </c>
      <c r="H4" s="7">
        <f>Calculations!Q136</f>
        <v>1762945000000000</v>
      </c>
      <c r="I4" s="7">
        <f>Calculations!R136</f>
        <v>1762945000000000</v>
      </c>
      <c r="J4" s="7">
        <f>Calculations!S136</f>
        <v>1762945000000000</v>
      </c>
      <c r="K4" s="7">
        <f>Calculations!T136</f>
        <v>1762945000000000</v>
      </c>
      <c r="L4" s="7">
        <f>Calculations!U136</f>
        <v>1758502000000000</v>
      </c>
      <c r="M4" s="7">
        <f>Calculations!V136</f>
        <v>1754791000000000</v>
      </c>
      <c r="N4" s="7">
        <f>Calculations!W136</f>
        <v>1749018000000000</v>
      </c>
      <c r="O4" s="7">
        <f>Calculations!X136</f>
        <v>1742628000000000</v>
      </c>
      <c r="P4" s="7">
        <f>Calculations!Y136</f>
        <v>1735606000000000</v>
      </c>
      <c r="Q4" s="7">
        <f>Calculations!Z136</f>
        <v>1728547000000000</v>
      </c>
      <c r="R4" s="7">
        <f>Calculations!AA136</f>
        <v>1718630000000000</v>
      </c>
      <c r="S4" s="7">
        <f>Calculations!AB136</f>
        <v>1705487000000000</v>
      </c>
      <c r="T4" s="7">
        <f>Calculations!AC136</f>
        <v>1691570000000000</v>
      </c>
      <c r="U4" s="7">
        <f>Calculations!AD136</f>
        <v>1680142000000000</v>
      </c>
      <c r="V4" s="7">
        <f>Calculations!AE136</f>
        <v>1670144000000000</v>
      </c>
      <c r="W4" s="7">
        <f>Calculations!AF136</f>
        <v>1659580000000000</v>
      </c>
      <c r="X4" s="7">
        <f>Calculations!AG136</f>
        <v>1648668000000000</v>
      </c>
      <c r="Y4" s="7">
        <f>Calculations!AH136</f>
        <v>1638772000000000</v>
      </c>
      <c r="Z4" s="7">
        <f>Calculations!AI136</f>
        <v>1628872000000000</v>
      </c>
      <c r="AA4" s="7">
        <f>Calculations!AJ136</f>
        <v>1618790000000000</v>
      </c>
      <c r="AB4" s="7">
        <f>Calculations!AK136</f>
        <v>1607708000000000</v>
      </c>
      <c r="AC4" s="7">
        <f>Calculations!AL136</f>
        <v>1597905000000000</v>
      </c>
      <c r="AD4" s="7">
        <f>Calculations!AM136</f>
        <v>1587849000000000</v>
      </c>
      <c r="AE4" s="7">
        <f>Calculations!AN136</f>
        <v>1577793000000000</v>
      </c>
    </row>
    <row r="5" spans="1:33">
      <c r="A5" s="1" t="s">
        <v>79</v>
      </c>
      <c r="B5" s="7">
        <f>Calculations!K137</f>
        <v>214504000000000</v>
      </c>
      <c r="C5" s="7">
        <f>Calculations!L137</f>
        <v>212071000000000</v>
      </c>
      <c r="D5" s="7">
        <f>Calculations!M137</f>
        <v>206160000000000</v>
      </c>
      <c r="E5" s="7">
        <f>Calculations!N137</f>
        <v>189975000000000</v>
      </c>
      <c r="F5" s="7">
        <f>Calculations!O137</f>
        <v>192020000000000</v>
      </c>
      <c r="G5" s="7">
        <f>Calculations!P137</f>
        <v>193587000000000</v>
      </c>
      <c r="H5" s="7">
        <f>Calculations!Q137</f>
        <v>194650000000000</v>
      </c>
      <c r="I5" s="7">
        <f>Calculations!R137</f>
        <v>195676000000000</v>
      </c>
      <c r="J5" s="7">
        <f>Calculations!S137</f>
        <v>195086000000000</v>
      </c>
      <c r="K5" s="7">
        <f>Calculations!T137</f>
        <v>193402000000000</v>
      </c>
      <c r="L5" s="7">
        <f>Calculations!U137</f>
        <v>191426000000000</v>
      </c>
      <c r="M5" s="7">
        <f>Calculations!V137</f>
        <v>189330000000000</v>
      </c>
      <c r="N5" s="7">
        <f>Calculations!W137</f>
        <v>187095000000000</v>
      </c>
      <c r="O5" s="7">
        <f>Calculations!X137</f>
        <v>184862000000000</v>
      </c>
      <c r="P5" s="7">
        <f>Calculations!Y137</f>
        <v>182551000000000</v>
      </c>
      <c r="Q5" s="7">
        <f>Calculations!Z137</f>
        <v>180086000000000</v>
      </c>
      <c r="R5" s="7">
        <f>Calculations!AA137</f>
        <v>177597000000000</v>
      </c>
      <c r="S5" s="7">
        <f>Calculations!AB137</f>
        <v>175082000000000</v>
      </c>
      <c r="T5" s="7">
        <f>Calculations!AC137</f>
        <v>172486000000000</v>
      </c>
      <c r="U5" s="7">
        <f>Calculations!AD137</f>
        <v>169895000000000</v>
      </c>
      <c r="V5" s="7">
        <f>Calculations!AE137</f>
        <v>167430000000000</v>
      </c>
      <c r="W5" s="7">
        <f>Calculations!AF137</f>
        <v>164951000000000</v>
      </c>
      <c r="X5" s="7">
        <f>Calculations!AG137</f>
        <v>162477000000000</v>
      </c>
      <c r="Y5" s="7">
        <f>Calculations!AH137</f>
        <v>160041000000000</v>
      </c>
      <c r="Z5" s="7">
        <f>Calculations!AI137</f>
        <v>157596000000000</v>
      </c>
      <c r="AA5" s="7">
        <f>Calculations!AJ137</f>
        <v>155108000000000</v>
      </c>
      <c r="AB5" s="7">
        <f>Calculations!AK137</f>
        <v>152645000000000</v>
      </c>
      <c r="AC5" s="7">
        <f>Calculations!AL137</f>
        <v>150297000000000</v>
      </c>
      <c r="AD5" s="7">
        <f>Calculations!AM137</f>
        <v>147983000000000</v>
      </c>
      <c r="AE5" s="7">
        <f>Calculations!AN137</f>
        <v>145742000000000</v>
      </c>
    </row>
    <row r="6" spans="1:33">
      <c r="A6" s="1" t="s">
        <v>81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row>
    <row r="7" spans="1:33">
      <c r="A7" s="1" t="s">
        <v>139</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c r="A8" s="1" t="s">
        <v>243</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c r="A9" s="1" t="s">
        <v>244</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c r="A10" s="1" t="s">
        <v>245</v>
      </c>
      <c r="B10" s="7">
        <f>Calculations!K142</f>
        <v>359363595342854.44</v>
      </c>
      <c r="C10" s="7">
        <f>Calculations!L142</f>
        <v>409804486166869.25</v>
      </c>
      <c r="D10" s="7">
        <f>Calculations!M142</f>
        <v>409854403308727.94</v>
      </c>
      <c r="E10" s="7">
        <f>Calculations!N142</f>
        <v>396630603590175.69</v>
      </c>
      <c r="F10" s="7">
        <f>Calculations!O142</f>
        <v>396654714882987.75</v>
      </c>
      <c r="G10" s="7">
        <f>Calculations!P142</f>
        <v>395639351578116.06</v>
      </c>
      <c r="H10" s="7">
        <f>Calculations!Q142</f>
        <v>394602498753256.88</v>
      </c>
      <c r="I10" s="7">
        <f>Calculations!R142</f>
        <v>394587635888954.31</v>
      </c>
      <c r="J10" s="7">
        <f>Calculations!S142</f>
        <v>394521309689603.5</v>
      </c>
      <c r="K10" s="7">
        <f>Calculations!T142</f>
        <v>394989772780805.38</v>
      </c>
      <c r="L10" s="7">
        <f>Calculations!U142</f>
        <v>394583727155637.25</v>
      </c>
      <c r="M10" s="7">
        <f>Calculations!V142</f>
        <v>394527034046229.38</v>
      </c>
      <c r="N10" s="7">
        <f>Calculations!W142</f>
        <v>394253833788184.63</v>
      </c>
      <c r="O10" s="7">
        <f>Calculations!X142</f>
        <v>393866020353398.19</v>
      </c>
      <c r="P10" s="7">
        <f>Calculations!Y142</f>
        <v>393339501452086.06</v>
      </c>
      <c r="Q10" s="7">
        <f>Calculations!Z142</f>
        <v>392245734520410.31</v>
      </c>
      <c r="R10" s="7">
        <f>Calculations!AA142</f>
        <v>391133212983905.44</v>
      </c>
      <c r="S10" s="7">
        <f>Calculations!AB142</f>
        <v>390164677399615.88</v>
      </c>
      <c r="T10" s="7">
        <f>Calculations!AC142</f>
        <v>389247330475043.5</v>
      </c>
      <c r="U10" s="7">
        <f>Calculations!AD142</f>
        <v>388344227134282.5</v>
      </c>
      <c r="V10" s="7">
        <f>Calculations!AE142</f>
        <v>387288378132242.63</v>
      </c>
      <c r="W10" s="7">
        <f>Calculations!AF142</f>
        <v>385932480865545.5</v>
      </c>
      <c r="X10" s="7">
        <f>Calculations!AG142</f>
        <v>384605379853305.69</v>
      </c>
      <c r="Y10" s="7">
        <f>Calculations!AH142</f>
        <v>383263890455135.69</v>
      </c>
      <c r="Z10" s="7">
        <f>Calculations!AI142</f>
        <v>381774970029381.38</v>
      </c>
      <c r="AA10" s="7">
        <f>Calculations!AJ142</f>
        <v>380207053375089.56</v>
      </c>
      <c r="AB10" s="7">
        <f>Calculations!AK142</f>
        <v>378617518819500.81</v>
      </c>
      <c r="AC10" s="7">
        <f>Calculations!AL142</f>
        <v>377044133947190.19</v>
      </c>
      <c r="AD10" s="7">
        <f>Calculations!AM142</f>
        <v>375454093909028.81</v>
      </c>
      <c r="AE10" s="7">
        <f>Calculations!AN142</f>
        <v>373911541515514.06</v>
      </c>
    </row>
    <row r="11" spans="1:33">
      <c r="A11" s="1" t="s">
        <v>246</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4.5"/>
  <cols>
    <col min="1" max="1" width="29.81640625" customWidth="1"/>
    <col min="2" max="31" width="9.5429687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Calculations!K147</f>
        <v>1025491000000000.1</v>
      </c>
      <c r="C2" s="7">
        <f>Calculations!L147</f>
        <v>961542000000000</v>
      </c>
      <c r="D2" s="7">
        <f>Calculations!M147</f>
        <v>884875000000000</v>
      </c>
      <c r="E2" s="7">
        <f>Calculations!N147</f>
        <v>950909000000000</v>
      </c>
      <c r="F2" s="7">
        <f>Calculations!O147</f>
        <v>953835000000000</v>
      </c>
      <c r="G2" s="7">
        <f>Calculations!P147</f>
        <v>953645000000000.13</v>
      </c>
      <c r="H2" s="7">
        <f>Calculations!Q147</f>
        <v>950795000000000</v>
      </c>
      <c r="I2" s="7">
        <f>Calculations!R147</f>
        <v>946828999999999.88</v>
      </c>
      <c r="J2" s="7">
        <f>Calculations!S147</f>
        <v>942852000000000</v>
      </c>
      <c r="K2" s="7">
        <f>Calculations!T147</f>
        <v>938126999999999.88</v>
      </c>
      <c r="L2" s="7">
        <f>Calculations!U147</f>
        <v>934829000000000</v>
      </c>
      <c r="M2" s="7">
        <f>Calculations!V147</f>
        <v>932558000000000</v>
      </c>
      <c r="N2" s="7">
        <f>Calculations!W147</f>
        <v>929798000000000.13</v>
      </c>
      <c r="O2" s="7">
        <f>Calculations!X147</f>
        <v>927600000000000</v>
      </c>
      <c r="P2" s="7">
        <f>Calculations!Y147</f>
        <v>925766000000000</v>
      </c>
      <c r="Q2" s="7">
        <f>Calculations!Z147</f>
        <v>923713999999999.88</v>
      </c>
      <c r="R2" s="7">
        <f>Calculations!AA147</f>
        <v>922003000000000</v>
      </c>
      <c r="S2" s="7">
        <f>Calculations!AB147</f>
        <v>919610000000000</v>
      </c>
      <c r="T2" s="7">
        <f>Calculations!AC147</f>
        <v>917092000000000</v>
      </c>
      <c r="U2" s="7">
        <f>Calculations!AD147</f>
        <v>914657000000000</v>
      </c>
      <c r="V2" s="7">
        <f>Calculations!AE147</f>
        <v>913488000000000.13</v>
      </c>
      <c r="W2" s="7">
        <f>Calculations!AF147</f>
        <v>913131000000000</v>
      </c>
      <c r="X2" s="7">
        <f>Calculations!AG147</f>
        <v>913454999999999.88</v>
      </c>
      <c r="Y2" s="7">
        <f>Calculations!AH147</f>
        <v>914202000000000</v>
      </c>
      <c r="Z2" s="7">
        <f>Calculations!AI147</f>
        <v>915261000000000</v>
      </c>
      <c r="AA2" s="7">
        <f>Calculations!AJ147</f>
        <v>916728000000000</v>
      </c>
      <c r="AB2" s="7">
        <f>Calculations!AK147</f>
        <v>918492000000000</v>
      </c>
      <c r="AC2" s="7">
        <f>Calculations!AL147</f>
        <v>921216000000000</v>
      </c>
      <c r="AD2" s="7">
        <f>Calculations!AM147</f>
        <v>925069000000000</v>
      </c>
      <c r="AE2" s="7">
        <f>Calculations!AN147</f>
        <v>929684000000000.13</v>
      </c>
    </row>
    <row r="3" spans="1:33">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c r="A4" s="1" t="s">
        <v>78</v>
      </c>
      <c r="B4" s="7">
        <f>Calculations!K149</f>
        <v>24743000000000</v>
      </c>
      <c r="C4" s="7">
        <f>Calculations!L149</f>
        <v>23415000000000</v>
      </c>
      <c r="D4" s="7">
        <f>Calculations!M149</f>
        <v>18730000000000</v>
      </c>
      <c r="E4" s="7">
        <f>Calculations!N149</f>
        <v>23886000000000</v>
      </c>
      <c r="F4" s="7">
        <f>Calculations!O149</f>
        <v>24096000000000</v>
      </c>
      <c r="G4" s="7">
        <f>Calculations!P149</f>
        <v>24149000000000</v>
      </c>
      <c r="H4" s="7">
        <f>Calculations!Q149</f>
        <v>24089000000000</v>
      </c>
      <c r="I4" s="7">
        <f>Calculations!R149</f>
        <v>23972000000000</v>
      </c>
      <c r="J4" s="7">
        <f>Calculations!S149</f>
        <v>23829000000000</v>
      </c>
      <c r="K4" s="7">
        <f>Calculations!T149</f>
        <v>23669000000000</v>
      </c>
      <c r="L4" s="7">
        <f>Calculations!U149</f>
        <v>23538000000000</v>
      </c>
      <c r="M4" s="7">
        <f>Calculations!V149</f>
        <v>23449000000000</v>
      </c>
      <c r="N4" s="7">
        <f>Calculations!W149</f>
        <v>23334000000000</v>
      </c>
      <c r="O4" s="7">
        <f>Calculations!X149</f>
        <v>23243000000000</v>
      </c>
      <c r="P4" s="7">
        <f>Calculations!Y149</f>
        <v>23165000000000</v>
      </c>
      <c r="Q4" s="7">
        <f>Calculations!Z149</f>
        <v>23099000000000</v>
      </c>
      <c r="R4" s="7">
        <f>Calculations!AA149</f>
        <v>23010000000000</v>
      </c>
      <c r="S4" s="7">
        <f>Calculations!AB149</f>
        <v>22892000000000</v>
      </c>
      <c r="T4" s="7">
        <f>Calculations!AC149</f>
        <v>22772000000000</v>
      </c>
      <c r="U4" s="7">
        <f>Calculations!AD149</f>
        <v>22706000000000</v>
      </c>
      <c r="V4" s="7">
        <f>Calculations!AE149</f>
        <v>22650000000000</v>
      </c>
      <c r="W4" s="7">
        <f>Calculations!AF149</f>
        <v>22611000000000</v>
      </c>
      <c r="X4" s="7">
        <f>Calculations!AG149</f>
        <v>22577000000000</v>
      </c>
      <c r="Y4" s="7">
        <f>Calculations!AH149</f>
        <v>22566000000000</v>
      </c>
      <c r="Z4" s="7">
        <f>Calculations!AI149</f>
        <v>22575000000000</v>
      </c>
      <c r="AA4" s="7">
        <f>Calculations!AJ149</f>
        <v>22591000000000</v>
      </c>
      <c r="AB4" s="7">
        <f>Calculations!AK149</f>
        <v>22588000000000</v>
      </c>
      <c r="AC4" s="7">
        <f>Calculations!AL149</f>
        <v>22642000000000</v>
      </c>
      <c r="AD4" s="7">
        <f>Calculations!AM149</f>
        <v>22692000000000</v>
      </c>
      <c r="AE4" s="7">
        <f>Calculations!AN149</f>
        <v>22759000000000</v>
      </c>
    </row>
    <row r="5" spans="1:33">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c r="A7" s="1" t="s">
        <v>139</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c r="A8" s="1" t="s">
        <v>243</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c r="A9" s="1" t="s">
        <v>244</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c r="A10" s="1" t="s">
        <v>245</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c r="A11" s="1" t="s">
        <v>246</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4.5"/>
  <cols>
    <col min="1" max="1" width="29.81640625" customWidth="1"/>
    <col min="2" max="31" width="9.5429687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Calculations!K160</f>
        <v>518173000000000</v>
      </c>
      <c r="C2" s="7">
        <f>Calculations!L160</f>
        <v>497245000000000</v>
      </c>
      <c r="D2" s="7">
        <f>Calculations!M160</f>
        <v>488339000000000</v>
      </c>
      <c r="E2" s="7">
        <f>Calculations!N160</f>
        <v>485847000000000</v>
      </c>
      <c r="F2" s="7">
        <f>Calculations!O160</f>
        <v>487276000000000</v>
      </c>
      <c r="G2" s="7">
        <f>Calculations!P160</f>
        <v>488124000000000</v>
      </c>
      <c r="H2" s="7">
        <f>Calculations!Q160</f>
        <v>487793000000000</v>
      </c>
      <c r="I2" s="7">
        <f>Calculations!R160</f>
        <v>487389000000000</v>
      </c>
      <c r="J2" s="7">
        <f>Calculations!S160</f>
        <v>487404000000000</v>
      </c>
      <c r="K2" s="7">
        <f>Calculations!T160</f>
        <v>483568000000000</v>
      </c>
      <c r="L2" s="7">
        <f>Calculations!U160</f>
        <v>480695000000000</v>
      </c>
      <c r="M2" s="7">
        <f>Calculations!V160</f>
        <v>478266000000000</v>
      </c>
      <c r="N2" s="7">
        <f>Calculations!W160</f>
        <v>475673000000000</v>
      </c>
      <c r="O2" s="7">
        <f>Calculations!X160</f>
        <v>473083000000000</v>
      </c>
      <c r="P2" s="7">
        <f>Calculations!Y160</f>
        <v>470385000000000</v>
      </c>
      <c r="Q2" s="7">
        <f>Calculations!Z160</f>
        <v>467473000000000</v>
      </c>
      <c r="R2" s="7">
        <f>Calculations!AA160</f>
        <v>463906000000000</v>
      </c>
      <c r="S2" s="7">
        <f>Calculations!AB160</f>
        <v>459457000000000</v>
      </c>
      <c r="T2" s="7">
        <f>Calculations!AC160</f>
        <v>453673000000000</v>
      </c>
      <c r="U2" s="7">
        <f>Calculations!AD160</f>
        <v>451925000000000</v>
      </c>
      <c r="V2" s="7">
        <f>Calculations!AE160</f>
        <v>451202000000000</v>
      </c>
      <c r="W2" s="7">
        <f>Calculations!AF160</f>
        <v>450837000000000</v>
      </c>
      <c r="X2" s="7">
        <f>Calculations!AG160</f>
        <v>450937000000000</v>
      </c>
      <c r="Y2" s="7">
        <f>Calculations!AH160</f>
        <v>451372000000000</v>
      </c>
      <c r="Z2" s="7">
        <f>Calculations!AI160</f>
        <v>452000000000000</v>
      </c>
      <c r="AA2" s="7">
        <f>Calculations!AJ160</f>
        <v>452744000000000</v>
      </c>
      <c r="AB2" s="7">
        <f>Calculations!AK160</f>
        <v>453744000000000</v>
      </c>
      <c r="AC2" s="7">
        <f>Calculations!AL160</f>
        <v>455037000000000</v>
      </c>
      <c r="AD2" s="7">
        <f>Calculations!AM160</f>
        <v>456829000000000</v>
      </c>
      <c r="AE2" s="7">
        <f>Calculations!AN160</f>
        <v>458954000000000</v>
      </c>
    </row>
    <row r="3" spans="1:33">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c r="A7" s="1" t="s">
        <v>139</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c r="A8" s="1" t="s">
        <v>243</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c r="A9" s="1" t="s">
        <v>244</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c r="A10" s="1" t="s">
        <v>245</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c r="A11" s="1" t="s">
        <v>246</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4.5"/>
  <cols>
    <col min="1" max="1" width="29.81640625" customWidth="1"/>
    <col min="2" max="31" width="10.179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Calculations!K173</f>
        <v>758302000000000</v>
      </c>
      <c r="C2" s="7">
        <f>Calculations!L173</f>
        <v>709910000000000</v>
      </c>
      <c r="D2" s="7">
        <f>Calculations!M173</f>
        <v>706653000000000</v>
      </c>
      <c r="E2" s="7">
        <f>Calculations!N173</f>
        <v>707962000000000</v>
      </c>
      <c r="F2" s="7">
        <f>Calculations!O173</f>
        <v>711928999999999.88</v>
      </c>
      <c r="G2" s="7">
        <f>Calculations!P173</f>
        <v>714832000000000</v>
      </c>
      <c r="H2" s="7">
        <f>Calculations!Q173</f>
        <v>716334000000000</v>
      </c>
      <c r="I2" s="7">
        <f>Calculations!R173</f>
        <v>717828000000000</v>
      </c>
      <c r="J2" s="7">
        <f>Calculations!S173</f>
        <v>719743000000000</v>
      </c>
      <c r="K2" s="7">
        <f>Calculations!T173</f>
        <v>720849000000000</v>
      </c>
      <c r="L2" s="7">
        <f>Calculations!U173</f>
        <v>723082999999999.88</v>
      </c>
      <c r="M2" s="7">
        <f>Calculations!V173</f>
        <v>725480000000000</v>
      </c>
      <c r="N2" s="7">
        <f>Calculations!W173</f>
        <v>727447000000000</v>
      </c>
      <c r="O2" s="7">
        <f>Calculations!X173</f>
        <v>729220999999999.88</v>
      </c>
      <c r="P2" s="7">
        <f>Calculations!Y173</f>
        <v>730738000000000</v>
      </c>
      <c r="Q2" s="7">
        <f>Calculations!Z173</f>
        <v>731846000000000</v>
      </c>
      <c r="R2" s="7">
        <f>Calculations!AA173</f>
        <v>732688999999999.88</v>
      </c>
      <c r="S2" s="7">
        <f>Calculations!AB173</f>
        <v>732922000000000.13</v>
      </c>
      <c r="T2" s="7">
        <f>Calculations!AC173</f>
        <v>732744000000000</v>
      </c>
      <c r="U2" s="7">
        <f>Calculations!AD173</f>
        <v>732421000000000</v>
      </c>
      <c r="V2" s="7">
        <f>Calculations!AE173</f>
        <v>732953000000000</v>
      </c>
      <c r="W2" s="7">
        <f>Calculations!AF173</f>
        <v>733596000000000</v>
      </c>
      <c r="X2" s="7">
        <f>Calculations!AG173</f>
        <v>734419000000000</v>
      </c>
      <c r="Y2" s="7">
        <f>Calculations!AH173</f>
        <v>735344000000000</v>
      </c>
      <c r="Z2" s="7">
        <f>Calculations!AI173</f>
        <v>736273000000000.13</v>
      </c>
      <c r="AA2" s="7">
        <f>Calculations!AJ173</f>
        <v>737215000000000</v>
      </c>
      <c r="AB2" s="7">
        <f>Calculations!AK173</f>
        <v>738279999999999.88</v>
      </c>
      <c r="AC2" s="7">
        <f>Calculations!AL173</f>
        <v>739537999999999.88</v>
      </c>
      <c r="AD2" s="7">
        <f>Calculations!AM173</f>
        <v>741082999999999.88</v>
      </c>
      <c r="AE2" s="7">
        <f>Calculations!AN173</f>
        <v>742800000000000</v>
      </c>
    </row>
    <row r="3" spans="1:33">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c r="A4" s="1" t="s">
        <v>78</v>
      </c>
      <c r="B4" s="7">
        <f>Calculations!K175</f>
        <v>955843000000000</v>
      </c>
      <c r="C4" s="7">
        <f>Calculations!L175</f>
        <v>922694999999999.88</v>
      </c>
      <c r="D4" s="7">
        <f>Calculations!M175</f>
        <v>919392000000000</v>
      </c>
      <c r="E4" s="7">
        <f>Calculations!N175</f>
        <v>938734000000000</v>
      </c>
      <c r="F4" s="7">
        <f>Calculations!O175</f>
        <v>964616000000000</v>
      </c>
      <c r="G4" s="7">
        <f>Calculations!P175</f>
        <v>984180000000000</v>
      </c>
      <c r="H4" s="7">
        <f>Calculations!Q175</f>
        <v>997443000000000</v>
      </c>
      <c r="I4" s="7">
        <f>Calculations!R175</f>
        <v>1008210000000000</v>
      </c>
      <c r="J4" s="7">
        <f>Calculations!S175</f>
        <v>1017173000000000.1</v>
      </c>
      <c r="K4" s="7">
        <f>Calculations!T175</f>
        <v>1025331000000000</v>
      </c>
      <c r="L4" s="7">
        <f>Calculations!U175</f>
        <v>1034269000000000.1</v>
      </c>
      <c r="M4" s="7">
        <f>Calculations!V175</f>
        <v>1043705000000000.1</v>
      </c>
      <c r="N4" s="7">
        <f>Calculations!W175</f>
        <v>1052112999999999.9</v>
      </c>
      <c r="O4" s="7">
        <f>Calculations!X175</f>
        <v>1060163999999999.9</v>
      </c>
      <c r="P4" s="7">
        <f>Calculations!Y175</f>
        <v>1067819000000000.1</v>
      </c>
      <c r="Q4" s="7">
        <f>Calculations!Z175</f>
        <v>1075476000000000.1</v>
      </c>
      <c r="R4" s="7">
        <f>Calculations!AA175</f>
        <v>1081194000000000</v>
      </c>
      <c r="S4" s="7">
        <f>Calculations!AB175</f>
        <v>1083819000000000.1</v>
      </c>
      <c r="T4" s="7">
        <f>Calculations!AC175</f>
        <v>1085067000000000</v>
      </c>
      <c r="U4" s="7">
        <f>Calculations!AD175</f>
        <v>1088484999999999.9</v>
      </c>
      <c r="V4" s="7">
        <f>Calculations!AE175</f>
        <v>1093977000000000</v>
      </c>
      <c r="W4" s="7">
        <f>Calculations!AF175</f>
        <v>1099588000000000</v>
      </c>
      <c r="X4" s="7">
        <f>Calculations!AG175</f>
        <v>1105061000000000.1</v>
      </c>
      <c r="Y4" s="7">
        <f>Calculations!AH175</f>
        <v>1111262000000000</v>
      </c>
      <c r="Z4" s="7">
        <f>Calculations!AI175</f>
        <v>1117583000000000</v>
      </c>
      <c r="AA4" s="7">
        <f>Calculations!AJ175</f>
        <v>1123913000000000</v>
      </c>
      <c r="AB4" s="7">
        <f>Calculations!AK175</f>
        <v>1129770000000000</v>
      </c>
      <c r="AC4" s="7">
        <f>Calculations!AL175</f>
        <v>1136531000000000</v>
      </c>
      <c r="AD4" s="7">
        <f>Calculations!AM175</f>
        <v>1143384999999999.8</v>
      </c>
      <c r="AE4" s="7">
        <f>Calculations!AN175</f>
        <v>1149992000000000.3</v>
      </c>
    </row>
    <row r="5" spans="1:33">
      <c r="A5" s="1" t="s">
        <v>79</v>
      </c>
      <c r="B5" s="7">
        <f>Calculations!K176</f>
        <v>6478000000000</v>
      </c>
      <c r="C5" s="7">
        <f>Calculations!L176</f>
        <v>6139000000000</v>
      </c>
      <c r="D5" s="7">
        <f>Calculations!M176</f>
        <v>5899000000000</v>
      </c>
      <c r="E5" s="7">
        <f>Calculations!N176</f>
        <v>5874000000000</v>
      </c>
      <c r="F5" s="7">
        <f>Calculations!O176</f>
        <v>5988000000000</v>
      </c>
      <c r="G5" s="7">
        <f>Calculations!P176</f>
        <v>6086000000000</v>
      </c>
      <c r="H5" s="7">
        <f>Calculations!Q176</f>
        <v>6172000000000</v>
      </c>
      <c r="I5" s="7">
        <f>Calculations!R176</f>
        <v>6260000000000</v>
      </c>
      <c r="J5" s="7">
        <f>Calculations!S176</f>
        <v>6302000000000</v>
      </c>
      <c r="K5" s="7">
        <f>Calculations!T176</f>
        <v>6310000000000</v>
      </c>
      <c r="L5" s="7">
        <f>Calculations!U176</f>
        <v>6305000000000</v>
      </c>
      <c r="M5" s="7">
        <f>Calculations!V176</f>
        <v>6298000000000</v>
      </c>
      <c r="N5" s="7">
        <f>Calculations!W176</f>
        <v>6284000000000</v>
      </c>
      <c r="O5" s="7">
        <f>Calculations!X176</f>
        <v>6269000000000</v>
      </c>
      <c r="P5" s="7">
        <f>Calculations!Y176</f>
        <v>6251000000000</v>
      </c>
      <c r="Q5" s="7">
        <f>Calculations!Z176</f>
        <v>6227000000000</v>
      </c>
      <c r="R5" s="7">
        <f>Calculations!AA176</f>
        <v>6201000000000</v>
      </c>
      <c r="S5" s="7">
        <f>Calculations!AB176</f>
        <v>6173000000000</v>
      </c>
      <c r="T5" s="7">
        <f>Calculations!AC176</f>
        <v>6141000000000</v>
      </c>
      <c r="U5" s="7">
        <f>Calculations!AD176</f>
        <v>6110000000000</v>
      </c>
      <c r="V5" s="7">
        <f>Calculations!AE176</f>
        <v>6080000000000</v>
      </c>
      <c r="W5" s="7">
        <f>Calculations!AF176</f>
        <v>6050000000000</v>
      </c>
      <c r="X5" s="7">
        <f>Calculations!AG176</f>
        <v>6021000000000</v>
      </c>
      <c r="Y5" s="7">
        <f>Calculations!AH176</f>
        <v>5991000000000</v>
      </c>
      <c r="Z5" s="7">
        <f>Calculations!AI176</f>
        <v>5961000000000</v>
      </c>
      <c r="AA5" s="7">
        <f>Calculations!AJ176</f>
        <v>5930000000000</v>
      </c>
      <c r="AB5" s="7">
        <f>Calculations!AK176</f>
        <v>5899000000000</v>
      </c>
      <c r="AC5" s="7">
        <f>Calculations!AL176</f>
        <v>5872000000000</v>
      </c>
      <c r="AD5" s="7">
        <f>Calculations!AM176</f>
        <v>5847000000000</v>
      </c>
      <c r="AE5" s="7">
        <f>Calculations!AN176</f>
        <v>5824000000000</v>
      </c>
    </row>
    <row r="6" spans="1:33">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c r="A7" s="1" t="s">
        <v>139</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c r="A8" s="1" t="s">
        <v>243</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c r="A9" s="1" t="s">
        <v>244</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c r="A10" s="1" t="s">
        <v>245</v>
      </c>
      <c r="B10" s="7">
        <f>Calculations!K181</f>
        <v>10852745732625.082</v>
      </c>
      <c r="C10" s="7">
        <f>Calculations!L181</f>
        <v>11862959766202.879</v>
      </c>
      <c r="D10" s="7">
        <f>Calculations!M181</f>
        <v>11727450160643.121</v>
      </c>
      <c r="E10" s="7">
        <f>Calculations!N181</f>
        <v>12263761892294.73</v>
      </c>
      <c r="F10" s="7">
        <f>Calculations!O181</f>
        <v>12369380443283.674</v>
      </c>
      <c r="G10" s="7">
        <f>Calculations!P181</f>
        <v>12438134243024.658</v>
      </c>
      <c r="H10" s="7">
        <f>Calculations!Q181</f>
        <v>12512132660185.471</v>
      </c>
      <c r="I10" s="7">
        <f>Calculations!R181</f>
        <v>12623513362215.367</v>
      </c>
      <c r="J10" s="7">
        <f>Calculations!S181</f>
        <v>12744498803932.014</v>
      </c>
      <c r="K10" s="7">
        <f>Calculations!T181</f>
        <v>12887071830937.021</v>
      </c>
      <c r="L10" s="7">
        <f>Calculations!U181</f>
        <v>12996408009968.828</v>
      </c>
      <c r="M10" s="7">
        <f>Calculations!V181</f>
        <v>13123811653848.582</v>
      </c>
      <c r="N10" s="7">
        <f>Calculations!W181</f>
        <v>13241888300194.832</v>
      </c>
      <c r="O10" s="7">
        <f>Calculations!X181</f>
        <v>13356698951625.826</v>
      </c>
      <c r="P10" s="7">
        <f>Calculations!Y181</f>
        <v>13468922238590.805</v>
      </c>
      <c r="Q10" s="7">
        <f>Calculations!Z181</f>
        <v>13563043150820.135</v>
      </c>
      <c r="R10" s="7">
        <f>Calculations!AA181</f>
        <v>13656858244864.482</v>
      </c>
      <c r="S10" s="7">
        <f>Calculations!AB181</f>
        <v>13756334480916.535</v>
      </c>
      <c r="T10" s="7">
        <f>Calculations!AC181</f>
        <v>13858329698916.098</v>
      </c>
      <c r="U10" s="7">
        <f>Calculations!AD181</f>
        <v>13966174565410.793</v>
      </c>
      <c r="V10" s="7">
        <f>Calculations!AE181</f>
        <v>14063867521017.949</v>
      </c>
      <c r="W10" s="7">
        <f>Calculations!AF181</f>
        <v>14155061255988.445</v>
      </c>
      <c r="X10" s="7">
        <f>Calculations!AG181</f>
        <v>14252534156199.055</v>
      </c>
      <c r="Y10" s="7">
        <f>Calculations!AH181</f>
        <v>14347160838264.682</v>
      </c>
      <c r="Z10" s="7">
        <f>Calculations!AI181</f>
        <v>14440471816195.477</v>
      </c>
      <c r="AA10" s="7">
        <f>Calculations!AJ181</f>
        <v>14535857766938.4</v>
      </c>
      <c r="AB10" s="7">
        <f>Calculations!AK181</f>
        <v>14631758285670.904</v>
      </c>
      <c r="AC10" s="7">
        <f>Calculations!AL181</f>
        <v>14730853939452.559</v>
      </c>
      <c r="AD10" s="7">
        <f>Calculations!AM181</f>
        <v>14834677544623.988</v>
      </c>
      <c r="AE10" s="7">
        <f>Calculations!AN181</f>
        <v>14941889213722.564</v>
      </c>
    </row>
    <row r="11" spans="1:33">
      <c r="A11" s="1" t="s">
        <v>246</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2" sqref="B2"/>
    </sheetView>
  </sheetViews>
  <sheetFormatPr defaultRowHeight="14.5"/>
  <cols>
    <col min="1" max="1" width="29.81640625" customWidth="1"/>
    <col min="2" max="31" width="9.816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23">
        <f>Calculations!K186-'Water and Waste'!G9</f>
        <v>1972451600000000</v>
      </c>
      <c r="C2" s="23">
        <f>Calculations!L186-'Water and Waste'!H9</f>
        <v>2220937200000000</v>
      </c>
      <c r="D2" s="23">
        <f>Calculations!M186-'Water and Waste'!I9</f>
        <v>2254618800000000</v>
      </c>
      <c r="E2" s="23">
        <f>Calculations!N186-'Water and Waste'!J9</f>
        <v>2240336400000000</v>
      </c>
      <c r="F2" s="23">
        <f>Calculations!O186-'Water and Waste'!K9</f>
        <v>2279853000000000</v>
      </c>
      <c r="G2" s="23">
        <f>Calculations!P186-'Water and Waste'!L9</f>
        <v>2319369600000000</v>
      </c>
      <c r="H2" s="23">
        <f>Calculations!Q186-'Water and Waste'!M9</f>
        <v>2358886200000000</v>
      </c>
      <c r="I2" s="23">
        <f>Calculations!R186-'Water and Waste'!N9</f>
        <v>2398402800000000</v>
      </c>
      <c r="J2" s="23">
        <f>Calculations!S186-'Water and Waste'!O9</f>
        <v>2437919400000000</v>
      </c>
      <c r="K2" s="23">
        <f>Calculations!T186-'Water and Waste'!P9</f>
        <v>2328101000000000</v>
      </c>
      <c r="L2" s="23">
        <f>Calculations!U186-'Water and Waste'!Q9</f>
        <v>2361126600000000</v>
      </c>
      <c r="M2" s="23">
        <f>Calculations!V186-'Water and Waste'!R9</f>
        <v>2395128200000000</v>
      </c>
      <c r="N2" s="23">
        <f>Calculations!W186-'Water and Waste'!S9</f>
        <v>2428068800000000</v>
      </c>
      <c r="O2" s="23">
        <f>Calculations!X186-'Water and Waste'!T9</f>
        <v>2460287399999999.5</v>
      </c>
      <c r="P2" s="23">
        <f>Calculations!Y186-'Water and Waste'!U9</f>
        <v>2492011000000000</v>
      </c>
      <c r="Q2" s="23">
        <f>Calculations!Z186-'Water and Waste'!V9</f>
        <v>2523789600000000</v>
      </c>
      <c r="R2" s="23">
        <f>Calculations!AA186-'Water and Waste'!W9</f>
        <v>2554284200000000</v>
      </c>
      <c r="S2" s="23">
        <f>Calculations!AB186-'Water and Waste'!X9</f>
        <v>2585142799999999.5</v>
      </c>
      <c r="T2" s="23">
        <f>Calculations!AC186-'Water and Waste'!Y9</f>
        <v>2615107400000000</v>
      </c>
      <c r="U2" s="23">
        <f>Calculations!AD186-'Water and Waste'!Z9</f>
        <v>2644972000000000</v>
      </c>
      <c r="V2" s="23">
        <f>Calculations!AE186-'Water and Waste'!AA9</f>
        <v>2675414600000000</v>
      </c>
      <c r="W2" s="23">
        <f>Calculations!AF186-'Water and Waste'!AB9</f>
        <v>2706360200000000</v>
      </c>
      <c r="X2" s="23">
        <f>Calculations!AG186-'Water and Waste'!AC9</f>
        <v>2738780800000000</v>
      </c>
      <c r="Y2" s="23">
        <f>Calculations!AH186-'Water and Waste'!AD9</f>
        <v>2771455400000000</v>
      </c>
      <c r="Z2" s="23">
        <f>Calculations!AI186-'Water and Waste'!AE9</f>
        <v>2805455000000000</v>
      </c>
      <c r="AA2" s="23">
        <f>Calculations!AJ186-'Water and Waste'!AF9</f>
        <v>2840449600000000.5</v>
      </c>
      <c r="AB2" s="23">
        <f>Calculations!AK186-'Water and Waste'!AG9</f>
        <v>2875982199999999.5</v>
      </c>
      <c r="AC2" s="23">
        <f>Calculations!AL186-'Water and Waste'!AH9</f>
        <v>2913249800000000</v>
      </c>
      <c r="AD2" s="23">
        <f>Calculations!AM186-'Water and Waste'!AI9</f>
        <v>2951592400000000</v>
      </c>
      <c r="AE2" s="23">
        <f>Calculations!AN186-'Water and Waste'!AJ9</f>
        <v>2990721000000000.5</v>
      </c>
    </row>
    <row r="3" spans="1:33">
      <c r="A3" s="1" t="s">
        <v>77</v>
      </c>
      <c r="B3" s="7">
        <f>Calculations!K187</f>
        <v>21946040000000</v>
      </c>
      <c r="C3" s="7">
        <f>Calculations!L187</f>
        <v>23969240000000</v>
      </c>
      <c r="D3" s="7">
        <f>Calculations!M187</f>
        <v>24194120000000</v>
      </c>
      <c r="E3" s="7">
        <f>Calculations!N187</f>
        <v>24162680000000</v>
      </c>
      <c r="F3" s="7">
        <f>Calculations!O187</f>
        <v>24448106666666.668</v>
      </c>
      <c r="G3" s="7">
        <f>Calculations!P187</f>
        <v>24733533333333.336</v>
      </c>
      <c r="H3" s="7">
        <f>Calculations!Q187</f>
        <v>25018960000000.004</v>
      </c>
      <c r="I3" s="7">
        <f>Calculations!R187</f>
        <v>25304386666666.672</v>
      </c>
      <c r="J3" s="7">
        <f>Calculations!S187</f>
        <v>25589813333333.34</v>
      </c>
      <c r="K3" s="7">
        <f>Calculations!T187</f>
        <v>24514880000000</v>
      </c>
      <c r="L3" s="7">
        <f>Calculations!U187</f>
        <v>24606000000000</v>
      </c>
      <c r="M3" s="7">
        <f>Calculations!V187</f>
        <v>24723840000000</v>
      </c>
      <c r="N3" s="7">
        <f>Calculations!W187</f>
        <v>24830560000000</v>
      </c>
      <c r="O3" s="7">
        <f>Calculations!X187</f>
        <v>24934440000000</v>
      </c>
      <c r="P3" s="7">
        <f>Calculations!Y187</f>
        <v>25035080000000</v>
      </c>
      <c r="Q3" s="7">
        <f>Calculations!Z187</f>
        <v>25102720000000</v>
      </c>
      <c r="R3" s="7">
        <f>Calculations!AA187</f>
        <v>25172560000000</v>
      </c>
      <c r="S3" s="7">
        <f>Calculations!AB187</f>
        <v>25237960000000</v>
      </c>
      <c r="T3" s="7">
        <f>Calculations!AC187</f>
        <v>25296360000000</v>
      </c>
      <c r="U3" s="7">
        <f>Calculations!AD187</f>
        <v>25372360000000</v>
      </c>
      <c r="V3" s="7">
        <f>Calculations!AE187</f>
        <v>25450280000000</v>
      </c>
      <c r="W3" s="7">
        <f>Calculations!AF187</f>
        <v>25517520000000</v>
      </c>
      <c r="X3" s="7">
        <f>Calculations!AG187</f>
        <v>25589840000000</v>
      </c>
      <c r="Y3" s="7">
        <f>Calculations!AH187</f>
        <v>25663920000000</v>
      </c>
      <c r="Z3" s="7">
        <f>Calculations!AI187</f>
        <v>25731200000000</v>
      </c>
      <c r="AA3" s="7">
        <f>Calculations!AJ187</f>
        <v>25796960000000</v>
      </c>
      <c r="AB3" s="7">
        <f>Calculations!AK187</f>
        <v>25864880000000</v>
      </c>
      <c r="AC3" s="7">
        <f>Calculations!AL187</f>
        <v>25937040000000</v>
      </c>
      <c r="AD3" s="7">
        <f>Calculations!AM187</f>
        <v>26011640000000</v>
      </c>
      <c r="AE3" s="7">
        <f>Calculations!AN187</f>
        <v>26087160000000</v>
      </c>
    </row>
    <row r="4" spans="1:33">
      <c r="A4" s="1" t="s">
        <v>78</v>
      </c>
      <c r="B4" s="7">
        <f>Calculations!K188</f>
        <v>696843000000000</v>
      </c>
      <c r="C4" s="7">
        <f>Calculations!L188</f>
        <v>831146000000000</v>
      </c>
      <c r="D4" s="7">
        <f>Calculations!M188</f>
        <v>875367000000000</v>
      </c>
      <c r="E4" s="7">
        <f>Calculations!N188</f>
        <v>831889000000000</v>
      </c>
      <c r="F4" s="7">
        <f>Calculations!O188</f>
        <v>842616111111111.13</v>
      </c>
      <c r="G4" s="7">
        <f>Calculations!P188</f>
        <v>853343222222222.25</v>
      </c>
      <c r="H4" s="7">
        <f>Calculations!Q188</f>
        <v>864070333333333.38</v>
      </c>
      <c r="I4" s="7">
        <f>Calculations!R188</f>
        <v>874797444444444.5</v>
      </c>
      <c r="J4" s="7">
        <f>Calculations!S188</f>
        <v>885524555555555.63</v>
      </c>
      <c r="K4" s="7">
        <f>Calculations!T188</f>
        <v>793387000000000</v>
      </c>
      <c r="L4" s="7">
        <f>Calculations!U188</f>
        <v>794001000000000</v>
      </c>
      <c r="M4" s="7">
        <f>Calculations!V188</f>
        <v>795073000000000</v>
      </c>
      <c r="N4" s="7">
        <f>Calculations!W188</f>
        <v>796436000000000</v>
      </c>
      <c r="O4" s="7">
        <f>Calculations!X188</f>
        <v>797354000000000</v>
      </c>
      <c r="P4" s="7">
        <f>Calculations!Y188</f>
        <v>798659000000000</v>
      </c>
      <c r="Q4" s="7">
        <f>Calculations!Z188</f>
        <v>799893000000000</v>
      </c>
      <c r="R4" s="7">
        <f>Calculations!AA188</f>
        <v>800378000000000</v>
      </c>
      <c r="S4" s="7">
        <f>Calculations!AB188</f>
        <v>800362000000000</v>
      </c>
      <c r="T4" s="7">
        <f>Calculations!AC188</f>
        <v>800335000000000</v>
      </c>
      <c r="U4" s="7">
        <f>Calculations!AD188</f>
        <v>801214000000000</v>
      </c>
      <c r="V4" s="7">
        <f>Calculations!AE188</f>
        <v>802251000000000</v>
      </c>
      <c r="W4" s="7">
        <f>Calculations!AF188</f>
        <v>803665000000000</v>
      </c>
      <c r="X4" s="7">
        <f>Calculations!AG188</f>
        <v>804678000000000</v>
      </c>
      <c r="Y4" s="7">
        <f>Calculations!AH188</f>
        <v>806063000000000</v>
      </c>
      <c r="Z4" s="7">
        <f>Calculations!AI188</f>
        <v>807515000000000</v>
      </c>
      <c r="AA4" s="7">
        <f>Calculations!AJ188</f>
        <v>809064000000000</v>
      </c>
      <c r="AB4" s="7">
        <f>Calculations!AK188</f>
        <v>810264000000000</v>
      </c>
      <c r="AC4" s="7">
        <f>Calculations!AL188</f>
        <v>811878000000000</v>
      </c>
      <c r="AD4" s="7">
        <f>Calculations!AM188</f>
        <v>813446000000000</v>
      </c>
      <c r="AE4" s="7">
        <f>Calculations!AN188</f>
        <v>815150000000000</v>
      </c>
    </row>
    <row r="5" spans="1:33">
      <c r="A5" s="1" t="s">
        <v>79</v>
      </c>
      <c r="B5" s="7">
        <f>Calculations!K189</f>
        <v>93407000000000</v>
      </c>
      <c r="C5" s="7">
        <f>Calculations!L189</f>
        <v>79483000000000</v>
      </c>
      <c r="D5" s="7">
        <f>Calculations!M189</f>
        <v>80017000000000</v>
      </c>
      <c r="E5" s="7">
        <f>Calculations!N189</f>
        <v>81909000000000</v>
      </c>
      <c r="F5" s="7">
        <f>Calculations!O189</f>
        <v>81349333333333.328</v>
      </c>
      <c r="G5" s="7">
        <f>Calculations!P189</f>
        <v>80789666666666.656</v>
      </c>
      <c r="H5" s="7">
        <f>Calculations!Q189</f>
        <v>80229999999999.984</v>
      </c>
      <c r="I5" s="7">
        <f>Calculations!R189</f>
        <v>79670333333333.313</v>
      </c>
      <c r="J5" s="7">
        <f>Calculations!S189</f>
        <v>79110666666666.641</v>
      </c>
      <c r="K5" s="7">
        <f>Calculations!T189</f>
        <v>88370000000000</v>
      </c>
      <c r="L5" s="7">
        <f>Calculations!U189</f>
        <v>88761000000000</v>
      </c>
      <c r="M5" s="7">
        <f>Calculations!V189</f>
        <v>89126000000000</v>
      </c>
      <c r="N5" s="7">
        <f>Calculations!W189</f>
        <v>89424000000000</v>
      </c>
      <c r="O5" s="7">
        <f>Calculations!X189</f>
        <v>89742000000000</v>
      </c>
      <c r="P5" s="7">
        <f>Calculations!Y189</f>
        <v>90052000000000</v>
      </c>
      <c r="Q5" s="7">
        <f>Calculations!Z189</f>
        <v>90288000000000</v>
      </c>
      <c r="R5" s="7">
        <f>Calculations!AA189</f>
        <v>90517000000000</v>
      </c>
      <c r="S5" s="7">
        <f>Calculations!AB189</f>
        <v>90551000000000</v>
      </c>
      <c r="T5" s="7">
        <f>Calculations!AC189</f>
        <v>90400000000000</v>
      </c>
      <c r="U5" s="7">
        <f>Calculations!AD189</f>
        <v>90397000000000</v>
      </c>
      <c r="V5" s="7">
        <f>Calculations!AE189</f>
        <v>90549000000000</v>
      </c>
      <c r="W5" s="7">
        <f>Calculations!AF189</f>
        <v>90753000000000</v>
      </c>
      <c r="X5" s="7">
        <f>Calculations!AG189</f>
        <v>90953000000000</v>
      </c>
      <c r="Y5" s="7">
        <f>Calculations!AH189</f>
        <v>91165000000000</v>
      </c>
      <c r="Z5" s="7">
        <f>Calculations!AI189</f>
        <v>91366000000000</v>
      </c>
      <c r="AA5" s="7">
        <f>Calculations!AJ189</f>
        <v>91539000000000</v>
      </c>
      <c r="AB5" s="7">
        <f>Calculations!AK189</f>
        <v>91723000000000</v>
      </c>
      <c r="AC5" s="7">
        <f>Calculations!AL189</f>
        <v>91967000000000</v>
      </c>
      <c r="AD5" s="7">
        <f>Calculations!AM189</f>
        <v>92226000000000</v>
      </c>
      <c r="AE5" s="7">
        <f>Calculations!AN189</f>
        <v>92471000000000</v>
      </c>
    </row>
    <row r="6" spans="1:33">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c r="A7" s="1" t="s">
        <v>139</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c r="A8" s="1" t="s">
        <v>243</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c r="A9" s="1" t="s">
        <v>244</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c r="A10" s="1" t="s">
        <v>245</v>
      </c>
      <c r="B10" s="7">
        <f>Calculations!K194</f>
        <v>156488618924520.5</v>
      </c>
      <c r="C10" s="7">
        <f>Calculations!L194</f>
        <v>153594570385966.81</v>
      </c>
      <c r="D10" s="7">
        <f>Calculations!M194</f>
        <v>159075974526082.19</v>
      </c>
      <c r="E10" s="7">
        <f>Calculations!N194</f>
        <v>171033054552996.63</v>
      </c>
      <c r="F10" s="7">
        <f>Calculations!O194</f>
        <v>173698794160078.53</v>
      </c>
      <c r="G10" s="7">
        <f>Calculations!P194</f>
        <v>176364533767160.44</v>
      </c>
      <c r="H10" s="7">
        <f>Calculations!Q194</f>
        <v>179030273374242.34</v>
      </c>
      <c r="I10" s="7">
        <f>Calculations!R194</f>
        <v>181696012981324.25</v>
      </c>
      <c r="J10" s="7">
        <f>Calculations!S194</f>
        <v>184361752588406.16</v>
      </c>
      <c r="K10" s="7">
        <f>Calculations!T194</f>
        <v>180480275388257.63</v>
      </c>
      <c r="L10" s="7">
        <f>Calculations!U194</f>
        <v>182963864834393.94</v>
      </c>
      <c r="M10" s="7">
        <f>Calculations!V194</f>
        <v>185721314299921.94</v>
      </c>
      <c r="N10" s="7">
        <f>Calculations!W194</f>
        <v>188437717911620.44</v>
      </c>
      <c r="O10" s="7">
        <f>Calculations!X194</f>
        <v>191203840694976</v>
      </c>
      <c r="P10" s="7">
        <f>Calculations!Y194</f>
        <v>194033496309323.13</v>
      </c>
      <c r="Q10" s="7">
        <f>Calculations!Z194</f>
        <v>196656502328769.56</v>
      </c>
      <c r="R10" s="7">
        <f>Calculations!AA194</f>
        <v>199351368771230.06</v>
      </c>
      <c r="S10" s="7">
        <f>Calculations!AB194</f>
        <v>201790028119467.56</v>
      </c>
      <c r="T10" s="7">
        <f>Calculations!AC194</f>
        <v>204006979826040.38</v>
      </c>
      <c r="U10" s="7">
        <f>Calculations!AD194</f>
        <v>206626238300306.69</v>
      </c>
      <c r="V10" s="7">
        <f>Calculations!AE194</f>
        <v>209454474346739.31</v>
      </c>
      <c r="W10" s="7">
        <f>Calculations!AF194</f>
        <v>212332937878465.94</v>
      </c>
      <c r="X10" s="7">
        <f>Calculations!AG194</f>
        <v>215298245990495.25</v>
      </c>
      <c r="Y10" s="7">
        <f>Calculations!AH194</f>
        <v>218323028706599.63</v>
      </c>
      <c r="Z10" s="7">
        <f>Calculations!AI194</f>
        <v>221333358154423</v>
      </c>
      <c r="AA10" s="7">
        <f>Calculations!AJ194</f>
        <v>224384128857972.19</v>
      </c>
      <c r="AB10" s="7">
        <f>Calculations!AK194</f>
        <v>227507842894828.31</v>
      </c>
      <c r="AC10" s="7">
        <f>Calculations!AL194</f>
        <v>230713972113357.25</v>
      </c>
      <c r="AD10" s="7">
        <f>Calculations!AM194</f>
        <v>233990588546347.19</v>
      </c>
      <c r="AE10" s="7">
        <f>Calculations!AN194</f>
        <v>237238409270763.38</v>
      </c>
    </row>
    <row r="11" spans="1:33">
      <c r="A11" s="1" t="s">
        <v>246</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4.5"/>
  <cols>
    <col min="1" max="1" width="29.81640625" customWidth="1"/>
    <col min="2" max="31" width="9.816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 t="s">
        <v>139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 t="s">
        <v>243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 t="s">
        <v>244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 t="s">
        <v>245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 t="s">
        <v>246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31" activePane="bottomRight" state="frozen"/>
      <selection pane="topRight" activeCell="C1" sqref="C1"/>
      <selection pane="bottomLeft" activeCell="A2" sqref="A2"/>
      <selection pane="bottomRight" sqref="A1:XFD1048576"/>
    </sheetView>
  </sheetViews>
  <sheetFormatPr defaultColWidth="8.7265625" defaultRowHeight="15" customHeight="1"/>
  <cols>
    <col min="1" max="1" width="18.81640625" style="47" customWidth="1"/>
    <col min="2" max="2" width="46.7265625" style="47" customWidth="1"/>
    <col min="3" max="16384" width="8.7265625" style="47"/>
  </cols>
  <sheetData>
    <row r="1" spans="1:33" ht="15" customHeight="1" thickBot="1">
      <c r="A1"/>
      <c r="B1" s="72" t="s">
        <v>641</v>
      </c>
      <c r="C1" s="73">
        <v>2022</v>
      </c>
      <c r="D1" s="73">
        <v>2023</v>
      </c>
      <c r="E1" s="73">
        <v>2024</v>
      </c>
      <c r="F1" s="73">
        <v>2025</v>
      </c>
      <c r="G1" s="73">
        <v>2026</v>
      </c>
      <c r="H1" s="73">
        <v>2027</v>
      </c>
      <c r="I1" s="73">
        <v>2028</v>
      </c>
      <c r="J1" s="73">
        <v>2029</v>
      </c>
      <c r="K1" s="73">
        <v>2030</v>
      </c>
      <c r="L1" s="73">
        <v>2031</v>
      </c>
      <c r="M1" s="73">
        <v>2032</v>
      </c>
      <c r="N1" s="73">
        <v>2033</v>
      </c>
      <c r="O1" s="73">
        <v>2034</v>
      </c>
      <c r="P1" s="73">
        <v>2035</v>
      </c>
      <c r="Q1" s="73">
        <v>2036</v>
      </c>
      <c r="R1" s="73">
        <v>2037</v>
      </c>
      <c r="S1" s="73">
        <v>2038</v>
      </c>
      <c r="T1" s="73">
        <v>2039</v>
      </c>
      <c r="U1" s="73">
        <v>2040</v>
      </c>
      <c r="V1" s="73">
        <v>2041</v>
      </c>
      <c r="W1" s="73">
        <v>2042</v>
      </c>
      <c r="X1" s="73">
        <v>2043</v>
      </c>
      <c r="Y1" s="73">
        <v>2044</v>
      </c>
      <c r="Z1" s="73">
        <v>2045</v>
      </c>
      <c r="AA1" s="73">
        <v>2046</v>
      </c>
      <c r="AB1" s="73">
        <v>2047</v>
      </c>
      <c r="AC1" s="73">
        <v>2048</v>
      </c>
      <c r="AD1" s="73">
        <v>2049</v>
      </c>
      <c r="AE1" s="73">
        <v>2050</v>
      </c>
      <c r="AF1"/>
      <c r="AG1"/>
    </row>
    <row r="2" spans="1:33" ht="15" customHeight="1" thickTop="1">
      <c r="A2"/>
      <c r="B2"/>
      <c r="C2"/>
      <c r="D2"/>
      <c r="E2"/>
      <c r="F2"/>
      <c r="G2"/>
      <c r="H2"/>
      <c r="I2"/>
      <c r="J2"/>
      <c r="K2"/>
      <c r="L2"/>
      <c r="M2"/>
      <c r="N2"/>
      <c r="O2"/>
      <c r="P2"/>
      <c r="Q2"/>
      <c r="R2"/>
      <c r="S2"/>
      <c r="T2"/>
      <c r="U2"/>
      <c r="V2"/>
      <c r="W2"/>
      <c r="X2"/>
      <c r="Y2"/>
      <c r="Z2"/>
      <c r="AA2"/>
      <c r="AB2"/>
      <c r="AC2"/>
      <c r="AD2"/>
      <c r="AE2"/>
      <c r="AF2"/>
      <c r="AG2"/>
    </row>
    <row r="3" spans="1:33" ht="15" customHeight="1">
      <c r="A3"/>
      <c r="B3"/>
      <c r="C3" s="70" t="s">
        <v>143</v>
      </c>
      <c r="D3" s="70" t="s">
        <v>583</v>
      </c>
      <c r="E3" s="58"/>
      <c r="F3" s="58"/>
      <c r="G3" s="58"/>
      <c r="H3"/>
      <c r="I3"/>
      <c r="J3"/>
      <c r="K3"/>
      <c r="L3"/>
      <c r="M3"/>
      <c r="N3"/>
      <c r="O3"/>
      <c r="P3"/>
      <c r="Q3"/>
      <c r="R3"/>
      <c r="S3"/>
      <c r="T3"/>
      <c r="U3"/>
      <c r="V3"/>
      <c r="W3"/>
      <c r="X3"/>
      <c r="Y3"/>
      <c r="Z3"/>
      <c r="AA3"/>
      <c r="AB3"/>
      <c r="AC3"/>
      <c r="AD3"/>
      <c r="AE3"/>
      <c r="AF3"/>
      <c r="AG3"/>
    </row>
    <row r="4" spans="1:33" ht="15" customHeight="1">
      <c r="A4"/>
      <c r="B4"/>
      <c r="C4" s="70" t="s">
        <v>142</v>
      </c>
      <c r="D4" s="70" t="s">
        <v>642</v>
      </c>
      <c r="E4" s="58"/>
      <c r="F4" s="58"/>
      <c r="G4" s="70" t="s">
        <v>643</v>
      </c>
      <c r="H4"/>
      <c r="I4"/>
      <c r="J4"/>
      <c r="K4"/>
      <c r="L4"/>
      <c r="M4"/>
      <c r="N4"/>
      <c r="O4"/>
      <c r="P4"/>
      <c r="Q4"/>
      <c r="R4"/>
      <c r="S4"/>
      <c r="T4"/>
      <c r="U4"/>
      <c r="V4"/>
      <c r="W4"/>
      <c r="X4"/>
      <c r="Y4"/>
      <c r="Z4"/>
      <c r="AA4"/>
      <c r="AB4"/>
      <c r="AC4"/>
      <c r="AD4"/>
      <c r="AE4"/>
      <c r="AF4"/>
      <c r="AG4"/>
    </row>
    <row r="5" spans="1:33" ht="15" customHeight="1">
      <c r="A5"/>
      <c r="B5"/>
      <c r="C5" s="70" t="s">
        <v>141</v>
      </c>
      <c r="D5" s="70" t="s">
        <v>584</v>
      </c>
      <c r="E5" s="58"/>
      <c r="F5" s="58"/>
      <c r="G5" s="58"/>
      <c r="H5"/>
      <c r="I5"/>
      <c r="J5"/>
      <c r="K5"/>
      <c r="L5"/>
      <c r="M5"/>
      <c r="N5"/>
      <c r="O5"/>
      <c r="P5"/>
      <c r="Q5"/>
      <c r="R5"/>
      <c r="S5"/>
      <c r="T5"/>
      <c r="U5"/>
      <c r="V5"/>
      <c r="W5"/>
      <c r="X5"/>
      <c r="Y5"/>
      <c r="Z5"/>
      <c r="AA5"/>
      <c r="AB5"/>
      <c r="AC5"/>
      <c r="AD5"/>
      <c r="AE5"/>
      <c r="AF5"/>
      <c r="AG5"/>
    </row>
    <row r="6" spans="1:33" ht="15" customHeight="1">
      <c r="A6"/>
      <c r="B6"/>
      <c r="C6" s="70" t="s">
        <v>140</v>
      </c>
      <c r="D6" s="58"/>
      <c r="E6" s="70" t="s">
        <v>585</v>
      </c>
      <c r="F6" s="58"/>
      <c r="G6" s="58"/>
      <c r="H6"/>
      <c r="I6"/>
      <c r="J6"/>
      <c r="K6"/>
      <c r="L6"/>
      <c r="M6"/>
      <c r="N6"/>
      <c r="O6"/>
      <c r="P6"/>
      <c r="Q6"/>
      <c r="R6"/>
      <c r="S6"/>
      <c r="T6"/>
      <c r="U6"/>
      <c r="V6"/>
      <c r="W6"/>
      <c r="X6"/>
      <c r="Y6"/>
      <c r="Z6"/>
      <c r="AA6"/>
      <c r="AB6"/>
      <c r="AC6"/>
      <c r="AD6"/>
      <c r="AE6"/>
      <c r="AF6"/>
      <c r="AG6"/>
    </row>
    <row r="7" spans="1:33" ht="14.5">
      <c r="A7"/>
      <c r="B7"/>
      <c r="C7"/>
      <c r="D7"/>
      <c r="E7"/>
      <c r="F7"/>
      <c r="G7"/>
      <c r="H7"/>
      <c r="I7"/>
      <c r="J7"/>
      <c r="K7"/>
      <c r="L7"/>
      <c r="M7"/>
      <c r="N7"/>
      <c r="O7"/>
      <c r="P7"/>
      <c r="Q7"/>
      <c r="R7"/>
      <c r="S7"/>
      <c r="T7"/>
      <c r="U7"/>
      <c r="V7"/>
      <c r="W7"/>
      <c r="X7"/>
      <c r="Y7"/>
      <c r="Z7"/>
      <c r="AA7"/>
      <c r="AB7"/>
      <c r="AC7"/>
      <c r="AD7"/>
      <c r="AE7"/>
      <c r="AF7"/>
      <c r="AG7"/>
    </row>
    <row r="8" spans="1:33" ht="14.5">
      <c r="A8"/>
      <c r="B8"/>
      <c r="C8"/>
      <c r="D8"/>
      <c r="E8"/>
      <c r="F8"/>
      <c r="G8"/>
      <c r="H8"/>
      <c r="I8"/>
      <c r="J8"/>
      <c r="K8"/>
      <c r="L8"/>
      <c r="M8"/>
      <c r="N8"/>
      <c r="O8"/>
      <c r="P8"/>
      <c r="Q8"/>
      <c r="R8"/>
      <c r="S8"/>
      <c r="T8"/>
      <c r="U8"/>
      <c r="V8"/>
      <c r="W8"/>
      <c r="X8"/>
      <c r="Y8"/>
      <c r="Z8"/>
      <c r="AA8"/>
      <c r="AB8"/>
      <c r="AC8"/>
      <c r="AD8"/>
      <c r="AE8"/>
      <c r="AF8"/>
      <c r="AG8"/>
    </row>
    <row r="9" spans="1:33" ht="14.5">
      <c r="A9"/>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c r="A10" s="51" t="s">
        <v>268</v>
      </c>
      <c r="B10" s="74" t="s">
        <v>44</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112" t="s">
        <v>570</v>
      </c>
      <c r="AG10" s="48"/>
    </row>
    <row r="11" spans="1:33" ht="15" customHeight="1">
      <c r="A11"/>
      <c r="B11" s="75"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112" t="s">
        <v>569</v>
      </c>
      <c r="AG11" s="48"/>
    </row>
    <row r="12" spans="1:33" ht="15" customHeight="1">
      <c r="A12"/>
      <c r="B12" s="75"/>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112" t="s">
        <v>568</v>
      </c>
      <c r="AG12" s="48"/>
    </row>
    <row r="13" spans="1:33" ht="15" customHeight="1" thickBot="1">
      <c r="A13"/>
      <c r="B13" s="113" t="s">
        <v>4</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t="s">
        <v>586</v>
      </c>
      <c r="AG13" s="48"/>
    </row>
    <row r="14" spans="1:33" ht="15" customHeight="1" thickTop="1">
      <c r="A14"/>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c r="A15"/>
      <c r="B15" s="115"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c r="A16"/>
      <c r="B16" s="115" t="s">
        <v>45</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c r="A17" s="51" t="s">
        <v>269</v>
      </c>
      <c r="B17" s="76" t="s">
        <v>46</v>
      </c>
      <c r="C17" s="77">
        <v>86.924255000000002</v>
      </c>
      <c r="D17" s="77">
        <v>87.748749000000004</v>
      </c>
      <c r="E17" s="77">
        <v>88.617271000000002</v>
      </c>
      <c r="F17" s="77">
        <v>89.514099000000002</v>
      </c>
      <c r="G17" s="77">
        <v>90.404471999999998</v>
      </c>
      <c r="H17" s="77">
        <v>91.297477999999998</v>
      </c>
      <c r="I17" s="77">
        <v>92.195678999999998</v>
      </c>
      <c r="J17" s="77">
        <v>93.089354999999998</v>
      </c>
      <c r="K17" s="77">
        <v>93.966080000000005</v>
      </c>
      <c r="L17" s="77">
        <v>94.826713999999996</v>
      </c>
      <c r="M17" s="77">
        <v>95.679114999999996</v>
      </c>
      <c r="N17" s="77">
        <v>96.513321000000005</v>
      </c>
      <c r="O17" s="77">
        <v>97.325699</v>
      </c>
      <c r="P17" s="77">
        <v>98.133125000000007</v>
      </c>
      <c r="Q17" s="77">
        <v>98.940040999999994</v>
      </c>
      <c r="R17" s="77">
        <v>99.740120000000005</v>
      </c>
      <c r="S17" s="77">
        <v>100.53505699999999</v>
      </c>
      <c r="T17" s="77">
        <v>101.32176200000001</v>
      </c>
      <c r="U17" s="77">
        <v>102.113564</v>
      </c>
      <c r="V17" s="77">
        <v>102.910828</v>
      </c>
      <c r="W17" s="77">
        <v>103.69776899999999</v>
      </c>
      <c r="X17" s="77">
        <v>104.47829400000001</v>
      </c>
      <c r="Y17" s="77">
        <v>105.252831</v>
      </c>
      <c r="Z17" s="77">
        <v>106.020561</v>
      </c>
      <c r="AA17" s="77">
        <v>106.78040300000001</v>
      </c>
      <c r="AB17" s="77">
        <v>107.532082</v>
      </c>
      <c r="AC17" s="77">
        <v>108.274323</v>
      </c>
      <c r="AD17" s="77">
        <v>109.00851400000001</v>
      </c>
      <c r="AE17" s="77">
        <v>109.733574</v>
      </c>
      <c r="AF17" s="78">
        <v>8.3569999999999998E-3</v>
      </c>
      <c r="AG17" s="48"/>
    </row>
    <row r="18" spans="1:33" ht="15" customHeight="1">
      <c r="A18" s="51" t="s">
        <v>270</v>
      </c>
      <c r="B18" s="76" t="s">
        <v>47</v>
      </c>
      <c r="C18" s="77">
        <v>32.842151999999999</v>
      </c>
      <c r="D18" s="77">
        <v>33.209693999999999</v>
      </c>
      <c r="E18" s="77">
        <v>33.532608000000003</v>
      </c>
      <c r="F18" s="77">
        <v>33.853248999999998</v>
      </c>
      <c r="G18" s="77">
        <v>34.177894999999999</v>
      </c>
      <c r="H18" s="77">
        <v>34.506245</v>
      </c>
      <c r="I18" s="77">
        <v>34.834449999999997</v>
      </c>
      <c r="J18" s="77">
        <v>35.154774000000003</v>
      </c>
      <c r="K18" s="77">
        <v>35.461661999999997</v>
      </c>
      <c r="L18" s="77">
        <v>35.761547</v>
      </c>
      <c r="M18" s="77">
        <v>36.061019999999999</v>
      </c>
      <c r="N18" s="77">
        <v>36.353732999999998</v>
      </c>
      <c r="O18" s="77">
        <v>36.637965999999999</v>
      </c>
      <c r="P18" s="77">
        <v>36.919665999999999</v>
      </c>
      <c r="Q18" s="77">
        <v>37.203586999999999</v>
      </c>
      <c r="R18" s="77">
        <v>37.489182</v>
      </c>
      <c r="S18" s="77">
        <v>37.778606000000003</v>
      </c>
      <c r="T18" s="77">
        <v>38.068809999999999</v>
      </c>
      <c r="U18" s="77">
        <v>38.363567000000003</v>
      </c>
      <c r="V18" s="77">
        <v>38.657673000000003</v>
      </c>
      <c r="W18" s="77">
        <v>38.947136</v>
      </c>
      <c r="X18" s="77">
        <v>39.231166999999999</v>
      </c>
      <c r="Y18" s="77">
        <v>39.508026000000001</v>
      </c>
      <c r="Z18" s="77">
        <v>39.779411000000003</v>
      </c>
      <c r="AA18" s="77">
        <v>40.046928000000001</v>
      </c>
      <c r="AB18" s="77">
        <v>40.316867999999999</v>
      </c>
      <c r="AC18" s="77">
        <v>40.587733999999998</v>
      </c>
      <c r="AD18" s="77">
        <v>40.861449999999998</v>
      </c>
      <c r="AE18" s="77">
        <v>41.135033</v>
      </c>
      <c r="AF18" s="78">
        <v>8.0730000000000003E-3</v>
      </c>
      <c r="AG18" s="48"/>
    </row>
    <row r="19" spans="1:33" ht="15" customHeight="1">
      <c r="A19" s="51" t="s">
        <v>271</v>
      </c>
      <c r="B19" s="76" t="s">
        <v>48</v>
      </c>
      <c r="C19" s="77">
        <v>6.6483759999999998</v>
      </c>
      <c r="D19" s="77">
        <v>6.6545350000000001</v>
      </c>
      <c r="E19" s="77">
        <v>6.6566419999999997</v>
      </c>
      <c r="F19" s="77">
        <v>6.6575480000000002</v>
      </c>
      <c r="G19" s="77">
        <v>6.6658239999999997</v>
      </c>
      <c r="H19" s="77">
        <v>6.6793570000000004</v>
      </c>
      <c r="I19" s="77">
        <v>6.6954269999999996</v>
      </c>
      <c r="J19" s="77">
        <v>6.7099359999999999</v>
      </c>
      <c r="K19" s="77">
        <v>6.7167089999999998</v>
      </c>
      <c r="L19" s="77">
        <v>6.7186180000000002</v>
      </c>
      <c r="M19" s="77">
        <v>6.7212909999999999</v>
      </c>
      <c r="N19" s="77">
        <v>6.72682</v>
      </c>
      <c r="O19" s="77">
        <v>6.7331029999999998</v>
      </c>
      <c r="P19" s="77">
        <v>6.7385869999999999</v>
      </c>
      <c r="Q19" s="77">
        <v>6.7454289999999997</v>
      </c>
      <c r="R19" s="77">
        <v>6.7495130000000003</v>
      </c>
      <c r="S19" s="77">
        <v>6.7505759999999997</v>
      </c>
      <c r="T19" s="77">
        <v>6.7500580000000001</v>
      </c>
      <c r="U19" s="77">
        <v>6.7518120000000001</v>
      </c>
      <c r="V19" s="77">
        <v>6.7564760000000001</v>
      </c>
      <c r="W19" s="77">
        <v>6.7624320000000004</v>
      </c>
      <c r="X19" s="77">
        <v>6.7672429999999997</v>
      </c>
      <c r="Y19" s="77">
        <v>6.7696740000000002</v>
      </c>
      <c r="Z19" s="77">
        <v>6.7694460000000003</v>
      </c>
      <c r="AA19" s="77">
        <v>6.7669449999999998</v>
      </c>
      <c r="AB19" s="77">
        <v>6.7646030000000001</v>
      </c>
      <c r="AC19" s="77">
        <v>6.7628839999999997</v>
      </c>
      <c r="AD19" s="77">
        <v>6.7625089999999997</v>
      </c>
      <c r="AE19" s="77">
        <v>6.7626229999999996</v>
      </c>
      <c r="AF19" s="78">
        <v>6.0899999999999995E-4</v>
      </c>
      <c r="AG19" s="48"/>
    </row>
    <row r="20" spans="1:33" ht="15" customHeight="1">
      <c r="A20" s="51" t="s">
        <v>272</v>
      </c>
      <c r="B20" s="115" t="s">
        <v>9</v>
      </c>
      <c r="C20" s="116">
        <v>126.41477999999999</v>
      </c>
      <c r="D20" s="116">
        <v>127.612976</v>
      </c>
      <c r="E20" s="116">
        <v>128.80651900000001</v>
      </c>
      <c r="F20" s="116">
        <v>130.024902</v>
      </c>
      <c r="G20" s="116">
        <v>131.24818400000001</v>
      </c>
      <c r="H20" s="116">
        <v>132.48307800000001</v>
      </c>
      <c r="I20" s="116">
        <v>133.72555500000001</v>
      </c>
      <c r="J20" s="116">
        <v>134.95405600000001</v>
      </c>
      <c r="K20" s="116">
        <v>136.14444</v>
      </c>
      <c r="L20" s="116">
        <v>137.30687</v>
      </c>
      <c r="M20" s="116">
        <v>138.46142599999999</v>
      </c>
      <c r="N20" s="116">
        <v>139.593872</v>
      </c>
      <c r="O20" s="116">
        <v>140.696777</v>
      </c>
      <c r="P20" s="116">
        <v>141.791382</v>
      </c>
      <c r="Q20" s="116">
        <v>142.88905299999999</v>
      </c>
      <c r="R20" s="116">
        <v>143.97882100000001</v>
      </c>
      <c r="S20" s="116">
        <v>145.06424000000001</v>
      </c>
      <c r="T20" s="116">
        <v>146.140625</v>
      </c>
      <c r="U20" s="116">
        <v>147.22894299999999</v>
      </c>
      <c r="V20" s="116">
        <v>148.32496599999999</v>
      </c>
      <c r="W20" s="116">
        <v>149.40733299999999</v>
      </c>
      <c r="X20" s="116">
        <v>150.47669999999999</v>
      </c>
      <c r="Y20" s="116">
        <v>151.53053299999999</v>
      </c>
      <c r="Z20" s="116">
        <v>152.569412</v>
      </c>
      <c r="AA20" s="116">
        <v>153.594269</v>
      </c>
      <c r="AB20" s="116">
        <v>154.61355599999999</v>
      </c>
      <c r="AC20" s="116">
        <v>155.62493900000001</v>
      </c>
      <c r="AD20" s="116">
        <v>156.63247699999999</v>
      </c>
      <c r="AE20" s="116">
        <v>157.631226</v>
      </c>
      <c r="AF20" s="117">
        <v>7.9129999999999999E-3</v>
      </c>
      <c r="AG20" s="48"/>
    </row>
    <row r="21" spans="1:33" ht="15" customHeight="1">
      <c r="A2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c r="A22" s="51" t="s">
        <v>273</v>
      </c>
      <c r="B22" s="115" t="s">
        <v>49</v>
      </c>
      <c r="C22" s="118">
        <v>1798.9157709999999</v>
      </c>
      <c r="D22" s="118">
        <v>1803.5166019999999</v>
      </c>
      <c r="E22" s="118">
        <v>1808.4517820000001</v>
      </c>
      <c r="F22" s="118">
        <v>1813.361328</v>
      </c>
      <c r="G22" s="118">
        <v>1818.1134030000001</v>
      </c>
      <c r="H22" s="118">
        <v>1822.7348629999999</v>
      </c>
      <c r="I22" s="118">
        <v>1827.2745359999999</v>
      </c>
      <c r="J22" s="118">
        <v>1831.799927</v>
      </c>
      <c r="K22" s="118">
        <v>1836.365845</v>
      </c>
      <c r="L22" s="118">
        <v>1840.9107670000001</v>
      </c>
      <c r="M22" s="118">
        <v>1845.3752440000001</v>
      </c>
      <c r="N22" s="118">
        <v>1849.7844239999999</v>
      </c>
      <c r="O22" s="118">
        <v>1854.1645510000001</v>
      </c>
      <c r="P22" s="118">
        <v>1858.494263</v>
      </c>
      <c r="Q22" s="118">
        <v>1862.7387699999999</v>
      </c>
      <c r="R22" s="118">
        <v>1866.9144289999999</v>
      </c>
      <c r="S22" s="118">
        <v>1871.0073239999999</v>
      </c>
      <c r="T22" s="118">
        <v>1875.0352780000001</v>
      </c>
      <c r="U22" s="118">
        <v>1878.966553</v>
      </c>
      <c r="V22" s="118">
        <v>1882.8424070000001</v>
      </c>
      <c r="W22" s="118">
        <v>1886.6796879999999</v>
      </c>
      <c r="X22" s="118">
        <v>1890.502197</v>
      </c>
      <c r="Y22" s="118">
        <v>1894.3282469999999</v>
      </c>
      <c r="Z22" s="118">
        <v>1898.1480710000001</v>
      </c>
      <c r="AA22" s="118">
        <v>1901.945068</v>
      </c>
      <c r="AB22" s="118">
        <v>1905.66687</v>
      </c>
      <c r="AC22" s="118">
        <v>1909.3183590000001</v>
      </c>
      <c r="AD22" s="118">
        <v>1912.8889160000001</v>
      </c>
      <c r="AE22" s="118">
        <v>1916.403687</v>
      </c>
      <c r="AF22" s="117">
        <v>2.2620000000000001E-3</v>
      </c>
      <c r="AG22" s="48"/>
    </row>
    <row r="23" spans="1:33" ht="15" customHeight="1">
      <c r="A23"/>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c r="A24"/>
      <c r="B24" s="115" t="s">
        <v>50</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ht="15" customHeight="1">
      <c r="A25"/>
      <c r="B25" s="115" t="s">
        <v>51</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ht="15" customHeight="1">
      <c r="A26" s="51" t="s">
        <v>274</v>
      </c>
      <c r="B26" s="76" t="s">
        <v>449</v>
      </c>
      <c r="C26" s="80">
        <v>93.913169999999994</v>
      </c>
      <c r="D26" s="80">
        <v>92.774445</v>
      </c>
      <c r="E26" s="80">
        <v>89.964752000000004</v>
      </c>
      <c r="F26" s="80">
        <v>89.664992999999996</v>
      </c>
      <c r="G26" s="80">
        <v>89.295921000000007</v>
      </c>
      <c r="H26" s="80">
        <v>88.824714999999998</v>
      </c>
      <c r="I26" s="80">
        <v>88.224036999999996</v>
      </c>
      <c r="J26" s="80">
        <v>87.529685999999998</v>
      </c>
      <c r="K26" s="80">
        <v>86.810951000000003</v>
      </c>
      <c r="L26" s="80">
        <v>86.113051999999996</v>
      </c>
      <c r="M26" s="80">
        <v>85.481971999999999</v>
      </c>
      <c r="N26" s="80">
        <v>84.896675000000002</v>
      </c>
      <c r="O26" s="80">
        <v>84.365074000000007</v>
      </c>
      <c r="P26" s="80">
        <v>83.900490000000005</v>
      </c>
      <c r="Q26" s="80">
        <v>83.478271000000007</v>
      </c>
      <c r="R26" s="80">
        <v>83.102776000000006</v>
      </c>
      <c r="S26" s="80">
        <v>82.697884000000002</v>
      </c>
      <c r="T26" s="80">
        <v>82.297866999999997</v>
      </c>
      <c r="U26" s="80">
        <v>81.949928</v>
      </c>
      <c r="V26" s="80">
        <v>81.662102000000004</v>
      </c>
      <c r="W26" s="80">
        <v>81.427543999999997</v>
      </c>
      <c r="X26" s="80">
        <v>81.231232000000006</v>
      </c>
      <c r="Y26" s="80">
        <v>81.076583999999997</v>
      </c>
      <c r="Z26" s="80">
        <v>80.951751999999999</v>
      </c>
      <c r="AA26" s="80">
        <v>80.852844000000005</v>
      </c>
      <c r="AB26" s="80">
        <v>80.761757000000003</v>
      </c>
      <c r="AC26" s="80">
        <v>80.707290999999998</v>
      </c>
      <c r="AD26" s="80">
        <v>80.693489</v>
      </c>
      <c r="AE26" s="80">
        <v>80.709618000000006</v>
      </c>
      <c r="AF26" s="78">
        <v>-5.3969999999999999E-3</v>
      </c>
      <c r="AG26" s="48"/>
    </row>
    <row r="27" spans="1:33" ht="15" customHeight="1">
      <c r="A27" s="51" t="s">
        <v>275</v>
      </c>
      <c r="B27" s="76" t="s">
        <v>12</v>
      </c>
      <c r="C27" s="80">
        <v>93.032248999999993</v>
      </c>
      <c r="D27" s="80">
        <v>91.820014999999998</v>
      </c>
      <c r="E27" s="80">
        <v>88.943343999999996</v>
      </c>
      <c r="F27" s="80">
        <v>88.575355999999999</v>
      </c>
      <c r="G27" s="80">
        <v>88.138000000000005</v>
      </c>
      <c r="H27" s="80">
        <v>87.597274999999996</v>
      </c>
      <c r="I27" s="80">
        <v>86.924285999999995</v>
      </c>
      <c r="J27" s="80">
        <v>86.155403000000007</v>
      </c>
      <c r="K27" s="80">
        <v>85.360068999999996</v>
      </c>
      <c r="L27" s="80">
        <v>84.582892999999999</v>
      </c>
      <c r="M27" s="80">
        <v>83.869964999999993</v>
      </c>
      <c r="N27" s="80">
        <v>83.196074999999993</v>
      </c>
      <c r="O27" s="80">
        <v>82.570983999999996</v>
      </c>
      <c r="P27" s="80">
        <v>82.009331000000003</v>
      </c>
      <c r="Q27" s="80">
        <v>81.487526000000003</v>
      </c>
      <c r="R27" s="80">
        <v>81.008979999999994</v>
      </c>
      <c r="S27" s="80">
        <v>80.495964000000001</v>
      </c>
      <c r="T27" s="80">
        <v>79.984161</v>
      </c>
      <c r="U27" s="80">
        <v>79.519622999999996</v>
      </c>
      <c r="V27" s="80">
        <v>79.110625999999996</v>
      </c>
      <c r="W27" s="80">
        <v>78.747451999999996</v>
      </c>
      <c r="X27" s="80">
        <v>78.416152999999994</v>
      </c>
      <c r="Y27" s="80">
        <v>78.121796000000003</v>
      </c>
      <c r="Z27" s="80">
        <v>77.851768000000007</v>
      </c>
      <c r="AA27" s="80">
        <v>77.602920999999995</v>
      </c>
      <c r="AB27" s="80">
        <v>77.356414999999998</v>
      </c>
      <c r="AC27" s="80">
        <v>77.140174999999999</v>
      </c>
      <c r="AD27" s="80">
        <v>76.960471999999996</v>
      </c>
      <c r="AE27" s="80">
        <v>76.804901000000001</v>
      </c>
      <c r="AF27" s="78">
        <v>-6.8219999999999999E-3</v>
      </c>
      <c r="AG27" s="48"/>
    </row>
    <row r="28" spans="1:33" ht="15" customHeight="1">
      <c r="A28"/>
      <c r="B28" s="115" t="s">
        <v>11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ht="15" customHeight="1">
      <c r="A29" s="51" t="s">
        <v>276</v>
      </c>
      <c r="B29" s="76" t="s">
        <v>449</v>
      </c>
      <c r="C29" s="80">
        <v>52.205429000000002</v>
      </c>
      <c r="D29" s="80">
        <v>51.440860999999998</v>
      </c>
      <c r="E29" s="80">
        <v>49.746834</v>
      </c>
      <c r="F29" s="80">
        <v>49.446841999999997</v>
      </c>
      <c r="G29" s="80">
        <v>49.114604999999997</v>
      </c>
      <c r="H29" s="80">
        <v>48.731563999999999</v>
      </c>
      <c r="I29" s="80">
        <v>48.281761000000003</v>
      </c>
      <c r="J29" s="80">
        <v>47.783431999999998</v>
      </c>
      <c r="K29" s="80">
        <v>47.273235</v>
      </c>
      <c r="L29" s="80">
        <v>46.777419999999999</v>
      </c>
      <c r="M29" s="80">
        <v>46.322268999999999</v>
      </c>
      <c r="N29" s="80">
        <v>45.895443</v>
      </c>
      <c r="O29" s="80">
        <v>45.500317000000003</v>
      </c>
      <c r="P29" s="80">
        <v>45.144333000000003</v>
      </c>
      <c r="Q29" s="80">
        <v>44.814804000000002</v>
      </c>
      <c r="R29" s="80">
        <v>44.513435000000001</v>
      </c>
      <c r="S29" s="80">
        <v>44.199657000000002</v>
      </c>
      <c r="T29" s="80">
        <v>43.891368999999997</v>
      </c>
      <c r="U29" s="80">
        <v>43.614361000000002</v>
      </c>
      <c r="V29" s="80">
        <v>43.371715999999999</v>
      </c>
      <c r="W29" s="80">
        <v>43.159179999999999</v>
      </c>
      <c r="X29" s="80">
        <v>42.968071000000002</v>
      </c>
      <c r="Y29" s="80">
        <v>42.799647999999998</v>
      </c>
      <c r="Z29" s="80">
        <v>42.647754999999997</v>
      </c>
      <c r="AA29" s="80">
        <v>42.510609000000002</v>
      </c>
      <c r="AB29" s="80">
        <v>42.379787</v>
      </c>
      <c r="AC29" s="80">
        <v>42.270209999999999</v>
      </c>
      <c r="AD29" s="80">
        <v>42.184097000000001</v>
      </c>
      <c r="AE29" s="80">
        <v>42.115143000000003</v>
      </c>
      <c r="AF29" s="78">
        <v>-7.6410000000000002E-3</v>
      </c>
      <c r="AG29" s="48"/>
    </row>
    <row r="30" spans="1:33" ht="15" customHeight="1">
      <c r="A30" s="51" t="s">
        <v>277</v>
      </c>
      <c r="B30" s="76" t="s">
        <v>12</v>
      </c>
      <c r="C30" s="80">
        <v>51.715736</v>
      </c>
      <c r="D30" s="80">
        <v>50.911655000000003</v>
      </c>
      <c r="E30" s="80">
        <v>49.182037000000001</v>
      </c>
      <c r="F30" s="80">
        <v>48.845950999999999</v>
      </c>
      <c r="G30" s="80">
        <v>48.477725999999997</v>
      </c>
      <c r="H30" s="80">
        <v>48.058154999999999</v>
      </c>
      <c r="I30" s="80">
        <v>47.570456999999998</v>
      </c>
      <c r="J30" s="80">
        <v>47.033194999999999</v>
      </c>
      <c r="K30" s="80">
        <v>46.483150000000002</v>
      </c>
      <c r="L30" s="80">
        <v>45.946219999999997</v>
      </c>
      <c r="M30" s="80">
        <v>45.448729999999998</v>
      </c>
      <c r="N30" s="80">
        <v>44.976092999999999</v>
      </c>
      <c r="O30" s="80">
        <v>44.532715000000003</v>
      </c>
      <c r="P30" s="80">
        <v>44.126759</v>
      </c>
      <c r="Q30" s="80">
        <v>43.746082000000001</v>
      </c>
      <c r="R30" s="80">
        <v>43.391911</v>
      </c>
      <c r="S30" s="80">
        <v>43.022796999999997</v>
      </c>
      <c r="T30" s="80">
        <v>42.657417000000002</v>
      </c>
      <c r="U30" s="80">
        <v>42.320937999999998</v>
      </c>
      <c r="V30" s="80">
        <v>42.016593999999998</v>
      </c>
      <c r="W30" s="80">
        <v>41.738644000000001</v>
      </c>
      <c r="X30" s="80">
        <v>41.479008</v>
      </c>
      <c r="Y30" s="80">
        <v>41.239840999999998</v>
      </c>
      <c r="Z30" s="80">
        <v>41.014591000000003</v>
      </c>
      <c r="AA30" s="80">
        <v>40.801872000000003</v>
      </c>
      <c r="AB30" s="80">
        <v>40.592830999999997</v>
      </c>
      <c r="AC30" s="80">
        <v>40.401943000000003</v>
      </c>
      <c r="AD30" s="80">
        <v>40.232585999999998</v>
      </c>
      <c r="AE30" s="80">
        <v>40.077621000000001</v>
      </c>
      <c r="AF30" s="78">
        <v>-9.0639999999999991E-3</v>
      </c>
      <c r="AG30" s="48"/>
    </row>
    <row r="31" spans="1:33" ht="14.5">
      <c r="A31"/>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ht="14.5">
      <c r="A32"/>
      <c r="B32" s="115" t="s">
        <v>450</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ht="14.5">
      <c r="A33"/>
      <c r="B33" s="115" t="s">
        <v>451</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s="61" customFormat="1" ht="12">
      <c r="A34" s="51" t="s">
        <v>278</v>
      </c>
      <c r="B34" s="76" t="s">
        <v>52</v>
      </c>
      <c r="C34" s="77">
        <v>0.74726899999999996</v>
      </c>
      <c r="D34" s="77">
        <v>0.74601600000000001</v>
      </c>
      <c r="E34" s="77">
        <v>0.66064800000000001</v>
      </c>
      <c r="F34" s="77">
        <v>0.66071400000000002</v>
      </c>
      <c r="G34" s="77">
        <v>0.65914700000000004</v>
      </c>
      <c r="H34" s="77">
        <v>0.655111</v>
      </c>
      <c r="I34" s="77">
        <v>0.64937400000000001</v>
      </c>
      <c r="J34" s="77">
        <v>0.64277200000000001</v>
      </c>
      <c r="K34" s="77">
        <v>0.63562099999999999</v>
      </c>
      <c r="L34" s="77">
        <v>0.62810200000000005</v>
      </c>
      <c r="M34" s="77">
        <v>0.62087000000000003</v>
      </c>
      <c r="N34" s="77">
        <v>0.61366799999999999</v>
      </c>
      <c r="O34" s="77">
        <v>0.60692299999999999</v>
      </c>
      <c r="P34" s="77">
        <v>0.600692</v>
      </c>
      <c r="Q34" s="77">
        <v>0.59435000000000004</v>
      </c>
      <c r="R34" s="77">
        <v>0.58849300000000004</v>
      </c>
      <c r="S34" s="77">
        <v>0.58221400000000001</v>
      </c>
      <c r="T34" s="77">
        <v>0.57572900000000005</v>
      </c>
      <c r="U34" s="77">
        <v>0.56960299999999997</v>
      </c>
      <c r="V34" s="77">
        <v>0.56383899999999998</v>
      </c>
      <c r="W34" s="77">
        <v>0.55839799999999995</v>
      </c>
      <c r="X34" s="77">
        <v>0.55320199999999997</v>
      </c>
      <c r="Y34" s="77">
        <v>0.54792399999999997</v>
      </c>
      <c r="Z34" s="77">
        <v>0.54256499999999996</v>
      </c>
      <c r="AA34" s="77">
        <v>0.53719099999999997</v>
      </c>
      <c r="AB34" s="77">
        <v>0.531941</v>
      </c>
      <c r="AC34" s="77">
        <v>0.52672200000000002</v>
      </c>
      <c r="AD34" s="77">
        <v>0.52200299999999999</v>
      </c>
      <c r="AE34" s="77">
        <v>0.517513</v>
      </c>
      <c r="AF34" s="78">
        <v>-1.3035E-2</v>
      </c>
      <c r="AG34" s="48"/>
    </row>
    <row r="35" spans="1:33" s="61" customFormat="1" ht="12">
      <c r="A35" s="51" t="s">
        <v>279</v>
      </c>
      <c r="B35" s="76" t="s">
        <v>53</v>
      </c>
      <c r="C35" s="77">
        <v>0.85894000000000004</v>
      </c>
      <c r="D35" s="77">
        <v>0.74097999999999997</v>
      </c>
      <c r="E35" s="77">
        <v>0.90035699999999996</v>
      </c>
      <c r="F35" s="77">
        <v>0.92224200000000001</v>
      </c>
      <c r="G35" s="77">
        <v>0.94159800000000005</v>
      </c>
      <c r="H35" s="77">
        <v>0.95980600000000005</v>
      </c>
      <c r="I35" s="77">
        <v>0.97635700000000003</v>
      </c>
      <c r="J35" s="77">
        <v>0.99215399999999998</v>
      </c>
      <c r="K35" s="77">
        <v>1.0071319999999999</v>
      </c>
      <c r="L35" s="77">
        <v>1.0221800000000001</v>
      </c>
      <c r="M35" s="77">
        <v>1.0391889999999999</v>
      </c>
      <c r="N35" s="77">
        <v>1.056551</v>
      </c>
      <c r="O35" s="77">
        <v>1.075323</v>
      </c>
      <c r="P35" s="77">
        <v>1.0954600000000001</v>
      </c>
      <c r="Q35" s="77">
        <v>1.1161589999999999</v>
      </c>
      <c r="R35" s="77">
        <v>1.1381760000000001</v>
      </c>
      <c r="S35" s="77">
        <v>1.159837</v>
      </c>
      <c r="T35" s="77">
        <v>1.1814979999999999</v>
      </c>
      <c r="U35" s="77">
        <v>1.20394</v>
      </c>
      <c r="V35" s="77">
        <v>1.227169</v>
      </c>
      <c r="W35" s="77">
        <v>1.251573</v>
      </c>
      <c r="X35" s="77">
        <v>1.2767310000000001</v>
      </c>
      <c r="Y35" s="77">
        <v>1.3022050000000001</v>
      </c>
      <c r="Z35" s="77">
        <v>1.3277289999999999</v>
      </c>
      <c r="AA35" s="77">
        <v>1.3536630000000001</v>
      </c>
      <c r="AB35" s="77">
        <v>1.3794709999999999</v>
      </c>
      <c r="AC35" s="77">
        <v>1.4064700000000001</v>
      </c>
      <c r="AD35" s="77">
        <v>1.435189</v>
      </c>
      <c r="AE35" s="77">
        <v>1.464669</v>
      </c>
      <c r="AF35" s="78">
        <v>1.9243E-2</v>
      </c>
      <c r="AG35" s="48"/>
    </row>
    <row r="36" spans="1:33" s="61" customFormat="1" ht="12">
      <c r="A36" s="51" t="s">
        <v>280</v>
      </c>
      <c r="B36" s="76" t="s">
        <v>54</v>
      </c>
      <c r="C36" s="77">
        <v>0.60325899999999999</v>
      </c>
      <c r="D36" s="77">
        <v>0.60615799999999997</v>
      </c>
      <c r="E36" s="77">
        <v>0.61142600000000003</v>
      </c>
      <c r="F36" s="77">
        <v>0.61697800000000003</v>
      </c>
      <c r="G36" s="77">
        <v>0.62072499999999997</v>
      </c>
      <c r="H36" s="77">
        <v>0.622753</v>
      </c>
      <c r="I36" s="77">
        <v>0.62331899999999996</v>
      </c>
      <c r="J36" s="77">
        <v>0.62314199999999997</v>
      </c>
      <c r="K36" s="77">
        <v>0.62259299999999995</v>
      </c>
      <c r="L36" s="77">
        <v>0.62203699999999995</v>
      </c>
      <c r="M36" s="77">
        <v>0.62196300000000004</v>
      </c>
      <c r="N36" s="77">
        <v>0.62218600000000002</v>
      </c>
      <c r="O36" s="77">
        <v>0.62292800000000004</v>
      </c>
      <c r="P36" s="77">
        <v>0.62435099999999999</v>
      </c>
      <c r="Q36" s="77">
        <v>0.62593799999999999</v>
      </c>
      <c r="R36" s="77">
        <v>0.62784799999999996</v>
      </c>
      <c r="S36" s="77">
        <v>0.62959500000000002</v>
      </c>
      <c r="T36" s="77">
        <v>0.63101499999999999</v>
      </c>
      <c r="U36" s="77">
        <v>0.63236800000000004</v>
      </c>
      <c r="V36" s="77">
        <v>0.63391900000000001</v>
      </c>
      <c r="W36" s="77">
        <v>0.63575000000000004</v>
      </c>
      <c r="X36" s="77">
        <v>0.637853</v>
      </c>
      <c r="Y36" s="77">
        <v>0.64002999999999999</v>
      </c>
      <c r="Z36" s="77">
        <v>0.64216499999999999</v>
      </c>
      <c r="AA36" s="77">
        <v>0.64437699999999998</v>
      </c>
      <c r="AB36" s="77">
        <v>0.64679500000000001</v>
      </c>
      <c r="AC36" s="77">
        <v>0.64948799999999995</v>
      </c>
      <c r="AD36" s="77">
        <v>0.65289699999999995</v>
      </c>
      <c r="AE36" s="77">
        <v>0.65669599999999995</v>
      </c>
      <c r="AF36" s="78">
        <v>3.0360000000000001E-3</v>
      </c>
      <c r="AG36" s="48"/>
    </row>
    <row r="37" spans="1:33" s="61" customFormat="1" ht="12">
      <c r="A37" s="51" t="s">
        <v>281</v>
      </c>
      <c r="B37" s="76" t="s">
        <v>16</v>
      </c>
      <c r="C37" s="77">
        <v>0.29555799999999999</v>
      </c>
      <c r="D37" s="77">
        <v>0.293987</v>
      </c>
      <c r="E37" s="77">
        <v>0.29265799999999997</v>
      </c>
      <c r="F37" s="77">
        <v>0.291601</v>
      </c>
      <c r="G37" s="77">
        <v>0.29075200000000001</v>
      </c>
      <c r="H37" s="77">
        <v>0.29013499999999998</v>
      </c>
      <c r="I37" s="77">
        <v>0.28975899999999999</v>
      </c>
      <c r="J37" s="77">
        <v>0.28959099999999999</v>
      </c>
      <c r="K37" s="77">
        <v>0.28961399999999998</v>
      </c>
      <c r="L37" s="77">
        <v>0.28990899999999997</v>
      </c>
      <c r="M37" s="77">
        <v>0.290522</v>
      </c>
      <c r="N37" s="77">
        <v>0.291437</v>
      </c>
      <c r="O37" s="77">
        <v>0.29265000000000002</v>
      </c>
      <c r="P37" s="77">
        <v>0.29419899999999999</v>
      </c>
      <c r="Q37" s="77">
        <v>0.29610399999999998</v>
      </c>
      <c r="R37" s="77">
        <v>0.298315</v>
      </c>
      <c r="S37" s="77">
        <v>0.30083500000000002</v>
      </c>
      <c r="T37" s="77">
        <v>0.30362600000000001</v>
      </c>
      <c r="U37" s="77">
        <v>0.30673299999999998</v>
      </c>
      <c r="V37" s="77">
        <v>0.31015399999999999</v>
      </c>
      <c r="W37" s="77">
        <v>0.31381999999999999</v>
      </c>
      <c r="X37" s="77">
        <v>0.31743399999999999</v>
      </c>
      <c r="Y37" s="77">
        <v>0.32097999999999999</v>
      </c>
      <c r="Z37" s="77">
        <v>0.32445000000000002</v>
      </c>
      <c r="AA37" s="77">
        <v>0.32783600000000002</v>
      </c>
      <c r="AB37" s="77">
        <v>0.33114700000000002</v>
      </c>
      <c r="AC37" s="77">
        <v>0.334372</v>
      </c>
      <c r="AD37" s="77">
        <v>0.33751900000000001</v>
      </c>
      <c r="AE37" s="77">
        <v>0.34057599999999999</v>
      </c>
      <c r="AF37" s="78">
        <v>5.0759999999999998E-3</v>
      </c>
      <c r="AG37" s="48"/>
    </row>
    <row r="38" spans="1:33" s="61" customFormat="1" ht="12">
      <c r="A38" s="51" t="s">
        <v>282</v>
      </c>
      <c r="B38" s="76" t="s">
        <v>14</v>
      </c>
      <c r="C38" s="77">
        <v>5.5863000000000003E-2</v>
      </c>
      <c r="D38" s="77">
        <v>5.6202000000000002E-2</v>
      </c>
      <c r="E38" s="77">
        <v>5.6534000000000001E-2</v>
      </c>
      <c r="F38" s="77">
        <v>5.6869000000000003E-2</v>
      </c>
      <c r="G38" s="77">
        <v>5.7199E-2</v>
      </c>
      <c r="H38" s="77">
        <v>5.7525E-2</v>
      </c>
      <c r="I38" s="77">
        <v>5.7845000000000001E-2</v>
      </c>
      <c r="J38" s="77">
        <v>5.8134999999999999E-2</v>
      </c>
      <c r="K38" s="77">
        <v>5.8384999999999999E-2</v>
      </c>
      <c r="L38" s="77">
        <v>5.8592999999999999E-2</v>
      </c>
      <c r="M38" s="77">
        <v>5.8764999999999998E-2</v>
      </c>
      <c r="N38" s="77">
        <v>5.8945999999999998E-2</v>
      </c>
      <c r="O38" s="77">
        <v>5.9149E-2</v>
      </c>
      <c r="P38" s="77">
        <v>5.9382999999999998E-2</v>
      </c>
      <c r="Q38" s="77">
        <v>5.9659999999999998E-2</v>
      </c>
      <c r="R38" s="77">
        <v>5.9977999999999997E-2</v>
      </c>
      <c r="S38" s="77">
        <v>6.0287E-2</v>
      </c>
      <c r="T38" s="77">
        <v>6.0586000000000001E-2</v>
      </c>
      <c r="U38" s="77">
        <v>6.0881999999999999E-2</v>
      </c>
      <c r="V38" s="77">
        <v>6.1171999999999997E-2</v>
      </c>
      <c r="W38" s="77">
        <v>6.1449999999999998E-2</v>
      </c>
      <c r="X38" s="77">
        <v>6.1713999999999998E-2</v>
      </c>
      <c r="Y38" s="77">
        <v>6.1962999999999997E-2</v>
      </c>
      <c r="Z38" s="77">
        <v>6.2199999999999998E-2</v>
      </c>
      <c r="AA38" s="77">
        <v>6.2426000000000002E-2</v>
      </c>
      <c r="AB38" s="77">
        <v>6.2645999999999993E-2</v>
      </c>
      <c r="AC38" s="77">
        <v>6.2862000000000001E-2</v>
      </c>
      <c r="AD38" s="77">
        <v>6.3079999999999997E-2</v>
      </c>
      <c r="AE38" s="77">
        <v>6.3298999999999994E-2</v>
      </c>
      <c r="AF38" s="78">
        <v>4.4739999999999997E-3</v>
      </c>
      <c r="AG38" s="48"/>
    </row>
    <row r="39" spans="1:33" s="61" customFormat="1" ht="12">
      <c r="A39" s="51" t="s">
        <v>283</v>
      </c>
      <c r="B39" s="76" t="s">
        <v>55</v>
      </c>
      <c r="C39" s="77">
        <v>0.22242100000000001</v>
      </c>
      <c r="D39" s="77">
        <v>0.22684599999999999</v>
      </c>
      <c r="E39" s="77">
        <v>0.231849</v>
      </c>
      <c r="F39" s="77">
        <v>0.23719100000000001</v>
      </c>
      <c r="G39" s="77">
        <v>0.24195800000000001</v>
      </c>
      <c r="H39" s="77">
        <v>0.24598600000000001</v>
      </c>
      <c r="I39" s="77">
        <v>0.24951400000000001</v>
      </c>
      <c r="J39" s="77">
        <v>0.25276900000000002</v>
      </c>
      <c r="K39" s="77">
        <v>0.25587399999999999</v>
      </c>
      <c r="L39" s="77">
        <v>0.25884299999999999</v>
      </c>
      <c r="M39" s="77">
        <v>0.26193100000000002</v>
      </c>
      <c r="N39" s="77">
        <v>0.26505600000000001</v>
      </c>
      <c r="O39" s="77">
        <v>0.26843699999999998</v>
      </c>
      <c r="P39" s="77">
        <v>0.272061</v>
      </c>
      <c r="Q39" s="77">
        <v>0.27576400000000001</v>
      </c>
      <c r="R39" s="77">
        <v>0.27947</v>
      </c>
      <c r="S39" s="77">
        <v>0.28296300000000002</v>
      </c>
      <c r="T39" s="77">
        <v>0.28636800000000001</v>
      </c>
      <c r="U39" s="77">
        <v>0.28980699999999998</v>
      </c>
      <c r="V39" s="77">
        <v>0.29335899999999998</v>
      </c>
      <c r="W39" s="77">
        <v>0.29700500000000002</v>
      </c>
      <c r="X39" s="77">
        <v>0.30075099999999999</v>
      </c>
      <c r="Y39" s="77">
        <v>0.30448500000000001</v>
      </c>
      <c r="Z39" s="77">
        <v>0.30811699999999997</v>
      </c>
      <c r="AA39" s="77">
        <v>0.311693</v>
      </c>
      <c r="AB39" s="77">
        <v>0.31529400000000002</v>
      </c>
      <c r="AC39" s="77">
        <v>0.31895899999999999</v>
      </c>
      <c r="AD39" s="77">
        <v>0.32289000000000001</v>
      </c>
      <c r="AE39" s="77">
        <v>0.32695099999999999</v>
      </c>
      <c r="AF39" s="78">
        <v>1.3854E-2</v>
      </c>
      <c r="AG39" s="48"/>
    </row>
    <row r="40" spans="1:33" s="61" customFormat="1" ht="12">
      <c r="A40" s="51" t="s">
        <v>284</v>
      </c>
      <c r="B40" s="76" t="s">
        <v>56</v>
      </c>
      <c r="C40" s="77">
        <v>6.9006999999999999E-2</v>
      </c>
      <c r="D40" s="77">
        <v>6.8849999999999995E-2</v>
      </c>
      <c r="E40" s="77">
        <v>6.8684999999999996E-2</v>
      </c>
      <c r="F40" s="77">
        <v>6.8510000000000001E-2</v>
      </c>
      <c r="G40" s="77">
        <v>6.8311999999999998E-2</v>
      </c>
      <c r="H40" s="77">
        <v>6.8100999999999995E-2</v>
      </c>
      <c r="I40" s="77">
        <v>6.7918999999999993E-2</v>
      </c>
      <c r="J40" s="77">
        <v>6.7757999999999999E-2</v>
      </c>
      <c r="K40" s="77">
        <v>6.7609000000000002E-2</v>
      </c>
      <c r="L40" s="77">
        <v>6.7474000000000006E-2</v>
      </c>
      <c r="M40" s="77">
        <v>6.7360000000000003E-2</v>
      </c>
      <c r="N40" s="77">
        <v>6.7266000000000006E-2</v>
      </c>
      <c r="O40" s="77">
        <v>6.7193000000000003E-2</v>
      </c>
      <c r="P40" s="77">
        <v>6.7145999999999997E-2</v>
      </c>
      <c r="Q40" s="77">
        <v>6.7139000000000004E-2</v>
      </c>
      <c r="R40" s="77">
        <v>6.7158999999999996E-2</v>
      </c>
      <c r="S40" s="77">
        <v>6.7212999999999995E-2</v>
      </c>
      <c r="T40" s="77">
        <v>6.7295999999999995E-2</v>
      </c>
      <c r="U40" s="77">
        <v>6.7418000000000006E-2</v>
      </c>
      <c r="V40" s="77">
        <v>6.7585999999999993E-2</v>
      </c>
      <c r="W40" s="77">
        <v>6.7790000000000003E-2</v>
      </c>
      <c r="X40" s="77">
        <v>6.8034999999999998E-2</v>
      </c>
      <c r="Y40" s="77">
        <v>6.8325999999999998E-2</v>
      </c>
      <c r="Z40" s="77">
        <v>6.8662000000000001E-2</v>
      </c>
      <c r="AA40" s="77">
        <v>6.9043999999999994E-2</v>
      </c>
      <c r="AB40" s="77">
        <v>6.9466E-2</v>
      </c>
      <c r="AC40" s="77">
        <v>6.9883000000000001E-2</v>
      </c>
      <c r="AD40" s="77">
        <v>7.0296999999999998E-2</v>
      </c>
      <c r="AE40" s="77">
        <v>7.0707000000000006E-2</v>
      </c>
      <c r="AF40" s="78">
        <v>8.7000000000000001E-4</v>
      </c>
      <c r="AG40" s="48"/>
    </row>
    <row r="41" spans="1:33" s="61" customFormat="1" ht="12">
      <c r="A41" s="51" t="s">
        <v>285</v>
      </c>
      <c r="B41" s="76" t="s">
        <v>15</v>
      </c>
      <c r="C41" s="77">
        <v>0.22920299999999999</v>
      </c>
      <c r="D41" s="77">
        <v>0.21301100000000001</v>
      </c>
      <c r="E41" s="77">
        <v>0.206784</v>
      </c>
      <c r="F41" s="77">
        <v>0.205066</v>
      </c>
      <c r="G41" s="77">
        <v>0.20483000000000001</v>
      </c>
      <c r="H41" s="77">
        <v>0.20543</v>
      </c>
      <c r="I41" s="77">
        <v>0.20660600000000001</v>
      </c>
      <c r="J41" s="77">
        <v>0.20782600000000001</v>
      </c>
      <c r="K41" s="77">
        <v>0.20688999999999999</v>
      </c>
      <c r="L41" s="77">
        <v>0.20608699999999999</v>
      </c>
      <c r="M41" s="77">
        <v>0.205652</v>
      </c>
      <c r="N41" s="77">
        <v>0.205536</v>
      </c>
      <c r="O41" s="77">
        <v>0.20586699999999999</v>
      </c>
      <c r="P41" s="77">
        <v>0.20655100000000001</v>
      </c>
      <c r="Q41" s="77">
        <v>0.20727000000000001</v>
      </c>
      <c r="R41" s="77">
        <v>0.208041</v>
      </c>
      <c r="S41" s="77">
        <v>0.208703</v>
      </c>
      <c r="T41" s="77">
        <v>0.20934700000000001</v>
      </c>
      <c r="U41" s="77">
        <v>0.20633000000000001</v>
      </c>
      <c r="V41" s="77">
        <v>0.20386199999999999</v>
      </c>
      <c r="W41" s="77">
        <v>0.20195099999999999</v>
      </c>
      <c r="X41" s="77">
        <v>0.200678</v>
      </c>
      <c r="Y41" s="77">
        <v>0.20021600000000001</v>
      </c>
      <c r="Z41" s="77">
        <v>0.20013400000000001</v>
      </c>
      <c r="AA41" s="77">
        <v>0.200125</v>
      </c>
      <c r="AB41" s="77">
        <v>0.20022499999999999</v>
      </c>
      <c r="AC41" s="77">
        <v>0.20046700000000001</v>
      </c>
      <c r="AD41" s="77">
        <v>0.20095299999999999</v>
      </c>
      <c r="AE41" s="77">
        <v>0.20157700000000001</v>
      </c>
      <c r="AF41" s="78">
        <v>-4.5760000000000002E-3</v>
      </c>
      <c r="AG41" s="48"/>
    </row>
    <row r="42" spans="1:33" s="61" customFormat="1" ht="12">
      <c r="A42" s="51" t="s">
        <v>286</v>
      </c>
      <c r="B42" s="76" t="s">
        <v>452</v>
      </c>
      <c r="C42" s="77">
        <v>3.7489000000000001E-2</v>
      </c>
      <c r="D42" s="77">
        <v>3.7811999999999998E-2</v>
      </c>
      <c r="E42" s="77">
        <v>3.8142000000000002E-2</v>
      </c>
      <c r="F42" s="77">
        <v>3.8482000000000002E-2</v>
      </c>
      <c r="G42" s="77">
        <v>3.8821000000000001E-2</v>
      </c>
      <c r="H42" s="77">
        <v>3.916E-2</v>
      </c>
      <c r="I42" s="77">
        <v>3.9507E-2</v>
      </c>
      <c r="J42" s="77">
        <v>3.9856999999999997E-2</v>
      </c>
      <c r="K42" s="77">
        <v>4.0219999999999999E-2</v>
      </c>
      <c r="L42" s="77">
        <v>4.0580999999999999E-2</v>
      </c>
      <c r="M42" s="77">
        <v>4.0946999999999997E-2</v>
      </c>
      <c r="N42" s="77">
        <v>4.1312000000000001E-2</v>
      </c>
      <c r="O42" s="77">
        <v>4.1676999999999999E-2</v>
      </c>
      <c r="P42" s="77">
        <v>4.2040000000000001E-2</v>
      </c>
      <c r="Q42" s="77">
        <v>4.2404999999999998E-2</v>
      </c>
      <c r="R42" s="77">
        <v>4.2766999999999999E-2</v>
      </c>
      <c r="S42" s="77">
        <v>4.3126999999999999E-2</v>
      </c>
      <c r="T42" s="77">
        <v>4.3482E-2</v>
      </c>
      <c r="U42" s="77">
        <v>4.3839000000000003E-2</v>
      </c>
      <c r="V42" s="77">
        <v>4.4195999999999999E-2</v>
      </c>
      <c r="W42" s="77">
        <v>4.4548999999999998E-2</v>
      </c>
      <c r="X42" s="77">
        <v>4.4895999999999998E-2</v>
      </c>
      <c r="Y42" s="77">
        <v>4.5239000000000001E-2</v>
      </c>
      <c r="Z42" s="77">
        <v>4.5575999999999998E-2</v>
      </c>
      <c r="AA42" s="77">
        <v>4.5907999999999997E-2</v>
      </c>
      <c r="AB42" s="77">
        <v>4.6238000000000001E-2</v>
      </c>
      <c r="AC42" s="77">
        <v>4.6565000000000002E-2</v>
      </c>
      <c r="AD42" s="77">
        <v>4.6891000000000002E-2</v>
      </c>
      <c r="AE42" s="77">
        <v>4.7215E-2</v>
      </c>
      <c r="AF42" s="78">
        <v>8.2719999999999998E-3</v>
      </c>
      <c r="AG42" s="48"/>
    </row>
    <row r="43" spans="1:33" s="61" customFormat="1" ht="12">
      <c r="A43" s="51" t="s">
        <v>287</v>
      </c>
      <c r="B43" s="76" t="s">
        <v>453</v>
      </c>
      <c r="C43" s="77">
        <v>2.7618E-2</v>
      </c>
      <c r="D43" s="77">
        <v>2.8065E-2</v>
      </c>
      <c r="E43" s="77">
        <v>2.8504999999999999E-2</v>
      </c>
      <c r="F43" s="77">
        <v>2.8941999999999999E-2</v>
      </c>
      <c r="G43" s="77">
        <v>2.9367000000000001E-2</v>
      </c>
      <c r="H43" s="77">
        <v>2.9779E-2</v>
      </c>
      <c r="I43" s="77">
        <v>3.0231000000000001E-2</v>
      </c>
      <c r="J43" s="77">
        <v>3.0719E-2</v>
      </c>
      <c r="K43" s="77">
        <v>3.1236E-2</v>
      </c>
      <c r="L43" s="77">
        <v>3.1787999999999997E-2</v>
      </c>
      <c r="M43" s="77">
        <v>3.2379999999999999E-2</v>
      </c>
      <c r="N43" s="77">
        <v>3.3012E-2</v>
      </c>
      <c r="O43" s="77">
        <v>3.3686000000000001E-2</v>
      </c>
      <c r="P43" s="77">
        <v>3.4356999999999999E-2</v>
      </c>
      <c r="Q43" s="77">
        <v>3.5027999999999997E-2</v>
      </c>
      <c r="R43" s="77">
        <v>3.5694999999999998E-2</v>
      </c>
      <c r="S43" s="77">
        <v>3.6360000000000003E-2</v>
      </c>
      <c r="T43" s="77">
        <v>3.7021999999999999E-2</v>
      </c>
      <c r="U43" s="77">
        <v>3.7684000000000002E-2</v>
      </c>
      <c r="V43" s="77">
        <v>3.8346999999999999E-2</v>
      </c>
      <c r="W43" s="77">
        <v>3.9004999999999998E-2</v>
      </c>
      <c r="X43" s="77">
        <v>3.9659E-2</v>
      </c>
      <c r="Y43" s="77">
        <v>4.0307999999999997E-2</v>
      </c>
      <c r="Z43" s="77">
        <v>4.0952000000000002E-2</v>
      </c>
      <c r="AA43" s="77">
        <v>4.1592999999999998E-2</v>
      </c>
      <c r="AB43" s="77">
        <v>4.2229999999999997E-2</v>
      </c>
      <c r="AC43" s="77">
        <v>4.2863999999999999E-2</v>
      </c>
      <c r="AD43" s="77">
        <v>4.3496E-2</v>
      </c>
      <c r="AE43" s="77">
        <v>4.4124999999999998E-2</v>
      </c>
      <c r="AF43" s="78">
        <v>1.6875999999999999E-2</v>
      </c>
      <c r="AG43" s="48"/>
    </row>
    <row r="44" spans="1:33" s="61" customFormat="1" ht="12">
      <c r="A44" s="51" t="s">
        <v>288</v>
      </c>
      <c r="B44" s="76" t="s">
        <v>454</v>
      </c>
      <c r="C44" s="77">
        <v>0.185056</v>
      </c>
      <c r="D44" s="77">
        <v>0.18144199999999999</v>
      </c>
      <c r="E44" s="77">
        <v>0.17835400000000001</v>
      </c>
      <c r="F44" s="77">
        <v>0.175626</v>
      </c>
      <c r="G44" s="77">
        <v>0.172627</v>
      </c>
      <c r="H44" s="77">
        <v>0.16932700000000001</v>
      </c>
      <c r="I44" s="77">
        <v>0.165797</v>
      </c>
      <c r="J44" s="77">
        <v>0.162242</v>
      </c>
      <c r="K44" s="77">
        <v>0.158802</v>
      </c>
      <c r="L44" s="77">
        <v>0.15551999999999999</v>
      </c>
      <c r="M44" s="77">
        <v>0.15246399999999999</v>
      </c>
      <c r="N44" s="77">
        <v>0.14962800000000001</v>
      </c>
      <c r="O44" s="77">
        <v>0.147059</v>
      </c>
      <c r="P44" s="77">
        <v>0.14482300000000001</v>
      </c>
      <c r="Q44" s="77">
        <v>0.142817</v>
      </c>
      <c r="R44" s="77">
        <v>0.14108200000000001</v>
      </c>
      <c r="S44" s="77">
        <v>0.13948099999999999</v>
      </c>
      <c r="T44" s="77">
        <v>0.13808500000000001</v>
      </c>
      <c r="U44" s="77">
        <v>0.136961</v>
      </c>
      <c r="V44" s="77">
        <v>0.13611699999999999</v>
      </c>
      <c r="W44" s="77">
        <v>0.135544</v>
      </c>
      <c r="X44" s="77">
        <v>0.135211</v>
      </c>
      <c r="Y44" s="77">
        <v>0.135098</v>
      </c>
      <c r="Z44" s="77">
        <v>0.13519300000000001</v>
      </c>
      <c r="AA44" s="77">
        <v>0.13545199999999999</v>
      </c>
      <c r="AB44" s="77">
        <v>0.13586699999999999</v>
      </c>
      <c r="AC44" s="77">
        <v>0.13642499999999999</v>
      </c>
      <c r="AD44" s="77">
        <v>0.13719799999999999</v>
      </c>
      <c r="AE44" s="77">
        <v>0.13811699999999999</v>
      </c>
      <c r="AF44" s="78">
        <v>-1.0394E-2</v>
      </c>
      <c r="AG44" s="48"/>
    </row>
    <row r="45" spans="1:33" s="61" customFormat="1" ht="12">
      <c r="A45" s="51" t="s">
        <v>289</v>
      </c>
      <c r="B45" s="76" t="s">
        <v>455</v>
      </c>
      <c r="C45" s="77">
        <v>0.120084</v>
      </c>
      <c r="D45" s="77">
        <v>0.118493</v>
      </c>
      <c r="E45" s="77">
        <v>0.11693000000000001</v>
      </c>
      <c r="F45" s="77">
        <v>0.115326</v>
      </c>
      <c r="G45" s="77">
        <v>0.113292</v>
      </c>
      <c r="H45" s="77">
        <v>0.110818</v>
      </c>
      <c r="I45" s="77">
        <v>0.10798199999999999</v>
      </c>
      <c r="J45" s="77">
        <v>0.104936</v>
      </c>
      <c r="K45" s="77">
        <v>0.101812</v>
      </c>
      <c r="L45" s="77">
        <v>9.8642999999999995E-2</v>
      </c>
      <c r="M45" s="77">
        <v>9.5518000000000006E-2</v>
      </c>
      <c r="N45" s="77">
        <v>9.2437000000000005E-2</v>
      </c>
      <c r="O45" s="77">
        <v>8.9454000000000006E-2</v>
      </c>
      <c r="P45" s="77">
        <v>8.6615999999999999E-2</v>
      </c>
      <c r="Q45" s="77">
        <v>8.3896999999999999E-2</v>
      </c>
      <c r="R45" s="77">
        <v>8.1297999999999995E-2</v>
      </c>
      <c r="S45" s="77">
        <v>7.8784000000000007E-2</v>
      </c>
      <c r="T45" s="77">
        <v>7.6406000000000002E-2</v>
      </c>
      <c r="U45" s="77">
        <v>7.4212E-2</v>
      </c>
      <c r="V45" s="77">
        <v>7.2221999999999995E-2</v>
      </c>
      <c r="W45" s="77">
        <v>7.0467000000000002E-2</v>
      </c>
      <c r="X45" s="77">
        <v>6.8934999999999996E-2</v>
      </c>
      <c r="Y45" s="77">
        <v>6.7641999999999994E-2</v>
      </c>
      <c r="Z45" s="77">
        <v>6.6564999999999999E-2</v>
      </c>
      <c r="AA45" s="77">
        <v>6.5780000000000005E-2</v>
      </c>
      <c r="AB45" s="77">
        <v>6.5225000000000005E-2</v>
      </c>
      <c r="AC45" s="77">
        <v>6.4887E-2</v>
      </c>
      <c r="AD45" s="77">
        <v>6.4808000000000004E-2</v>
      </c>
      <c r="AE45" s="77">
        <v>6.4916000000000001E-2</v>
      </c>
      <c r="AF45" s="78">
        <v>-2.1728000000000001E-2</v>
      </c>
      <c r="AG45" s="48"/>
    </row>
    <row r="46" spans="1:33" s="61" customFormat="1" ht="12">
      <c r="A46" s="51" t="s">
        <v>290</v>
      </c>
      <c r="B46" s="76" t="s">
        <v>57</v>
      </c>
      <c r="C46" s="77">
        <v>8.9221999999999996E-2</v>
      </c>
      <c r="D46" s="77">
        <v>8.8422000000000001E-2</v>
      </c>
      <c r="E46" s="77">
        <v>7.9335000000000003E-2</v>
      </c>
      <c r="F46" s="77">
        <v>8.0320000000000003E-2</v>
      </c>
      <c r="G46" s="77">
        <v>8.1142000000000006E-2</v>
      </c>
      <c r="H46" s="77">
        <v>8.1764000000000003E-2</v>
      </c>
      <c r="I46" s="77">
        <v>8.2184999999999994E-2</v>
      </c>
      <c r="J46" s="77">
        <v>8.2358000000000001E-2</v>
      </c>
      <c r="K46" s="77">
        <v>8.2311999999999996E-2</v>
      </c>
      <c r="L46" s="77">
        <v>8.2066E-2</v>
      </c>
      <c r="M46" s="77">
        <v>8.1662999999999999E-2</v>
      </c>
      <c r="N46" s="77">
        <v>8.1036999999999998E-2</v>
      </c>
      <c r="O46" s="77">
        <v>8.0222000000000002E-2</v>
      </c>
      <c r="P46" s="77">
        <v>7.9251000000000002E-2</v>
      </c>
      <c r="Q46" s="77">
        <v>7.8165999999999999E-2</v>
      </c>
      <c r="R46" s="77">
        <v>7.6963000000000004E-2</v>
      </c>
      <c r="S46" s="77">
        <v>7.5589000000000003E-2</v>
      </c>
      <c r="T46" s="77">
        <v>7.4164999999999995E-2</v>
      </c>
      <c r="U46" s="77">
        <v>7.2857000000000005E-2</v>
      </c>
      <c r="V46" s="77">
        <v>7.1667999999999996E-2</v>
      </c>
      <c r="W46" s="77">
        <v>7.0525000000000004E-2</v>
      </c>
      <c r="X46" s="77">
        <v>6.9467000000000001E-2</v>
      </c>
      <c r="Y46" s="77">
        <v>6.8514000000000005E-2</v>
      </c>
      <c r="Z46" s="77">
        <v>6.7669999999999994E-2</v>
      </c>
      <c r="AA46" s="77">
        <v>6.6925999999999999E-2</v>
      </c>
      <c r="AB46" s="77">
        <v>6.6267999999999994E-2</v>
      </c>
      <c r="AC46" s="77">
        <v>6.5720000000000001E-2</v>
      </c>
      <c r="AD46" s="77">
        <v>6.5276000000000001E-2</v>
      </c>
      <c r="AE46" s="77">
        <v>6.4934000000000006E-2</v>
      </c>
      <c r="AF46" s="78">
        <v>-1.1284000000000001E-2</v>
      </c>
      <c r="AG46" s="48"/>
    </row>
    <row r="47" spans="1:33" s="61" customFormat="1" ht="12">
      <c r="A47" s="51" t="s">
        <v>291</v>
      </c>
      <c r="B47" s="76" t="s">
        <v>58</v>
      </c>
      <c r="C47" s="77">
        <v>1.717991</v>
      </c>
      <c r="D47" s="77">
        <v>1.762184</v>
      </c>
      <c r="E47" s="77">
        <v>1.803164</v>
      </c>
      <c r="F47" s="77">
        <v>1.8388359999999999</v>
      </c>
      <c r="G47" s="77">
        <v>1.8731679999999999</v>
      </c>
      <c r="H47" s="77">
        <v>1.909816</v>
      </c>
      <c r="I47" s="77">
        <v>1.9400299999999999</v>
      </c>
      <c r="J47" s="77">
        <v>1.9663029999999999</v>
      </c>
      <c r="K47" s="77">
        <v>1.9937499999999999</v>
      </c>
      <c r="L47" s="77">
        <v>2.022329</v>
      </c>
      <c r="M47" s="77">
        <v>2.0522580000000001</v>
      </c>
      <c r="N47" s="77">
        <v>2.0841940000000001</v>
      </c>
      <c r="O47" s="77">
        <v>2.1155629999999999</v>
      </c>
      <c r="P47" s="77">
        <v>2.1494589999999998</v>
      </c>
      <c r="Q47" s="77">
        <v>2.1849259999999999</v>
      </c>
      <c r="R47" s="77">
        <v>2.2236189999999998</v>
      </c>
      <c r="S47" s="77">
        <v>2.2618109999999998</v>
      </c>
      <c r="T47" s="77">
        <v>2.3003149999999999</v>
      </c>
      <c r="U47" s="77">
        <v>2.3413029999999999</v>
      </c>
      <c r="V47" s="77">
        <v>2.3833030000000002</v>
      </c>
      <c r="W47" s="77">
        <v>2.4271020000000001</v>
      </c>
      <c r="X47" s="77">
        <v>2.4723739999999998</v>
      </c>
      <c r="Y47" s="77">
        <v>2.5189680000000001</v>
      </c>
      <c r="Z47" s="77">
        <v>2.5672450000000002</v>
      </c>
      <c r="AA47" s="77">
        <v>2.6166779999999998</v>
      </c>
      <c r="AB47" s="77">
        <v>2.6671740000000002</v>
      </c>
      <c r="AC47" s="77">
        <v>2.7195520000000002</v>
      </c>
      <c r="AD47" s="77">
        <v>2.7742059999999999</v>
      </c>
      <c r="AE47" s="77">
        <v>2.8314889999999999</v>
      </c>
      <c r="AF47" s="78">
        <v>1.8005E-2</v>
      </c>
      <c r="AG47" s="48"/>
    </row>
    <row r="48" spans="1:33" s="61" customFormat="1" ht="12">
      <c r="A48" s="51" t="s">
        <v>292</v>
      </c>
      <c r="B48" s="115" t="s">
        <v>456</v>
      </c>
      <c r="C48" s="116">
        <v>5.2589790000000001</v>
      </c>
      <c r="D48" s="116">
        <v>5.1684679999999998</v>
      </c>
      <c r="E48" s="116">
        <v>5.2733699999999999</v>
      </c>
      <c r="F48" s="116">
        <v>5.336703</v>
      </c>
      <c r="G48" s="116">
        <v>5.392938</v>
      </c>
      <c r="H48" s="116">
        <v>5.4455109999999998</v>
      </c>
      <c r="I48" s="116">
        <v>5.4864249999999997</v>
      </c>
      <c r="J48" s="116">
        <v>5.520562</v>
      </c>
      <c r="K48" s="116">
        <v>5.5518510000000001</v>
      </c>
      <c r="L48" s="116">
        <v>5.5841500000000002</v>
      </c>
      <c r="M48" s="116">
        <v>5.6214789999999999</v>
      </c>
      <c r="N48" s="116">
        <v>5.6622680000000001</v>
      </c>
      <c r="O48" s="116">
        <v>5.7061299999999999</v>
      </c>
      <c r="P48" s="116">
        <v>5.7563909999999998</v>
      </c>
      <c r="Q48" s="116">
        <v>5.8096230000000002</v>
      </c>
      <c r="R48" s="116">
        <v>5.8689030000000004</v>
      </c>
      <c r="S48" s="116">
        <v>5.9267969999999996</v>
      </c>
      <c r="T48" s="116">
        <v>5.9849399999999999</v>
      </c>
      <c r="U48" s="116">
        <v>6.0439340000000001</v>
      </c>
      <c r="V48" s="116">
        <v>6.1069149999999999</v>
      </c>
      <c r="W48" s="116">
        <v>6.1749289999999997</v>
      </c>
      <c r="X48" s="116">
        <v>6.2469400000000004</v>
      </c>
      <c r="Y48" s="116">
        <v>6.321898</v>
      </c>
      <c r="Z48" s="116">
        <v>6.3992240000000002</v>
      </c>
      <c r="AA48" s="116">
        <v>6.4786919999999997</v>
      </c>
      <c r="AB48" s="116">
        <v>6.5599860000000003</v>
      </c>
      <c r="AC48" s="116">
        <v>6.6452369999999998</v>
      </c>
      <c r="AD48" s="116">
        <v>6.7367030000000003</v>
      </c>
      <c r="AE48" s="116">
        <v>6.8327869999999997</v>
      </c>
      <c r="AF48" s="117">
        <v>9.3939999999999996E-3</v>
      </c>
      <c r="AG48" s="48"/>
    </row>
    <row r="49" spans="1:33" s="61" customFormat="1" ht="12">
      <c r="A49" s="51" t="s">
        <v>457</v>
      </c>
      <c r="B49" s="76" t="s">
        <v>587</v>
      </c>
      <c r="C49" s="77">
        <v>0.111361</v>
      </c>
      <c r="D49" s="77">
        <v>0.121797</v>
      </c>
      <c r="E49" s="77">
        <v>0.13156399999999999</v>
      </c>
      <c r="F49" s="77">
        <v>0.14168</v>
      </c>
      <c r="G49" s="77">
        <v>0.151975</v>
      </c>
      <c r="H49" s="77">
        <v>0.16261500000000001</v>
      </c>
      <c r="I49" s="77">
        <v>0.17380999999999999</v>
      </c>
      <c r="J49" s="77">
        <v>0.18546499999999999</v>
      </c>
      <c r="K49" s="77">
        <v>0.19752900000000001</v>
      </c>
      <c r="L49" s="77">
        <v>0.21010200000000001</v>
      </c>
      <c r="M49" s="77">
        <v>0.22320100000000001</v>
      </c>
      <c r="N49" s="77">
        <v>0.23739299999999999</v>
      </c>
      <c r="O49" s="77">
        <v>0.25242199999999998</v>
      </c>
      <c r="P49" s="77">
        <v>0.26815</v>
      </c>
      <c r="Q49" s="77">
        <v>0.28445599999999999</v>
      </c>
      <c r="R49" s="77">
        <v>0.30146200000000001</v>
      </c>
      <c r="S49" s="77">
        <v>0.31941999999999998</v>
      </c>
      <c r="T49" s="77">
        <v>0.33812700000000001</v>
      </c>
      <c r="U49" s="77">
        <v>0.35781099999999999</v>
      </c>
      <c r="V49" s="77">
        <v>0.37844699999999998</v>
      </c>
      <c r="W49" s="77">
        <v>0.400426</v>
      </c>
      <c r="X49" s="77">
        <v>0.42360399999999998</v>
      </c>
      <c r="Y49" s="77">
        <v>0.447741</v>
      </c>
      <c r="Z49" s="77">
        <v>0.47296300000000002</v>
      </c>
      <c r="AA49" s="77">
        <v>0.49916899999999997</v>
      </c>
      <c r="AB49" s="77">
        <v>0.52651199999999998</v>
      </c>
      <c r="AC49" s="77">
        <v>0.55513199999999996</v>
      </c>
      <c r="AD49" s="77">
        <v>0.58471200000000001</v>
      </c>
      <c r="AE49" s="77">
        <v>0.61550499999999997</v>
      </c>
      <c r="AF49" s="78">
        <v>6.2962000000000004E-2</v>
      </c>
      <c r="AG49" s="48"/>
    </row>
    <row r="50" spans="1:33" s="61" customFormat="1" ht="15" customHeight="1">
      <c r="A50" s="51" t="s">
        <v>459</v>
      </c>
      <c r="B50" s="115" t="s">
        <v>460</v>
      </c>
      <c r="C50" s="116">
        <v>5.1476170000000003</v>
      </c>
      <c r="D50" s="116">
        <v>5.0466699999999998</v>
      </c>
      <c r="E50" s="116">
        <v>5.1418059999999999</v>
      </c>
      <c r="F50" s="116">
        <v>5.1950229999999999</v>
      </c>
      <c r="G50" s="116">
        <v>5.2409629999999998</v>
      </c>
      <c r="H50" s="116">
        <v>5.282896</v>
      </c>
      <c r="I50" s="116">
        <v>5.3126150000000001</v>
      </c>
      <c r="J50" s="116">
        <v>5.3350970000000002</v>
      </c>
      <c r="K50" s="116">
        <v>5.3543219999999998</v>
      </c>
      <c r="L50" s="116">
        <v>5.3740480000000002</v>
      </c>
      <c r="M50" s="116">
        <v>5.3982780000000004</v>
      </c>
      <c r="N50" s="116">
        <v>5.4248750000000001</v>
      </c>
      <c r="O50" s="116">
        <v>5.4537079999999998</v>
      </c>
      <c r="P50" s="116">
        <v>5.4882410000000004</v>
      </c>
      <c r="Q50" s="116">
        <v>5.5251669999999997</v>
      </c>
      <c r="R50" s="116">
        <v>5.5674409999999996</v>
      </c>
      <c r="S50" s="116">
        <v>5.6073769999999996</v>
      </c>
      <c r="T50" s="116">
        <v>5.6468129999999999</v>
      </c>
      <c r="U50" s="116">
        <v>5.6861230000000003</v>
      </c>
      <c r="V50" s="116">
        <v>5.7284680000000003</v>
      </c>
      <c r="W50" s="116">
        <v>5.7745030000000002</v>
      </c>
      <c r="X50" s="116">
        <v>5.8233360000000003</v>
      </c>
      <c r="Y50" s="116">
        <v>5.8741570000000003</v>
      </c>
      <c r="Z50" s="116">
        <v>5.9262610000000002</v>
      </c>
      <c r="AA50" s="116">
        <v>5.9795230000000004</v>
      </c>
      <c r="AB50" s="116">
        <v>6.0334729999999999</v>
      </c>
      <c r="AC50" s="116">
        <v>6.0901050000000003</v>
      </c>
      <c r="AD50" s="116">
        <v>6.1519909999999998</v>
      </c>
      <c r="AE50" s="116">
        <v>6.217282</v>
      </c>
      <c r="AF50" s="117">
        <v>6.7660000000000003E-3</v>
      </c>
      <c r="AG50" s="48"/>
    </row>
    <row r="51" spans="1:33" s="61" customFormat="1" ht="15" customHeight="1">
      <c r="A51" s="47"/>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c r="A52" s="47"/>
      <c r="B52" s="115" t="s">
        <v>18</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s="61" customFormat="1" ht="15" customHeight="1">
      <c r="A53" s="51" t="s">
        <v>293</v>
      </c>
      <c r="B53" s="76" t="s">
        <v>52</v>
      </c>
      <c r="C53" s="77">
        <v>3.7364299999999999</v>
      </c>
      <c r="D53" s="77">
        <v>3.7828930000000001</v>
      </c>
      <c r="E53" s="77">
        <v>3.5519759999999998</v>
      </c>
      <c r="F53" s="77">
        <v>3.570716</v>
      </c>
      <c r="G53" s="77">
        <v>3.5812719999999998</v>
      </c>
      <c r="H53" s="77">
        <v>3.580203</v>
      </c>
      <c r="I53" s="77">
        <v>3.5724459999999998</v>
      </c>
      <c r="J53" s="77">
        <v>3.5569440000000001</v>
      </c>
      <c r="K53" s="77">
        <v>3.5369809999999999</v>
      </c>
      <c r="L53" s="77">
        <v>3.5156710000000002</v>
      </c>
      <c r="M53" s="77">
        <v>3.495911</v>
      </c>
      <c r="N53" s="77">
        <v>3.4760710000000001</v>
      </c>
      <c r="O53" s="77">
        <v>3.4570259999999999</v>
      </c>
      <c r="P53" s="77">
        <v>3.4390200000000002</v>
      </c>
      <c r="Q53" s="77">
        <v>3.4225789999999998</v>
      </c>
      <c r="R53" s="77">
        <v>3.405726</v>
      </c>
      <c r="S53" s="77">
        <v>3.386984</v>
      </c>
      <c r="T53" s="77">
        <v>3.368074</v>
      </c>
      <c r="U53" s="77">
        <v>3.3534609999999998</v>
      </c>
      <c r="V53" s="77">
        <v>3.3412459999999999</v>
      </c>
      <c r="W53" s="77">
        <v>3.3290570000000002</v>
      </c>
      <c r="X53" s="77">
        <v>3.316589</v>
      </c>
      <c r="Y53" s="77">
        <v>3.3047710000000001</v>
      </c>
      <c r="Z53" s="77">
        <v>3.292888</v>
      </c>
      <c r="AA53" s="77">
        <v>3.2806820000000001</v>
      </c>
      <c r="AB53" s="77">
        <v>3.2674210000000001</v>
      </c>
      <c r="AC53" s="77">
        <v>3.254594</v>
      </c>
      <c r="AD53" s="77">
        <v>3.2413859999999999</v>
      </c>
      <c r="AE53" s="77">
        <v>3.2278910000000001</v>
      </c>
      <c r="AF53" s="78">
        <v>-5.2110000000000004E-3</v>
      </c>
      <c r="AG53" s="48"/>
    </row>
    <row r="54" spans="1:33" s="61" customFormat="1" ht="15" customHeight="1">
      <c r="A54" s="51" t="s">
        <v>294</v>
      </c>
      <c r="B54" s="76" t="s">
        <v>53</v>
      </c>
      <c r="C54" s="77">
        <v>5.8913E-2</v>
      </c>
      <c r="D54" s="77">
        <v>5.0597999999999997E-2</v>
      </c>
      <c r="E54" s="77">
        <v>5.9573000000000001E-2</v>
      </c>
      <c r="F54" s="77">
        <v>5.9938999999999999E-2</v>
      </c>
      <c r="G54" s="77">
        <v>6.0141E-2</v>
      </c>
      <c r="H54" s="77">
        <v>6.0196E-2</v>
      </c>
      <c r="I54" s="77">
        <v>6.0151000000000003E-2</v>
      </c>
      <c r="J54" s="77">
        <v>6.0040999999999997E-2</v>
      </c>
      <c r="K54" s="77">
        <v>5.9859999999999997E-2</v>
      </c>
      <c r="L54" s="77">
        <v>5.9635000000000001E-2</v>
      </c>
      <c r="M54" s="77">
        <v>5.9422999999999997E-2</v>
      </c>
      <c r="N54" s="77">
        <v>5.9195999999999999E-2</v>
      </c>
      <c r="O54" s="77">
        <v>5.9032000000000001E-2</v>
      </c>
      <c r="P54" s="77">
        <v>5.8958999999999998E-2</v>
      </c>
      <c r="Q54" s="77">
        <v>5.9004000000000001E-2</v>
      </c>
      <c r="R54" s="77">
        <v>5.9152999999999997E-2</v>
      </c>
      <c r="S54" s="77">
        <v>5.9301E-2</v>
      </c>
      <c r="T54" s="77">
        <v>5.9454E-2</v>
      </c>
      <c r="U54" s="77">
        <v>5.9655E-2</v>
      </c>
      <c r="V54" s="77">
        <v>5.9868999999999999E-2</v>
      </c>
      <c r="W54" s="77">
        <v>6.0101000000000002E-2</v>
      </c>
      <c r="X54" s="77">
        <v>6.0317999999999997E-2</v>
      </c>
      <c r="Y54" s="77">
        <v>6.0553000000000003E-2</v>
      </c>
      <c r="Z54" s="77">
        <v>6.0783999999999998E-2</v>
      </c>
      <c r="AA54" s="77">
        <v>6.1036E-2</v>
      </c>
      <c r="AB54" s="77">
        <v>6.1259000000000001E-2</v>
      </c>
      <c r="AC54" s="77">
        <v>6.1515E-2</v>
      </c>
      <c r="AD54" s="77">
        <v>6.1782999999999998E-2</v>
      </c>
      <c r="AE54" s="77">
        <v>6.2038999999999997E-2</v>
      </c>
      <c r="AF54" s="78">
        <v>1.848E-3</v>
      </c>
      <c r="AG54" s="48"/>
    </row>
    <row r="55" spans="1:33" s="61" customFormat="1" ht="15" customHeight="1">
      <c r="A55" s="51" t="s">
        <v>295</v>
      </c>
      <c r="B55" s="76" t="s">
        <v>54</v>
      </c>
      <c r="C55" s="77">
        <v>0.98346299999999998</v>
      </c>
      <c r="D55" s="77">
        <v>0.98319400000000001</v>
      </c>
      <c r="E55" s="77">
        <v>0.99531899999999995</v>
      </c>
      <c r="F55" s="77">
        <v>1.0129440000000001</v>
      </c>
      <c r="G55" s="77">
        <v>1.030394</v>
      </c>
      <c r="H55" s="77">
        <v>1.0463089999999999</v>
      </c>
      <c r="I55" s="77">
        <v>1.0616589999999999</v>
      </c>
      <c r="J55" s="77">
        <v>1.0748770000000001</v>
      </c>
      <c r="K55" s="77">
        <v>1.0865910000000001</v>
      </c>
      <c r="L55" s="77">
        <v>1.0967</v>
      </c>
      <c r="M55" s="77">
        <v>1.1067480000000001</v>
      </c>
      <c r="N55" s="77">
        <v>1.116195</v>
      </c>
      <c r="O55" s="77">
        <v>1.1251899999999999</v>
      </c>
      <c r="P55" s="77">
        <v>1.133931</v>
      </c>
      <c r="Q55" s="77">
        <v>1.1425700000000001</v>
      </c>
      <c r="R55" s="77">
        <v>1.1500520000000001</v>
      </c>
      <c r="S55" s="77">
        <v>1.1553800000000001</v>
      </c>
      <c r="T55" s="77">
        <v>1.1594439999999999</v>
      </c>
      <c r="U55" s="77">
        <v>1.164941</v>
      </c>
      <c r="V55" s="77">
        <v>1.17153</v>
      </c>
      <c r="W55" s="77">
        <v>1.1783870000000001</v>
      </c>
      <c r="X55" s="77">
        <v>1.185254</v>
      </c>
      <c r="Y55" s="77">
        <v>1.192591</v>
      </c>
      <c r="Z55" s="77">
        <v>1.2001440000000001</v>
      </c>
      <c r="AA55" s="77">
        <v>1.2078759999999999</v>
      </c>
      <c r="AB55" s="77">
        <v>1.2155050000000001</v>
      </c>
      <c r="AC55" s="77">
        <v>1.223579</v>
      </c>
      <c r="AD55" s="77">
        <v>1.231676</v>
      </c>
      <c r="AE55" s="77">
        <v>1.2394590000000001</v>
      </c>
      <c r="AF55" s="78">
        <v>8.2970000000000006E-3</v>
      </c>
      <c r="AG55" s="48"/>
    </row>
    <row r="56" spans="1:33" s="61" customFormat="1" ht="15" customHeight="1">
      <c r="A56" s="51" t="s">
        <v>296</v>
      </c>
      <c r="B56" s="76" t="s">
        <v>14</v>
      </c>
      <c r="C56" s="77">
        <v>0.10353900000000001</v>
      </c>
      <c r="D56" s="77">
        <v>0.103723</v>
      </c>
      <c r="E56" s="77">
        <v>0.103931</v>
      </c>
      <c r="F56" s="77">
        <v>0.104171</v>
      </c>
      <c r="G56" s="77">
        <v>0.10441</v>
      </c>
      <c r="H56" s="77">
        <v>0.10465099999999999</v>
      </c>
      <c r="I56" s="77">
        <v>0.104923</v>
      </c>
      <c r="J56" s="77">
        <v>0.105269</v>
      </c>
      <c r="K56" s="77">
        <v>0.10568</v>
      </c>
      <c r="L56" s="77">
        <v>0.106174</v>
      </c>
      <c r="M56" s="77">
        <v>0.106766</v>
      </c>
      <c r="N56" s="77">
        <v>0.107459</v>
      </c>
      <c r="O56" s="77">
        <v>0.108199</v>
      </c>
      <c r="P56" s="77">
        <v>0.108998</v>
      </c>
      <c r="Q56" s="77">
        <v>0.10985</v>
      </c>
      <c r="R56" s="77">
        <v>0.110744</v>
      </c>
      <c r="S56" s="77">
        <v>0.11165899999999999</v>
      </c>
      <c r="T56" s="77">
        <v>0.112591</v>
      </c>
      <c r="U56" s="77">
        <v>0.113556</v>
      </c>
      <c r="V56" s="77">
        <v>0.114552</v>
      </c>
      <c r="W56" s="77">
        <v>0.11556900000000001</v>
      </c>
      <c r="X56" s="77">
        <v>0.116609</v>
      </c>
      <c r="Y56" s="77">
        <v>0.11766799999999999</v>
      </c>
      <c r="Z56" s="77">
        <v>0.118742</v>
      </c>
      <c r="AA56" s="77">
        <v>0.119824</v>
      </c>
      <c r="AB56" s="77">
        <v>0.120908</v>
      </c>
      <c r="AC56" s="77">
        <v>0.121985</v>
      </c>
      <c r="AD56" s="77">
        <v>0.123047</v>
      </c>
      <c r="AE56" s="77">
        <v>0.124084</v>
      </c>
      <c r="AF56" s="78">
        <v>6.4859999999999996E-3</v>
      </c>
      <c r="AG56" s="48"/>
    </row>
    <row r="57" spans="1:33" s="61" customFormat="1" ht="15" customHeight="1">
      <c r="A57" s="51" t="s">
        <v>297</v>
      </c>
      <c r="B57" s="76" t="s">
        <v>55</v>
      </c>
      <c r="C57" s="77">
        <v>3.9712999999999998E-2</v>
      </c>
      <c r="D57" s="77">
        <v>4.0058999999999997E-2</v>
      </c>
      <c r="E57" s="77">
        <v>4.0876000000000003E-2</v>
      </c>
      <c r="F57" s="77">
        <v>4.1924000000000003E-2</v>
      </c>
      <c r="G57" s="77">
        <v>4.2974999999999999E-2</v>
      </c>
      <c r="H57" s="77">
        <v>4.3978999999999997E-2</v>
      </c>
      <c r="I57" s="77">
        <v>4.4923999999999999E-2</v>
      </c>
      <c r="J57" s="77">
        <v>4.5741999999999998E-2</v>
      </c>
      <c r="K57" s="77">
        <v>4.6469000000000003E-2</v>
      </c>
      <c r="L57" s="77">
        <v>4.7159E-2</v>
      </c>
      <c r="M57" s="77">
        <v>4.7863000000000003E-2</v>
      </c>
      <c r="N57" s="77">
        <v>4.8557999999999997E-2</v>
      </c>
      <c r="O57" s="77">
        <v>4.9244999999999997E-2</v>
      </c>
      <c r="P57" s="77">
        <v>4.9924000000000003E-2</v>
      </c>
      <c r="Q57" s="77">
        <v>5.0599999999999999E-2</v>
      </c>
      <c r="R57" s="77">
        <v>5.1271999999999998E-2</v>
      </c>
      <c r="S57" s="77">
        <v>5.1887999999999997E-2</v>
      </c>
      <c r="T57" s="77">
        <v>5.2476000000000002E-2</v>
      </c>
      <c r="U57" s="77">
        <v>5.3151999999999998E-2</v>
      </c>
      <c r="V57" s="77">
        <v>5.3897E-2</v>
      </c>
      <c r="W57" s="77">
        <v>5.4665999999999999E-2</v>
      </c>
      <c r="X57" s="77">
        <v>5.5434999999999998E-2</v>
      </c>
      <c r="Y57" s="77">
        <v>5.6218999999999998E-2</v>
      </c>
      <c r="Z57" s="77">
        <v>5.7000000000000002E-2</v>
      </c>
      <c r="AA57" s="77">
        <v>5.7773999999999999E-2</v>
      </c>
      <c r="AB57" s="77">
        <v>5.8526000000000002E-2</v>
      </c>
      <c r="AC57" s="77">
        <v>5.9286999999999999E-2</v>
      </c>
      <c r="AD57" s="77">
        <v>6.0040000000000003E-2</v>
      </c>
      <c r="AE57" s="77">
        <v>6.0772E-2</v>
      </c>
      <c r="AF57" s="78">
        <v>1.5311E-2</v>
      </c>
      <c r="AG57" s="48"/>
    </row>
    <row r="58" spans="1:33" s="61" customFormat="1" ht="15" customHeight="1">
      <c r="A58" s="51" t="s">
        <v>298</v>
      </c>
      <c r="B58" s="76" t="s">
        <v>23</v>
      </c>
      <c r="C58" s="77">
        <v>0.22733500000000001</v>
      </c>
      <c r="D58" s="77">
        <v>0.22598399999999999</v>
      </c>
      <c r="E58" s="77">
        <v>0.22653999999999999</v>
      </c>
      <c r="F58" s="77">
        <v>0.228079</v>
      </c>
      <c r="G58" s="77">
        <v>0.22946900000000001</v>
      </c>
      <c r="H58" s="77">
        <v>0.230466</v>
      </c>
      <c r="I58" s="77">
        <v>0.23114799999999999</v>
      </c>
      <c r="J58" s="77">
        <v>0.231157</v>
      </c>
      <c r="K58" s="77">
        <v>0.23069999999999999</v>
      </c>
      <c r="L58" s="77">
        <v>0.23005500000000001</v>
      </c>
      <c r="M58" s="77">
        <v>0.22948099999999999</v>
      </c>
      <c r="N58" s="77">
        <v>0.228912</v>
      </c>
      <c r="O58" s="77">
        <v>0.22839599999999999</v>
      </c>
      <c r="P58" s="77">
        <v>0.22792599999999999</v>
      </c>
      <c r="Q58" s="77">
        <v>0.22753599999999999</v>
      </c>
      <c r="R58" s="77">
        <v>0.22705500000000001</v>
      </c>
      <c r="S58" s="77">
        <v>0.22620100000000001</v>
      </c>
      <c r="T58" s="77">
        <v>0.22512499999999999</v>
      </c>
      <c r="U58" s="77">
        <v>0.22439999999999999</v>
      </c>
      <c r="V58" s="77">
        <v>0.223967</v>
      </c>
      <c r="W58" s="77">
        <v>0.22364200000000001</v>
      </c>
      <c r="X58" s="77">
        <v>0.22331899999999999</v>
      </c>
      <c r="Y58" s="77">
        <v>0.223053</v>
      </c>
      <c r="Z58" s="77">
        <v>0.222797</v>
      </c>
      <c r="AA58" s="77">
        <v>0.22253800000000001</v>
      </c>
      <c r="AB58" s="77">
        <v>0.22223599999999999</v>
      </c>
      <c r="AC58" s="77">
        <v>0.22198599999999999</v>
      </c>
      <c r="AD58" s="77">
        <v>0.221745</v>
      </c>
      <c r="AE58" s="77">
        <v>0.22143599999999999</v>
      </c>
      <c r="AF58" s="78">
        <v>-9.3800000000000003E-4</v>
      </c>
      <c r="AG58" s="48"/>
    </row>
    <row r="59" spans="1:33" s="61" customFormat="1" ht="15" customHeight="1">
      <c r="A59" s="51" t="s">
        <v>299</v>
      </c>
      <c r="B59" s="115" t="s">
        <v>17</v>
      </c>
      <c r="C59" s="116">
        <v>5.1493919999999997</v>
      </c>
      <c r="D59" s="116">
        <v>5.1864509999999999</v>
      </c>
      <c r="E59" s="116">
        <v>4.9782149999999996</v>
      </c>
      <c r="F59" s="116">
        <v>5.0177740000000002</v>
      </c>
      <c r="G59" s="116">
        <v>5.0486610000000001</v>
      </c>
      <c r="H59" s="116">
        <v>5.065804</v>
      </c>
      <c r="I59" s="116">
        <v>5.0752509999999997</v>
      </c>
      <c r="J59" s="116">
        <v>5.0740299999999996</v>
      </c>
      <c r="K59" s="116">
        <v>5.0662830000000003</v>
      </c>
      <c r="L59" s="116">
        <v>5.0553949999999999</v>
      </c>
      <c r="M59" s="116">
        <v>5.0461929999999997</v>
      </c>
      <c r="N59" s="116">
        <v>5.0363910000000001</v>
      </c>
      <c r="O59" s="116">
        <v>5.027088</v>
      </c>
      <c r="P59" s="116">
        <v>5.0187590000000002</v>
      </c>
      <c r="Q59" s="116">
        <v>5.0121390000000003</v>
      </c>
      <c r="R59" s="116">
        <v>5.0040019999999998</v>
      </c>
      <c r="S59" s="116">
        <v>4.9914120000000004</v>
      </c>
      <c r="T59" s="116">
        <v>4.977163</v>
      </c>
      <c r="U59" s="116">
        <v>4.9691660000000004</v>
      </c>
      <c r="V59" s="116">
        <v>4.9650619999999996</v>
      </c>
      <c r="W59" s="116">
        <v>4.9614219999999998</v>
      </c>
      <c r="X59" s="116">
        <v>4.9575230000000001</v>
      </c>
      <c r="Y59" s="116">
        <v>4.9548550000000002</v>
      </c>
      <c r="Z59" s="116">
        <v>4.9523539999999997</v>
      </c>
      <c r="AA59" s="116">
        <v>4.9497289999999996</v>
      </c>
      <c r="AB59" s="116">
        <v>4.9458549999999999</v>
      </c>
      <c r="AC59" s="116">
        <v>4.9429470000000002</v>
      </c>
      <c r="AD59" s="116">
        <v>4.9396779999999998</v>
      </c>
      <c r="AE59" s="116">
        <v>4.9356809999999998</v>
      </c>
      <c r="AF59" s="117">
        <v>-1.513E-3</v>
      </c>
      <c r="AG59" s="48"/>
    </row>
    <row r="60" spans="1:33" s="61" customFormat="1" ht="15" customHeight="1">
      <c r="A60" s="47"/>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s="61" customFormat="1" ht="15" customHeight="1">
      <c r="A61" s="47"/>
      <c r="B61" s="115" t="s">
        <v>461</v>
      </c>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s="61" customFormat="1" ht="15" customHeight="1">
      <c r="A62" s="51" t="s">
        <v>300</v>
      </c>
      <c r="B62" s="76" t="s">
        <v>52</v>
      </c>
      <c r="C62" s="77">
        <v>0.38191900000000001</v>
      </c>
      <c r="D62" s="77">
        <v>0.383521</v>
      </c>
      <c r="E62" s="77">
        <v>0.32833800000000002</v>
      </c>
      <c r="F62" s="77">
        <v>0.32457399999999997</v>
      </c>
      <c r="G62" s="77">
        <v>0.31986799999999999</v>
      </c>
      <c r="H62" s="77">
        <v>0.314554</v>
      </c>
      <c r="I62" s="77">
        <v>0.30906</v>
      </c>
      <c r="J62" s="77">
        <v>0.30327399999999999</v>
      </c>
      <c r="K62" s="77">
        <v>0.29744999999999999</v>
      </c>
      <c r="L62" s="77">
        <v>0.29169699999999998</v>
      </c>
      <c r="M62" s="77">
        <v>0.28604200000000002</v>
      </c>
      <c r="N62" s="77">
        <v>0.28054499999999999</v>
      </c>
      <c r="O62" s="77">
        <v>0.27529700000000001</v>
      </c>
      <c r="P62" s="77">
        <v>0.270173</v>
      </c>
      <c r="Q62" s="77">
        <v>0.265129</v>
      </c>
      <c r="R62" s="77">
        <v>0.26028499999999999</v>
      </c>
      <c r="S62" s="77">
        <v>0.25561600000000001</v>
      </c>
      <c r="T62" s="77">
        <v>0.25103500000000001</v>
      </c>
      <c r="U62" s="77">
        <v>0.24665899999999999</v>
      </c>
      <c r="V62" s="77">
        <v>0.24240500000000001</v>
      </c>
      <c r="W62" s="77">
        <v>0.23815900000000001</v>
      </c>
      <c r="X62" s="77">
        <v>0.23388999999999999</v>
      </c>
      <c r="Y62" s="77">
        <v>0.22967699999999999</v>
      </c>
      <c r="Z62" s="77">
        <v>0.225469</v>
      </c>
      <c r="AA62" s="77">
        <v>0.221248</v>
      </c>
      <c r="AB62" s="77">
        <v>0.21702199999999999</v>
      </c>
      <c r="AC62" s="77">
        <v>0.212896</v>
      </c>
      <c r="AD62" s="77">
        <v>0.20880899999999999</v>
      </c>
      <c r="AE62" s="77">
        <v>0.20483299999999999</v>
      </c>
      <c r="AF62" s="78">
        <v>-2.2005E-2</v>
      </c>
      <c r="AG62" s="48"/>
    </row>
    <row r="63" spans="1:33" s="61" customFormat="1" ht="15" customHeight="1">
      <c r="A63" s="51" t="s">
        <v>301</v>
      </c>
      <c r="B63" s="76" t="s">
        <v>54</v>
      </c>
      <c r="C63" s="77">
        <v>4.3046000000000001E-2</v>
      </c>
      <c r="D63" s="77">
        <v>4.0329999999999998E-2</v>
      </c>
      <c r="E63" s="77">
        <v>3.8603999999999999E-2</v>
      </c>
      <c r="F63" s="77">
        <v>3.7546000000000003E-2</v>
      </c>
      <c r="G63" s="77">
        <v>3.6567000000000002E-2</v>
      </c>
      <c r="H63" s="77">
        <v>3.5701999999999998E-2</v>
      </c>
      <c r="I63" s="77">
        <v>3.5000000000000003E-2</v>
      </c>
      <c r="J63" s="77">
        <v>3.4445000000000003E-2</v>
      </c>
      <c r="K63" s="77">
        <v>3.4048000000000002E-2</v>
      </c>
      <c r="L63" s="77">
        <v>3.3586999999999999E-2</v>
      </c>
      <c r="M63" s="77">
        <v>3.3092999999999997E-2</v>
      </c>
      <c r="N63" s="77">
        <v>3.2576000000000001E-2</v>
      </c>
      <c r="O63" s="77">
        <v>3.2056000000000001E-2</v>
      </c>
      <c r="P63" s="77">
        <v>3.1534E-2</v>
      </c>
      <c r="Q63" s="77">
        <v>3.0997E-2</v>
      </c>
      <c r="R63" s="77">
        <v>3.0461999999999999E-2</v>
      </c>
      <c r="S63" s="77">
        <v>2.9936999999999998E-2</v>
      </c>
      <c r="T63" s="77">
        <v>2.9418E-2</v>
      </c>
      <c r="U63" s="77">
        <v>2.8917000000000002E-2</v>
      </c>
      <c r="V63" s="77">
        <v>2.8435999999999999E-2</v>
      </c>
      <c r="W63" s="77">
        <v>2.7977999999999999E-2</v>
      </c>
      <c r="X63" s="77">
        <v>2.7541E-2</v>
      </c>
      <c r="Y63" s="77">
        <v>2.7125E-2</v>
      </c>
      <c r="Z63" s="77">
        <v>2.6726E-2</v>
      </c>
      <c r="AA63" s="77">
        <v>2.6341E-2</v>
      </c>
      <c r="AB63" s="77">
        <v>2.5971999999999999E-2</v>
      </c>
      <c r="AC63" s="77">
        <v>2.5623E-2</v>
      </c>
      <c r="AD63" s="77">
        <v>2.5285999999999999E-2</v>
      </c>
      <c r="AE63" s="77">
        <v>2.496E-2</v>
      </c>
      <c r="AF63" s="78">
        <v>-1.9275E-2</v>
      </c>
      <c r="AG63" s="48"/>
    </row>
    <row r="64" spans="1:33" s="61" customFormat="1" ht="15" customHeight="1">
      <c r="A64" s="51" t="s">
        <v>302</v>
      </c>
      <c r="B64" s="76" t="s">
        <v>249</v>
      </c>
      <c r="C64" s="77">
        <v>7.5310000000000004E-3</v>
      </c>
      <c r="D64" s="77">
        <v>7.3670000000000003E-3</v>
      </c>
      <c r="E64" s="77">
        <v>7.3309999999999998E-3</v>
      </c>
      <c r="F64" s="77">
        <v>7.3769999999999999E-3</v>
      </c>
      <c r="G64" s="77">
        <v>7.4029999999999999E-3</v>
      </c>
      <c r="H64" s="77">
        <v>7.4120000000000002E-3</v>
      </c>
      <c r="I64" s="77">
        <v>7.4149999999999997E-3</v>
      </c>
      <c r="J64" s="77">
        <v>7.4070000000000004E-3</v>
      </c>
      <c r="K64" s="77">
        <v>7.3920000000000001E-3</v>
      </c>
      <c r="L64" s="77">
        <v>7.3740000000000003E-3</v>
      </c>
      <c r="M64" s="77">
        <v>7.3540000000000003E-3</v>
      </c>
      <c r="N64" s="77">
        <v>7.3340000000000002E-3</v>
      </c>
      <c r="O64" s="77">
        <v>7.3159999999999996E-3</v>
      </c>
      <c r="P64" s="77">
        <v>7.2979999999999998E-3</v>
      </c>
      <c r="Q64" s="77">
        <v>7.2789999999999999E-3</v>
      </c>
      <c r="R64" s="77">
        <v>7.2610000000000001E-3</v>
      </c>
      <c r="S64" s="77">
        <v>7.2430000000000003E-3</v>
      </c>
      <c r="T64" s="77">
        <v>7.2240000000000004E-3</v>
      </c>
      <c r="U64" s="77">
        <v>7.2069999999999999E-3</v>
      </c>
      <c r="V64" s="77">
        <v>7.1910000000000003E-3</v>
      </c>
      <c r="W64" s="77">
        <v>7.1739999999999998E-3</v>
      </c>
      <c r="X64" s="77">
        <v>7.1580000000000003E-3</v>
      </c>
      <c r="Y64" s="77">
        <v>7.143E-3</v>
      </c>
      <c r="Z64" s="77">
        <v>7.1269999999999997E-3</v>
      </c>
      <c r="AA64" s="77">
        <v>7.11E-3</v>
      </c>
      <c r="AB64" s="77">
        <v>7.0930000000000003E-3</v>
      </c>
      <c r="AC64" s="77">
        <v>7.0780000000000001E-3</v>
      </c>
      <c r="AD64" s="77">
        <v>7.064E-3</v>
      </c>
      <c r="AE64" s="77">
        <v>7.051E-3</v>
      </c>
      <c r="AF64" s="78">
        <v>-2.3509999999999998E-3</v>
      </c>
      <c r="AG64" s="48"/>
    </row>
    <row r="65" spans="1:33" s="61" customFormat="1" ht="15" customHeight="1">
      <c r="A65" s="51" t="s">
        <v>303</v>
      </c>
      <c r="B65" s="115" t="s">
        <v>17</v>
      </c>
      <c r="C65" s="116">
        <v>0.43249700000000002</v>
      </c>
      <c r="D65" s="116">
        <v>0.43121700000000002</v>
      </c>
      <c r="E65" s="116">
        <v>0.37427300000000002</v>
      </c>
      <c r="F65" s="116">
        <v>0.36949700000000002</v>
      </c>
      <c r="G65" s="116">
        <v>0.36383799999999999</v>
      </c>
      <c r="H65" s="116">
        <v>0.35766900000000001</v>
      </c>
      <c r="I65" s="116">
        <v>0.35147499999999998</v>
      </c>
      <c r="J65" s="116">
        <v>0.34512500000000002</v>
      </c>
      <c r="K65" s="116">
        <v>0.338891</v>
      </c>
      <c r="L65" s="116">
        <v>0.33265699999999998</v>
      </c>
      <c r="M65" s="116">
        <v>0.32648899999999997</v>
      </c>
      <c r="N65" s="116">
        <v>0.32045499999999999</v>
      </c>
      <c r="O65" s="116">
        <v>0.31467000000000001</v>
      </c>
      <c r="P65" s="116">
        <v>0.30900499999999997</v>
      </c>
      <c r="Q65" s="116">
        <v>0.30340600000000001</v>
      </c>
      <c r="R65" s="116">
        <v>0.298008</v>
      </c>
      <c r="S65" s="116">
        <v>0.29279500000000003</v>
      </c>
      <c r="T65" s="116">
        <v>0.28767700000000002</v>
      </c>
      <c r="U65" s="116">
        <v>0.28278300000000001</v>
      </c>
      <c r="V65" s="116">
        <v>0.278032</v>
      </c>
      <c r="W65" s="116">
        <v>0.27331100000000003</v>
      </c>
      <c r="X65" s="116">
        <v>0.26858900000000002</v>
      </c>
      <c r="Y65" s="116">
        <v>0.26394499999999999</v>
      </c>
      <c r="Z65" s="116">
        <v>0.259322</v>
      </c>
      <c r="AA65" s="116">
        <v>0.25469900000000001</v>
      </c>
      <c r="AB65" s="116">
        <v>0.25011100000000003</v>
      </c>
      <c r="AC65" s="116">
        <v>0.24565000000000001</v>
      </c>
      <c r="AD65" s="116">
        <v>0.24124000000000001</v>
      </c>
      <c r="AE65" s="116">
        <v>0.236956</v>
      </c>
      <c r="AF65" s="117">
        <v>-2.1260000000000001E-2</v>
      </c>
      <c r="AG65" s="48"/>
    </row>
    <row r="66" spans="1:33" s="61" customFormat="1" ht="12">
      <c r="A66" s="47"/>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s="61" customFormat="1" ht="15" customHeight="1">
      <c r="A67" s="47"/>
      <c r="B67" s="115" t="s">
        <v>59</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s="61" customFormat="1" ht="15" customHeight="1">
      <c r="A68" s="51" t="s">
        <v>304</v>
      </c>
      <c r="B68" s="76" t="s">
        <v>52</v>
      </c>
      <c r="C68" s="77">
        <v>0.34035799999999999</v>
      </c>
      <c r="D68" s="77">
        <v>0.328428</v>
      </c>
      <c r="E68" s="77">
        <v>0.29958499999999999</v>
      </c>
      <c r="F68" s="77">
        <v>0.296043</v>
      </c>
      <c r="G68" s="77">
        <v>0.29344999999999999</v>
      </c>
      <c r="H68" s="77">
        <v>0.29098400000000002</v>
      </c>
      <c r="I68" s="77">
        <v>0.28820899999999999</v>
      </c>
      <c r="J68" s="77">
        <v>0.28517399999999998</v>
      </c>
      <c r="K68" s="77">
        <v>0.28194599999999997</v>
      </c>
      <c r="L68" s="77">
        <v>0.27868500000000002</v>
      </c>
      <c r="M68" s="77">
        <v>0.27543699999999999</v>
      </c>
      <c r="N68" s="77">
        <v>0.27221600000000001</v>
      </c>
      <c r="O68" s="77">
        <v>0.26915299999999998</v>
      </c>
      <c r="P68" s="77">
        <v>0.26627200000000001</v>
      </c>
      <c r="Q68" s="77">
        <v>0.263519</v>
      </c>
      <c r="R68" s="77">
        <v>0.26085900000000001</v>
      </c>
      <c r="S68" s="77">
        <v>0.25822600000000001</v>
      </c>
      <c r="T68" s="77">
        <v>0.25562400000000002</v>
      </c>
      <c r="U68" s="77">
        <v>0.25326300000000002</v>
      </c>
      <c r="V68" s="77">
        <v>0.25114999999999998</v>
      </c>
      <c r="W68" s="77">
        <v>0.24911700000000001</v>
      </c>
      <c r="X68" s="77">
        <v>0.24714</v>
      </c>
      <c r="Y68" s="77">
        <v>0.24515500000000001</v>
      </c>
      <c r="Z68" s="77">
        <v>0.24315500000000001</v>
      </c>
      <c r="AA68" s="77">
        <v>0.24110899999999999</v>
      </c>
      <c r="AB68" s="77">
        <v>0.239065</v>
      </c>
      <c r="AC68" s="77">
        <v>0.23705000000000001</v>
      </c>
      <c r="AD68" s="77">
        <v>0.23510400000000001</v>
      </c>
      <c r="AE68" s="77">
        <v>0.23318700000000001</v>
      </c>
      <c r="AF68" s="78">
        <v>-1.3415E-2</v>
      </c>
      <c r="AG68" s="48"/>
    </row>
    <row r="69" spans="1:33" s="61" customFormat="1" ht="15" customHeight="1">
      <c r="A69" s="51" t="s">
        <v>305</v>
      </c>
      <c r="B69" s="76" t="s">
        <v>54</v>
      </c>
      <c r="C69" s="77">
        <v>6.0255999999999997E-2</v>
      </c>
      <c r="D69" s="77">
        <v>5.7188999999999997E-2</v>
      </c>
      <c r="E69" s="77">
        <v>5.4998999999999999E-2</v>
      </c>
      <c r="F69" s="77">
        <v>5.3565000000000002E-2</v>
      </c>
      <c r="G69" s="77">
        <v>5.2498999999999997E-2</v>
      </c>
      <c r="H69" s="77">
        <v>5.1596000000000003E-2</v>
      </c>
      <c r="I69" s="77">
        <v>5.0778999999999998E-2</v>
      </c>
      <c r="J69" s="77">
        <v>5.0053E-2</v>
      </c>
      <c r="K69" s="77">
        <v>4.9428E-2</v>
      </c>
      <c r="L69" s="77">
        <v>4.8675000000000003E-2</v>
      </c>
      <c r="M69" s="77">
        <v>4.7837999999999999E-2</v>
      </c>
      <c r="N69" s="77">
        <v>4.6946000000000002E-2</v>
      </c>
      <c r="O69" s="77">
        <v>4.6032000000000003E-2</v>
      </c>
      <c r="P69" s="77">
        <v>4.512E-2</v>
      </c>
      <c r="Q69" s="77">
        <v>4.4216999999999999E-2</v>
      </c>
      <c r="R69" s="77">
        <v>4.3318000000000002E-2</v>
      </c>
      <c r="S69" s="77">
        <v>4.2421E-2</v>
      </c>
      <c r="T69" s="77">
        <v>4.1542999999999997E-2</v>
      </c>
      <c r="U69" s="77">
        <v>4.0736000000000001E-2</v>
      </c>
      <c r="V69" s="77">
        <v>4.0010999999999998E-2</v>
      </c>
      <c r="W69" s="77">
        <v>3.9351999999999998E-2</v>
      </c>
      <c r="X69" s="77">
        <v>3.8747999999999998E-2</v>
      </c>
      <c r="Y69" s="77">
        <v>3.8185999999999998E-2</v>
      </c>
      <c r="Z69" s="77">
        <v>3.7656000000000002E-2</v>
      </c>
      <c r="AA69" s="77">
        <v>3.7151000000000003E-2</v>
      </c>
      <c r="AB69" s="77">
        <v>3.6672000000000003E-2</v>
      </c>
      <c r="AC69" s="77">
        <v>3.6223999999999999E-2</v>
      </c>
      <c r="AD69" s="77">
        <v>3.5810000000000002E-2</v>
      </c>
      <c r="AE69" s="77">
        <v>3.5414000000000001E-2</v>
      </c>
      <c r="AF69" s="78">
        <v>-1.8803E-2</v>
      </c>
      <c r="AG69" s="48"/>
    </row>
    <row r="70" spans="1:33" s="61" customFormat="1" ht="15" customHeight="1">
      <c r="A70" s="51" t="s">
        <v>306</v>
      </c>
      <c r="B70" s="76" t="s">
        <v>14</v>
      </c>
      <c r="C70" s="77">
        <v>1.6931000000000002E-2</v>
      </c>
      <c r="D70" s="77">
        <v>1.6749E-2</v>
      </c>
      <c r="E70" s="77">
        <v>1.6560999999999999E-2</v>
      </c>
      <c r="F70" s="77">
        <v>1.6368000000000001E-2</v>
      </c>
      <c r="G70" s="77">
        <v>1.6164999999999999E-2</v>
      </c>
      <c r="H70" s="77">
        <v>1.5948E-2</v>
      </c>
      <c r="I70" s="77">
        <v>1.5720999999999999E-2</v>
      </c>
      <c r="J70" s="77">
        <v>1.5486E-2</v>
      </c>
      <c r="K70" s="77">
        <v>1.524E-2</v>
      </c>
      <c r="L70" s="77">
        <v>1.4985999999999999E-2</v>
      </c>
      <c r="M70" s="77">
        <v>1.4727000000000001E-2</v>
      </c>
      <c r="N70" s="77">
        <v>1.4508999999999999E-2</v>
      </c>
      <c r="O70" s="77">
        <v>1.4331E-2</v>
      </c>
      <c r="P70" s="77">
        <v>1.4196E-2</v>
      </c>
      <c r="Q70" s="77">
        <v>1.4104E-2</v>
      </c>
      <c r="R70" s="77">
        <v>1.4056000000000001E-2</v>
      </c>
      <c r="S70" s="77">
        <v>1.4001E-2</v>
      </c>
      <c r="T70" s="77">
        <v>1.3939999999999999E-2</v>
      </c>
      <c r="U70" s="77">
        <v>1.3873E-2</v>
      </c>
      <c r="V70" s="77">
        <v>1.3802E-2</v>
      </c>
      <c r="W70" s="77">
        <v>1.3726E-2</v>
      </c>
      <c r="X70" s="77">
        <v>1.3648E-2</v>
      </c>
      <c r="Y70" s="77">
        <v>1.3568E-2</v>
      </c>
      <c r="Z70" s="77">
        <v>1.3488999999999999E-2</v>
      </c>
      <c r="AA70" s="77">
        <v>1.3414000000000001E-2</v>
      </c>
      <c r="AB70" s="77">
        <v>1.3343000000000001E-2</v>
      </c>
      <c r="AC70" s="77">
        <v>1.3278E-2</v>
      </c>
      <c r="AD70" s="77">
        <v>1.3218000000000001E-2</v>
      </c>
      <c r="AE70" s="77">
        <v>1.316E-2</v>
      </c>
      <c r="AF70" s="78">
        <v>-8.9589999999999999E-3</v>
      </c>
      <c r="AG70" s="48"/>
    </row>
    <row r="71" spans="1:33" s="61" customFormat="1" ht="15" customHeight="1">
      <c r="A71" s="51" t="s">
        <v>307</v>
      </c>
      <c r="B71" s="76" t="s">
        <v>462</v>
      </c>
      <c r="C71" s="77">
        <v>7.3539999999999994E-2</v>
      </c>
      <c r="D71" s="77">
        <v>7.3905999999999999E-2</v>
      </c>
      <c r="E71" s="77">
        <v>7.5065999999999994E-2</v>
      </c>
      <c r="F71" s="77">
        <v>7.6988000000000001E-2</v>
      </c>
      <c r="G71" s="77">
        <v>7.9202999999999996E-2</v>
      </c>
      <c r="H71" s="77">
        <v>8.1452999999999998E-2</v>
      </c>
      <c r="I71" s="77">
        <v>8.3610000000000004E-2</v>
      </c>
      <c r="J71" s="77">
        <v>8.5662000000000002E-2</v>
      </c>
      <c r="K71" s="77">
        <v>8.7612999999999996E-2</v>
      </c>
      <c r="L71" s="77">
        <v>8.9502999999999999E-2</v>
      </c>
      <c r="M71" s="77">
        <v>9.1356999999999994E-2</v>
      </c>
      <c r="N71" s="77">
        <v>9.3183000000000002E-2</v>
      </c>
      <c r="O71" s="77">
        <v>9.5016000000000003E-2</v>
      </c>
      <c r="P71" s="77">
        <v>9.6879000000000007E-2</v>
      </c>
      <c r="Q71" s="77">
        <v>9.8769999999999997E-2</v>
      </c>
      <c r="R71" s="77">
        <v>0.10065399999999999</v>
      </c>
      <c r="S71" s="77">
        <v>0.102506</v>
      </c>
      <c r="T71" s="77">
        <v>0.104338</v>
      </c>
      <c r="U71" s="77">
        <v>0.106254</v>
      </c>
      <c r="V71" s="77">
        <v>0.10827299999999999</v>
      </c>
      <c r="W71" s="77">
        <v>0.110351</v>
      </c>
      <c r="X71" s="77">
        <v>0.11247</v>
      </c>
      <c r="Y71" s="77">
        <v>0.114594</v>
      </c>
      <c r="Z71" s="77">
        <v>0.11670700000000001</v>
      </c>
      <c r="AA71" s="77">
        <v>0.118794</v>
      </c>
      <c r="AB71" s="77">
        <v>0.120868</v>
      </c>
      <c r="AC71" s="77">
        <v>0.122956</v>
      </c>
      <c r="AD71" s="77">
        <v>0.12507699999999999</v>
      </c>
      <c r="AE71" s="77">
        <v>0.127196</v>
      </c>
      <c r="AF71" s="78">
        <v>1.9761000000000001E-2</v>
      </c>
      <c r="AG71" s="48"/>
    </row>
    <row r="72" spans="1:33" s="61" customFormat="1" ht="15" customHeight="1">
      <c r="A72" s="51" t="s">
        <v>308</v>
      </c>
      <c r="B72" s="115" t="s">
        <v>17</v>
      </c>
      <c r="C72" s="116">
        <v>0.49108499999999999</v>
      </c>
      <c r="D72" s="116">
        <v>0.47627199999999997</v>
      </c>
      <c r="E72" s="116">
        <v>0.44621</v>
      </c>
      <c r="F72" s="116">
        <v>0.44296400000000002</v>
      </c>
      <c r="G72" s="116">
        <v>0.44131700000000001</v>
      </c>
      <c r="H72" s="116">
        <v>0.43997999999999998</v>
      </c>
      <c r="I72" s="116">
        <v>0.43831999999999999</v>
      </c>
      <c r="J72" s="116">
        <v>0.43637599999999999</v>
      </c>
      <c r="K72" s="116">
        <v>0.43422699999999997</v>
      </c>
      <c r="L72" s="116">
        <v>0.43184899999999998</v>
      </c>
      <c r="M72" s="116">
        <v>0.42935899999999999</v>
      </c>
      <c r="N72" s="116">
        <v>0.42685299999999998</v>
      </c>
      <c r="O72" s="116">
        <v>0.42453200000000002</v>
      </c>
      <c r="P72" s="116">
        <v>0.42246600000000001</v>
      </c>
      <c r="Q72" s="116">
        <v>0.42061100000000001</v>
      </c>
      <c r="R72" s="116">
        <v>0.41888700000000001</v>
      </c>
      <c r="S72" s="116">
        <v>0.417153</v>
      </c>
      <c r="T72" s="116">
        <v>0.41544399999999998</v>
      </c>
      <c r="U72" s="116">
        <v>0.41412599999999999</v>
      </c>
      <c r="V72" s="116">
        <v>0.41323500000000002</v>
      </c>
      <c r="W72" s="116">
        <v>0.41254600000000002</v>
      </c>
      <c r="X72" s="116">
        <v>0.41200599999999998</v>
      </c>
      <c r="Y72" s="116">
        <v>0.41150199999999998</v>
      </c>
      <c r="Z72" s="116">
        <v>0.41100799999999998</v>
      </c>
      <c r="AA72" s="116">
        <v>0.410468</v>
      </c>
      <c r="AB72" s="116">
        <v>0.40994799999999998</v>
      </c>
      <c r="AC72" s="116">
        <v>0.40950900000000001</v>
      </c>
      <c r="AD72" s="116">
        <v>0.40921000000000002</v>
      </c>
      <c r="AE72" s="116">
        <v>0.40895700000000001</v>
      </c>
      <c r="AF72" s="117">
        <v>-6.515E-3</v>
      </c>
      <c r="AG72" s="48"/>
    </row>
    <row r="73" spans="1:33" s="61" customFormat="1" ht="12">
      <c r="A73" s="47"/>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row>
    <row r="74" spans="1:33" s="61" customFormat="1" ht="15" customHeight="1">
      <c r="A74" s="51" t="s">
        <v>309</v>
      </c>
      <c r="B74" s="76" t="s">
        <v>463</v>
      </c>
      <c r="C74" s="77">
        <v>0.54005899999999996</v>
      </c>
      <c r="D74" s="77">
        <v>0.57681400000000005</v>
      </c>
      <c r="E74" s="77">
        <v>0.51597999999999999</v>
      </c>
      <c r="F74" s="77">
        <v>0.49174499999999999</v>
      </c>
      <c r="G74" s="77">
        <v>0.47317500000000001</v>
      </c>
      <c r="H74" s="77">
        <v>0.45881100000000002</v>
      </c>
      <c r="I74" s="77">
        <v>0.44633699999999998</v>
      </c>
      <c r="J74" s="77">
        <v>0.436394</v>
      </c>
      <c r="K74" s="77">
        <v>0.42757600000000001</v>
      </c>
      <c r="L74" s="77">
        <v>0.41986299999999999</v>
      </c>
      <c r="M74" s="77">
        <v>0.412437</v>
      </c>
      <c r="N74" s="77">
        <v>0.40508899999999998</v>
      </c>
      <c r="O74" s="77">
        <v>0.39747399999999999</v>
      </c>
      <c r="P74" s="77">
        <v>0.38974199999999998</v>
      </c>
      <c r="Q74" s="77">
        <v>0.38235400000000003</v>
      </c>
      <c r="R74" s="77">
        <v>0.37524000000000002</v>
      </c>
      <c r="S74" s="77">
        <v>0.36834800000000001</v>
      </c>
      <c r="T74" s="77">
        <v>0.36183799999999999</v>
      </c>
      <c r="U74" s="77">
        <v>0.35539100000000001</v>
      </c>
      <c r="V74" s="77">
        <v>0.34928399999999998</v>
      </c>
      <c r="W74" s="77">
        <v>0.34366600000000003</v>
      </c>
      <c r="X74" s="77">
        <v>0.33834999999999998</v>
      </c>
      <c r="Y74" s="77">
        <v>0.33337899999999998</v>
      </c>
      <c r="Z74" s="77">
        <v>0.32885300000000001</v>
      </c>
      <c r="AA74" s="77">
        <v>0.32494699999999999</v>
      </c>
      <c r="AB74" s="77">
        <v>0.320988</v>
      </c>
      <c r="AC74" s="77">
        <v>0.31677699999999998</v>
      </c>
      <c r="AD74" s="77">
        <v>0.31247399999999997</v>
      </c>
      <c r="AE74" s="77">
        <v>0.30808799999999997</v>
      </c>
      <c r="AF74" s="78">
        <v>-1.9847E-2</v>
      </c>
      <c r="AG74" s="48"/>
    </row>
    <row r="75" spans="1:33" ht="15" customHeight="1">
      <c r="A75"/>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row>
    <row r="76" spans="1:33" ht="15" customHeight="1">
      <c r="A76"/>
      <c r="B76" s="115" t="s">
        <v>464</v>
      </c>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c r="A77" s="51" t="s">
        <v>310</v>
      </c>
      <c r="B77" s="76" t="s">
        <v>60</v>
      </c>
      <c r="C77" s="77">
        <v>5.746035</v>
      </c>
      <c r="D77" s="77">
        <v>5.817672</v>
      </c>
      <c r="E77" s="77">
        <v>5.3565259999999997</v>
      </c>
      <c r="F77" s="77">
        <v>5.3437910000000004</v>
      </c>
      <c r="G77" s="77">
        <v>5.326911</v>
      </c>
      <c r="H77" s="77">
        <v>5.2996619999999997</v>
      </c>
      <c r="I77" s="77">
        <v>5.2654259999999997</v>
      </c>
      <c r="J77" s="77">
        <v>5.2245559999999998</v>
      </c>
      <c r="K77" s="77">
        <v>5.1795739999999997</v>
      </c>
      <c r="L77" s="77">
        <v>5.1340170000000001</v>
      </c>
      <c r="M77" s="77">
        <v>5.0906960000000003</v>
      </c>
      <c r="N77" s="77">
        <v>5.0475880000000002</v>
      </c>
      <c r="O77" s="77">
        <v>5.0058730000000002</v>
      </c>
      <c r="P77" s="77">
        <v>4.9659000000000004</v>
      </c>
      <c r="Q77" s="77">
        <v>4.9279310000000001</v>
      </c>
      <c r="R77" s="77">
        <v>4.8906029999999996</v>
      </c>
      <c r="S77" s="77">
        <v>4.8513869999999999</v>
      </c>
      <c r="T77" s="77">
        <v>4.8122990000000003</v>
      </c>
      <c r="U77" s="77">
        <v>4.7783759999999997</v>
      </c>
      <c r="V77" s="77">
        <v>4.7479240000000003</v>
      </c>
      <c r="W77" s="77">
        <v>4.7183979999999996</v>
      </c>
      <c r="X77" s="77">
        <v>4.6891699999999998</v>
      </c>
      <c r="Y77" s="77">
        <v>4.6609049999999996</v>
      </c>
      <c r="Z77" s="77">
        <v>4.63293</v>
      </c>
      <c r="AA77" s="77">
        <v>4.6051780000000004</v>
      </c>
      <c r="AB77" s="77">
        <v>4.5764370000000003</v>
      </c>
      <c r="AC77" s="77">
        <v>4.5480390000000002</v>
      </c>
      <c r="AD77" s="77">
        <v>4.5197760000000002</v>
      </c>
      <c r="AE77" s="77">
        <v>4.4915130000000003</v>
      </c>
      <c r="AF77" s="78">
        <v>-8.7589999999999994E-3</v>
      </c>
      <c r="AG77" s="48"/>
    </row>
    <row r="78" spans="1:33" ht="15" customHeight="1">
      <c r="A78" s="51" t="s">
        <v>311</v>
      </c>
      <c r="B78" s="76" t="s">
        <v>61</v>
      </c>
      <c r="C78" s="77">
        <v>0.917852</v>
      </c>
      <c r="D78" s="77">
        <v>0.791578</v>
      </c>
      <c r="E78" s="77">
        <v>0.95992999999999995</v>
      </c>
      <c r="F78" s="77">
        <v>0.982182</v>
      </c>
      <c r="G78" s="77">
        <v>1.0017389999999999</v>
      </c>
      <c r="H78" s="77">
        <v>1.0200020000000001</v>
      </c>
      <c r="I78" s="77">
        <v>1.036508</v>
      </c>
      <c r="J78" s="77">
        <v>1.052195</v>
      </c>
      <c r="K78" s="77">
        <v>1.0669919999999999</v>
      </c>
      <c r="L78" s="77">
        <v>1.081815</v>
      </c>
      <c r="M78" s="77">
        <v>1.098611</v>
      </c>
      <c r="N78" s="77">
        <v>1.115747</v>
      </c>
      <c r="O78" s="77">
        <v>1.1343559999999999</v>
      </c>
      <c r="P78" s="77">
        <v>1.1544190000000001</v>
      </c>
      <c r="Q78" s="77">
        <v>1.175163</v>
      </c>
      <c r="R78" s="77">
        <v>1.1973290000000001</v>
      </c>
      <c r="S78" s="77">
        <v>1.2191369999999999</v>
      </c>
      <c r="T78" s="77">
        <v>1.2409520000000001</v>
      </c>
      <c r="U78" s="77">
        <v>1.263595</v>
      </c>
      <c r="V78" s="77">
        <v>1.2870379999999999</v>
      </c>
      <c r="W78" s="77">
        <v>1.311674</v>
      </c>
      <c r="X78" s="77">
        <v>1.3370489999999999</v>
      </c>
      <c r="Y78" s="77">
        <v>1.3627579999999999</v>
      </c>
      <c r="Z78" s="77">
        <v>1.3885130000000001</v>
      </c>
      <c r="AA78" s="77">
        <v>1.414698</v>
      </c>
      <c r="AB78" s="77">
        <v>1.4407300000000001</v>
      </c>
      <c r="AC78" s="77">
        <v>1.4679850000000001</v>
      </c>
      <c r="AD78" s="77">
        <v>1.496972</v>
      </c>
      <c r="AE78" s="77">
        <v>1.526708</v>
      </c>
      <c r="AF78" s="78">
        <v>1.8339000000000001E-2</v>
      </c>
      <c r="AG78" s="48"/>
    </row>
    <row r="79" spans="1:33" ht="12">
      <c r="A79" s="51" t="s">
        <v>312</v>
      </c>
      <c r="B79" s="76" t="s">
        <v>62</v>
      </c>
      <c r="C79" s="77">
        <v>1.690024</v>
      </c>
      <c r="D79" s="77">
        <v>1.6868700000000001</v>
      </c>
      <c r="E79" s="77">
        <v>1.700348</v>
      </c>
      <c r="F79" s="77">
        <v>1.721034</v>
      </c>
      <c r="G79" s="77">
        <v>1.7401850000000001</v>
      </c>
      <c r="H79" s="77">
        <v>1.756359</v>
      </c>
      <c r="I79" s="77">
        <v>1.7707569999999999</v>
      </c>
      <c r="J79" s="77">
        <v>1.7825169999999999</v>
      </c>
      <c r="K79" s="77">
        <v>1.7926610000000001</v>
      </c>
      <c r="L79" s="77">
        <v>1.8009980000000001</v>
      </c>
      <c r="M79" s="77">
        <v>1.8096429999999999</v>
      </c>
      <c r="N79" s="77">
        <v>1.817903</v>
      </c>
      <c r="O79" s="77">
        <v>1.8262069999999999</v>
      </c>
      <c r="P79" s="77">
        <v>1.8349359999999999</v>
      </c>
      <c r="Q79" s="77">
        <v>1.843723</v>
      </c>
      <c r="R79" s="77">
        <v>1.85168</v>
      </c>
      <c r="S79" s="77">
        <v>1.857332</v>
      </c>
      <c r="T79" s="77">
        <v>1.8614200000000001</v>
      </c>
      <c r="U79" s="77">
        <v>1.866962</v>
      </c>
      <c r="V79" s="77">
        <v>1.873896</v>
      </c>
      <c r="W79" s="77">
        <v>1.8814649999999999</v>
      </c>
      <c r="X79" s="77">
        <v>1.8893960000000001</v>
      </c>
      <c r="Y79" s="77">
        <v>1.897932</v>
      </c>
      <c r="Z79" s="77">
        <v>1.9066909999999999</v>
      </c>
      <c r="AA79" s="77">
        <v>1.915745</v>
      </c>
      <c r="AB79" s="77">
        <v>1.9249449999999999</v>
      </c>
      <c r="AC79" s="77">
        <v>1.9349149999999999</v>
      </c>
      <c r="AD79" s="77">
        <v>1.9456690000000001</v>
      </c>
      <c r="AE79" s="77">
        <v>1.9565300000000001</v>
      </c>
      <c r="AF79" s="78">
        <v>5.2430000000000003E-3</v>
      </c>
      <c r="AG79" s="48"/>
    </row>
    <row r="80" spans="1:33" ht="15" customHeight="1">
      <c r="A80" s="51" t="s">
        <v>313</v>
      </c>
      <c r="B80" s="76" t="s">
        <v>63</v>
      </c>
      <c r="C80" s="77">
        <v>0.29555799999999999</v>
      </c>
      <c r="D80" s="77">
        <v>0.293987</v>
      </c>
      <c r="E80" s="77">
        <v>0.29265799999999997</v>
      </c>
      <c r="F80" s="77">
        <v>0.291601</v>
      </c>
      <c r="G80" s="77">
        <v>0.29075200000000001</v>
      </c>
      <c r="H80" s="77">
        <v>0.29013499999999998</v>
      </c>
      <c r="I80" s="77">
        <v>0.28975899999999999</v>
      </c>
      <c r="J80" s="77">
        <v>0.28959099999999999</v>
      </c>
      <c r="K80" s="77">
        <v>0.28961399999999998</v>
      </c>
      <c r="L80" s="77">
        <v>0.28990899999999997</v>
      </c>
      <c r="M80" s="77">
        <v>0.290522</v>
      </c>
      <c r="N80" s="77">
        <v>0.291437</v>
      </c>
      <c r="O80" s="77">
        <v>0.29265000000000002</v>
      </c>
      <c r="P80" s="77">
        <v>0.29419899999999999</v>
      </c>
      <c r="Q80" s="77">
        <v>0.29610399999999998</v>
      </c>
      <c r="R80" s="77">
        <v>0.298315</v>
      </c>
      <c r="S80" s="77">
        <v>0.30083500000000002</v>
      </c>
      <c r="T80" s="77">
        <v>0.30362600000000001</v>
      </c>
      <c r="U80" s="77">
        <v>0.30673299999999998</v>
      </c>
      <c r="V80" s="77">
        <v>0.31015399999999999</v>
      </c>
      <c r="W80" s="77">
        <v>0.31381999999999999</v>
      </c>
      <c r="X80" s="77">
        <v>0.31743399999999999</v>
      </c>
      <c r="Y80" s="77">
        <v>0.32097999999999999</v>
      </c>
      <c r="Z80" s="77">
        <v>0.32445000000000002</v>
      </c>
      <c r="AA80" s="77">
        <v>0.32783600000000002</v>
      </c>
      <c r="AB80" s="77">
        <v>0.33114700000000002</v>
      </c>
      <c r="AC80" s="77">
        <v>0.334372</v>
      </c>
      <c r="AD80" s="77">
        <v>0.33751900000000001</v>
      </c>
      <c r="AE80" s="77">
        <v>0.34057599999999999</v>
      </c>
      <c r="AF80" s="78">
        <v>5.0759999999999998E-3</v>
      </c>
      <c r="AG80" s="48"/>
    </row>
    <row r="81" spans="1:33" ht="12">
      <c r="A81" s="51" t="s">
        <v>314</v>
      </c>
      <c r="B81" s="76" t="s">
        <v>64</v>
      </c>
      <c r="C81" s="77">
        <v>0.17633199999999999</v>
      </c>
      <c r="D81" s="77">
        <v>0.176674</v>
      </c>
      <c r="E81" s="77">
        <v>0.17702499999999999</v>
      </c>
      <c r="F81" s="77">
        <v>0.17740800000000001</v>
      </c>
      <c r="G81" s="77">
        <v>0.17777399999999999</v>
      </c>
      <c r="H81" s="77">
        <v>0.178124</v>
      </c>
      <c r="I81" s="77">
        <v>0.17849000000000001</v>
      </c>
      <c r="J81" s="77">
        <v>0.17889099999999999</v>
      </c>
      <c r="K81" s="77">
        <v>0.17930499999999999</v>
      </c>
      <c r="L81" s="77">
        <v>0.179752</v>
      </c>
      <c r="M81" s="77">
        <v>0.180257</v>
      </c>
      <c r="N81" s="77">
        <v>0.18091399999999999</v>
      </c>
      <c r="O81" s="77">
        <v>0.18167800000000001</v>
      </c>
      <c r="P81" s="77">
        <v>0.18257699999999999</v>
      </c>
      <c r="Q81" s="77">
        <v>0.183615</v>
      </c>
      <c r="R81" s="77">
        <v>0.184778</v>
      </c>
      <c r="S81" s="77">
        <v>0.185947</v>
      </c>
      <c r="T81" s="77">
        <v>0.18711700000000001</v>
      </c>
      <c r="U81" s="77">
        <v>0.18831100000000001</v>
      </c>
      <c r="V81" s="77">
        <v>0.189526</v>
      </c>
      <c r="W81" s="77">
        <v>0.190745</v>
      </c>
      <c r="X81" s="77">
        <v>0.19197</v>
      </c>
      <c r="Y81" s="77">
        <v>0.19319900000000001</v>
      </c>
      <c r="Z81" s="77">
        <v>0.19443099999999999</v>
      </c>
      <c r="AA81" s="77">
        <v>0.195663</v>
      </c>
      <c r="AB81" s="77">
        <v>0.19689699999999999</v>
      </c>
      <c r="AC81" s="77">
        <v>0.198126</v>
      </c>
      <c r="AD81" s="77">
        <v>0.19934399999999999</v>
      </c>
      <c r="AE81" s="77">
        <v>0.200543</v>
      </c>
      <c r="AF81" s="78">
        <v>4.6059999999999999E-3</v>
      </c>
      <c r="AG81" s="48"/>
    </row>
    <row r="82" spans="1:33" ht="15" customHeight="1">
      <c r="A82" s="51" t="s">
        <v>315</v>
      </c>
      <c r="B82" s="76" t="s">
        <v>65</v>
      </c>
      <c r="C82" s="77">
        <v>0.262133</v>
      </c>
      <c r="D82" s="77">
        <v>0.266905</v>
      </c>
      <c r="E82" s="77">
        <v>0.272725</v>
      </c>
      <c r="F82" s="77">
        <v>0.27911399999999997</v>
      </c>
      <c r="G82" s="77">
        <v>0.28493400000000002</v>
      </c>
      <c r="H82" s="77">
        <v>0.289966</v>
      </c>
      <c r="I82" s="77">
        <v>0.29443799999999998</v>
      </c>
      <c r="J82" s="77">
        <v>0.29851100000000003</v>
      </c>
      <c r="K82" s="77">
        <v>0.30234299999999997</v>
      </c>
      <c r="L82" s="77">
        <v>0.306002</v>
      </c>
      <c r="M82" s="77">
        <v>0.30979400000000001</v>
      </c>
      <c r="N82" s="77">
        <v>0.313614</v>
      </c>
      <c r="O82" s="77">
        <v>0.31768200000000002</v>
      </c>
      <c r="P82" s="77">
        <v>0.32198599999999999</v>
      </c>
      <c r="Q82" s="77">
        <v>0.32636399999999999</v>
      </c>
      <c r="R82" s="77">
        <v>0.33074199999999998</v>
      </c>
      <c r="S82" s="77">
        <v>0.33484999999999998</v>
      </c>
      <c r="T82" s="77">
        <v>0.33884399999999998</v>
      </c>
      <c r="U82" s="77">
        <v>0.34295900000000001</v>
      </c>
      <c r="V82" s="77">
        <v>0.34725699999999998</v>
      </c>
      <c r="W82" s="77">
        <v>0.35167100000000001</v>
      </c>
      <c r="X82" s="77">
        <v>0.356186</v>
      </c>
      <c r="Y82" s="77">
        <v>0.36070400000000002</v>
      </c>
      <c r="Z82" s="77">
        <v>0.36511700000000002</v>
      </c>
      <c r="AA82" s="77">
        <v>0.36946699999999999</v>
      </c>
      <c r="AB82" s="77">
        <v>0.37381999999999999</v>
      </c>
      <c r="AC82" s="77">
        <v>0.37824600000000003</v>
      </c>
      <c r="AD82" s="77">
        <v>0.38292999999999999</v>
      </c>
      <c r="AE82" s="77">
        <v>0.38772299999999998</v>
      </c>
      <c r="AF82" s="78">
        <v>1.4078E-2</v>
      </c>
      <c r="AG82" s="48"/>
    </row>
    <row r="83" spans="1:33" ht="15" customHeight="1">
      <c r="A83" s="51" t="s">
        <v>316</v>
      </c>
      <c r="B83" s="76" t="s">
        <v>66</v>
      </c>
      <c r="C83" s="77">
        <v>6.9006999999999999E-2</v>
      </c>
      <c r="D83" s="77">
        <v>6.8849999999999995E-2</v>
      </c>
      <c r="E83" s="77">
        <v>6.8684999999999996E-2</v>
      </c>
      <c r="F83" s="77">
        <v>6.8510000000000001E-2</v>
      </c>
      <c r="G83" s="77">
        <v>6.8311999999999998E-2</v>
      </c>
      <c r="H83" s="77">
        <v>6.8100999999999995E-2</v>
      </c>
      <c r="I83" s="77">
        <v>6.7918999999999993E-2</v>
      </c>
      <c r="J83" s="77">
        <v>6.7757999999999999E-2</v>
      </c>
      <c r="K83" s="77">
        <v>6.7609000000000002E-2</v>
      </c>
      <c r="L83" s="77">
        <v>6.7474000000000006E-2</v>
      </c>
      <c r="M83" s="77">
        <v>6.7360000000000003E-2</v>
      </c>
      <c r="N83" s="77">
        <v>6.7266000000000006E-2</v>
      </c>
      <c r="O83" s="77">
        <v>6.7193000000000003E-2</v>
      </c>
      <c r="P83" s="77">
        <v>6.7145999999999997E-2</v>
      </c>
      <c r="Q83" s="77">
        <v>6.7139000000000004E-2</v>
      </c>
      <c r="R83" s="77">
        <v>6.7158999999999996E-2</v>
      </c>
      <c r="S83" s="77">
        <v>6.7212999999999995E-2</v>
      </c>
      <c r="T83" s="77">
        <v>6.7295999999999995E-2</v>
      </c>
      <c r="U83" s="77">
        <v>6.7418000000000006E-2</v>
      </c>
      <c r="V83" s="77">
        <v>6.7585999999999993E-2</v>
      </c>
      <c r="W83" s="77">
        <v>6.7790000000000003E-2</v>
      </c>
      <c r="X83" s="77">
        <v>6.8034999999999998E-2</v>
      </c>
      <c r="Y83" s="77">
        <v>6.8325999999999998E-2</v>
      </c>
      <c r="Z83" s="77">
        <v>6.8662000000000001E-2</v>
      </c>
      <c r="AA83" s="77">
        <v>6.9043999999999994E-2</v>
      </c>
      <c r="AB83" s="77">
        <v>6.9466E-2</v>
      </c>
      <c r="AC83" s="77">
        <v>6.9883000000000001E-2</v>
      </c>
      <c r="AD83" s="77">
        <v>7.0296999999999998E-2</v>
      </c>
      <c r="AE83" s="77">
        <v>7.0707000000000006E-2</v>
      </c>
      <c r="AF83" s="78">
        <v>8.7000000000000001E-4</v>
      </c>
      <c r="AG83" s="48"/>
    </row>
    <row r="84" spans="1:33" ht="15" customHeight="1">
      <c r="A84" s="51" t="s">
        <v>317</v>
      </c>
      <c r="B84" s="76" t="s">
        <v>67</v>
      </c>
      <c r="C84" s="77">
        <v>0.22920299999999999</v>
      </c>
      <c r="D84" s="77">
        <v>0.21301100000000001</v>
      </c>
      <c r="E84" s="77">
        <v>0.206784</v>
      </c>
      <c r="F84" s="77">
        <v>0.205066</v>
      </c>
      <c r="G84" s="77">
        <v>0.20483000000000001</v>
      </c>
      <c r="H84" s="77">
        <v>0.20543</v>
      </c>
      <c r="I84" s="77">
        <v>0.20660600000000001</v>
      </c>
      <c r="J84" s="77">
        <v>0.20782600000000001</v>
      </c>
      <c r="K84" s="77">
        <v>0.20688999999999999</v>
      </c>
      <c r="L84" s="77">
        <v>0.20608699999999999</v>
      </c>
      <c r="M84" s="77">
        <v>0.205652</v>
      </c>
      <c r="N84" s="77">
        <v>0.205536</v>
      </c>
      <c r="O84" s="77">
        <v>0.20586699999999999</v>
      </c>
      <c r="P84" s="77">
        <v>0.20655100000000001</v>
      </c>
      <c r="Q84" s="77">
        <v>0.20727000000000001</v>
      </c>
      <c r="R84" s="77">
        <v>0.208041</v>
      </c>
      <c r="S84" s="77">
        <v>0.208703</v>
      </c>
      <c r="T84" s="77">
        <v>0.20934700000000001</v>
      </c>
      <c r="U84" s="77">
        <v>0.20633000000000001</v>
      </c>
      <c r="V84" s="77">
        <v>0.20386199999999999</v>
      </c>
      <c r="W84" s="77">
        <v>0.20195099999999999</v>
      </c>
      <c r="X84" s="77">
        <v>0.200678</v>
      </c>
      <c r="Y84" s="77">
        <v>0.20021600000000001</v>
      </c>
      <c r="Z84" s="77">
        <v>0.20013400000000001</v>
      </c>
      <c r="AA84" s="77">
        <v>0.200125</v>
      </c>
      <c r="AB84" s="77">
        <v>0.20022499999999999</v>
      </c>
      <c r="AC84" s="77">
        <v>0.20046700000000001</v>
      </c>
      <c r="AD84" s="77">
        <v>0.20095299999999999</v>
      </c>
      <c r="AE84" s="77">
        <v>0.20157700000000001</v>
      </c>
      <c r="AF84" s="78">
        <v>-4.5760000000000002E-3</v>
      </c>
      <c r="AG84" s="48"/>
    </row>
    <row r="85" spans="1:33" ht="15" customHeight="1">
      <c r="A85" s="51" t="s">
        <v>318</v>
      </c>
      <c r="B85" s="76" t="s">
        <v>465</v>
      </c>
      <c r="C85" s="77">
        <v>3.7489000000000001E-2</v>
      </c>
      <c r="D85" s="77">
        <v>3.7811999999999998E-2</v>
      </c>
      <c r="E85" s="77">
        <v>3.8142000000000002E-2</v>
      </c>
      <c r="F85" s="77">
        <v>3.8482000000000002E-2</v>
      </c>
      <c r="G85" s="77">
        <v>3.8821000000000001E-2</v>
      </c>
      <c r="H85" s="77">
        <v>3.916E-2</v>
      </c>
      <c r="I85" s="77">
        <v>3.9507E-2</v>
      </c>
      <c r="J85" s="77">
        <v>3.9856999999999997E-2</v>
      </c>
      <c r="K85" s="77">
        <v>4.0219999999999999E-2</v>
      </c>
      <c r="L85" s="77">
        <v>4.0580999999999999E-2</v>
      </c>
      <c r="M85" s="77">
        <v>4.0946999999999997E-2</v>
      </c>
      <c r="N85" s="77">
        <v>4.1312000000000001E-2</v>
      </c>
      <c r="O85" s="77">
        <v>4.1676999999999999E-2</v>
      </c>
      <c r="P85" s="77">
        <v>4.2040000000000001E-2</v>
      </c>
      <c r="Q85" s="77">
        <v>4.2404999999999998E-2</v>
      </c>
      <c r="R85" s="77">
        <v>4.2766999999999999E-2</v>
      </c>
      <c r="S85" s="77">
        <v>4.3126999999999999E-2</v>
      </c>
      <c r="T85" s="77">
        <v>4.3482E-2</v>
      </c>
      <c r="U85" s="77">
        <v>4.3839000000000003E-2</v>
      </c>
      <c r="V85" s="77">
        <v>4.4195999999999999E-2</v>
      </c>
      <c r="W85" s="77">
        <v>4.4548999999999998E-2</v>
      </c>
      <c r="X85" s="77">
        <v>4.4895999999999998E-2</v>
      </c>
      <c r="Y85" s="77">
        <v>4.5239000000000001E-2</v>
      </c>
      <c r="Z85" s="77">
        <v>4.5575999999999998E-2</v>
      </c>
      <c r="AA85" s="77">
        <v>4.5907999999999997E-2</v>
      </c>
      <c r="AB85" s="77">
        <v>4.6238000000000001E-2</v>
      </c>
      <c r="AC85" s="77">
        <v>4.6565000000000002E-2</v>
      </c>
      <c r="AD85" s="77">
        <v>4.6891000000000002E-2</v>
      </c>
      <c r="AE85" s="77">
        <v>4.7215E-2</v>
      </c>
      <c r="AF85" s="78">
        <v>8.2719999999999998E-3</v>
      </c>
      <c r="AG85" s="48"/>
    </row>
    <row r="86" spans="1:33" ht="15" customHeight="1">
      <c r="A86" s="51" t="s">
        <v>319</v>
      </c>
      <c r="B86" s="76" t="s">
        <v>466</v>
      </c>
      <c r="C86" s="77">
        <v>2.7618E-2</v>
      </c>
      <c r="D86" s="77">
        <v>2.8065E-2</v>
      </c>
      <c r="E86" s="77">
        <v>2.8504999999999999E-2</v>
      </c>
      <c r="F86" s="77">
        <v>2.8941999999999999E-2</v>
      </c>
      <c r="G86" s="77">
        <v>2.9367000000000001E-2</v>
      </c>
      <c r="H86" s="77">
        <v>2.9779E-2</v>
      </c>
      <c r="I86" s="77">
        <v>3.0231000000000001E-2</v>
      </c>
      <c r="J86" s="77">
        <v>3.0719E-2</v>
      </c>
      <c r="K86" s="77">
        <v>3.1236E-2</v>
      </c>
      <c r="L86" s="77">
        <v>3.1787999999999997E-2</v>
      </c>
      <c r="M86" s="77">
        <v>3.2379999999999999E-2</v>
      </c>
      <c r="N86" s="77">
        <v>3.3012E-2</v>
      </c>
      <c r="O86" s="77">
        <v>3.3686000000000001E-2</v>
      </c>
      <c r="P86" s="77">
        <v>3.4356999999999999E-2</v>
      </c>
      <c r="Q86" s="77">
        <v>3.5027999999999997E-2</v>
      </c>
      <c r="R86" s="77">
        <v>3.5694999999999998E-2</v>
      </c>
      <c r="S86" s="77">
        <v>3.6360000000000003E-2</v>
      </c>
      <c r="T86" s="77">
        <v>3.7021999999999999E-2</v>
      </c>
      <c r="U86" s="77">
        <v>3.7684000000000002E-2</v>
      </c>
      <c r="V86" s="77">
        <v>3.8346999999999999E-2</v>
      </c>
      <c r="W86" s="77">
        <v>3.9004999999999998E-2</v>
      </c>
      <c r="X86" s="77">
        <v>3.9659E-2</v>
      </c>
      <c r="Y86" s="77">
        <v>4.0307999999999997E-2</v>
      </c>
      <c r="Z86" s="77">
        <v>4.0952000000000002E-2</v>
      </c>
      <c r="AA86" s="77">
        <v>4.1592999999999998E-2</v>
      </c>
      <c r="AB86" s="77">
        <v>4.2229999999999997E-2</v>
      </c>
      <c r="AC86" s="77">
        <v>4.2863999999999999E-2</v>
      </c>
      <c r="AD86" s="77">
        <v>4.3496E-2</v>
      </c>
      <c r="AE86" s="77">
        <v>4.4124999999999998E-2</v>
      </c>
      <c r="AF86" s="78">
        <v>1.6875999999999999E-2</v>
      </c>
      <c r="AG86" s="48"/>
    </row>
    <row r="87" spans="1:33" ht="15" customHeight="1">
      <c r="A87" s="51" t="s">
        <v>320</v>
      </c>
      <c r="B87" s="76" t="s">
        <v>467</v>
      </c>
      <c r="C87" s="77">
        <v>0.185056</v>
      </c>
      <c r="D87" s="77">
        <v>0.18144199999999999</v>
      </c>
      <c r="E87" s="77">
        <v>0.17835400000000001</v>
      </c>
      <c r="F87" s="77">
        <v>0.175626</v>
      </c>
      <c r="G87" s="77">
        <v>0.172627</v>
      </c>
      <c r="H87" s="77">
        <v>0.16932700000000001</v>
      </c>
      <c r="I87" s="77">
        <v>0.165797</v>
      </c>
      <c r="J87" s="77">
        <v>0.162242</v>
      </c>
      <c r="K87" s="77">
        <v>0.158802</v>
      </c>
      <c r="L87" s="77">
        <v>0.15551999999999999</v>
      </c>
      <c r="M87" s="77">
        <v>0.15246399999999999</v>
      </c>
      <c r="N87" s="77">
        <v>0.14962800000000001</v>
      </c>
      <c r="O87" s="77">
        <v>0.147059</v>
      </c>
      <c r="P87" s="77">
        <v>0.14482300000000001</v>
      </c>
      <c r="Q87" s="77">
        <v>0.142817</v>
      </c>
      <c r="R87" s="77">
        <v>0.14108200000000001</v>
      </c>
      <c r="S87" s="77">
        <v>0.13948099999999999</v>
      </c>
      <c r="T87" s="77">
        <v>0.13808500000000001</v>
      </c>
      <c r="U87" s="77">
        <v>0.136961</v>
      </c>
      <c r="V87" s="77">
        <v>0.13611699999999999</v>
      </c>
      <c r="W87" s="77">
        <v>0.135544</v>
      </c>
      <c r="X87" s="77">
        <v>0.135211</v>
      </c>
      <c r="Y87" s="77">
        <v>0.135098</v>
      </c>
      <c r="Z87" s="77">
        <v>0.13519300000000001</v>
      </c>
      <c r="AA87" s="77">
        <v>0.13545199999999999</v>
      </c>
      <c r="AB87" s="77">
        <v>0.13586699999999999</v>
      </c>
      <c r="AC87" s="77">
        <v>0.13642499999999999</v>
      </c>
      <c r="AD87" s="77">
        <v>0.13719799999999999</v>
      </c>
      <c r="AE87" s="77">
        <v>0.13811699999999999</v>
      </c>
      <c r="AF87" s="78">
        <v>-1.0394E-2</v>
      </c>
      <c r="AG87" s="48"/>
    </row>
    <row r="88" spans="1:33" ht="15" customHeight="1">
      <c r="A88" s="51" t="s">
        <v>321</v>
      </c>
      <c r="B88" s="76" t="s">
        <v>468</v>
      </c>
      <c r="C88" s="77">
        <v>0.120084</v>
      </c>
      <c r="D88" s="77">
        <v>0.118493</v>
      </c>
      <c r="E88" s="77">
        <v>0.11693000000000001</v>
      </c>
      <c r="F88" s="77">
        <v>0.115326</v>
      </c>
      <c r="G88" s="77">
        <v>0.113292</v>
      </c>
      <c r="H88" s="77">
        <v>0.110818</v>
      </c>
      <c r="I88" s="77">
        <v>0.10798199999999999</v>
      </c>
      <c r="J88" s="77">
        <v>0.104936</v>
      </c>
      <c r="K88" s="77">
        <v>0.101812</v>
      </c>
      <c r="L88" s="77">
        <v>9.8642999999999995E-2</v>
      </c>
      <c r="M88" s="77">
        <v>9.5518000000000006E-2</v>
      </c>
      <c r="N88" s="77">
        <v>9.2437000000000005E-2</v>
      </c>
      <c r="O88" s="77">
        <v>8.9454000000000006E-2</v>
      </c>
      <c r="P88" s="77">
        <v>8.6615999999999999E-2</v>
      </c>
      <c r="Q88" s="77">
        <v>8.3896999999999999E-2</v>
      </c>
      <c r="R88" s="77">
        <v>8.1297999999999995E-2</v>
      </c>
      <c r="S88" s="77">
        <v>7.8784000000000007E-2</v>
      </c>
      <c r="T88" s="77">
        <v>7.6406000000000002E-2</v>
      </c>
      <c r="U88" s="77">
        <v>7.4212E-2</v>
      </c>
      <c r="V88" s="77">
        <v>7.2221999999999995E-2</v>
      </c>
      <c r="W88" s="77">
        <v>7.0467000000000002E-2</v>
      </c>
      <c r="X88" s="77">
        <v>6.8934999999999996E-2</v>
      </c>
      <c r="Y88" s="77">
        <v>6.7641999999999994E-2</v>
      </c>
      <c r="Z88" s="77">
        <v>6.6564999999999999E-2</v>
      </c>
      <c r="AA88" s="77">
        <v>6.5780000000000005E-2</v>
      </c>
      <c r="AB88" s="77">
        <v>6.5225000000000005E-2</v>
      </c>
      <c r="AC88" s="77">
        <v>6.4887E-2</v>
      </c>
      <c r="AD88" s="77">
        <v>6.4808000000000004E-2</v>
      </c>
      <c r="AE88" s="77">
        <v>6.4916000000000001E-2</v>
      </c>
      <c r="AF88" s="78">
        <v>-2.1728000000000001E-2</v>
      </c>
      <c r="AG88" s="48"/>
    </row>
    <row r="89" spans="1:33" ht="15" customHeight="1">
      <c r="A89" s="51" t="s">
        <v>322</v>
      </c>
      <c r="B89" s="76" t="s">
        <v>68</v>
      </c>
      <c r="C89" s="77">
        <v>8.9221999999999996E-2</v>
      </c>
      <c r="D89" s="77">
        <v>8.8422000000000001E-2</v>
      </c>
      <c r="E89" s="77">
        <v>7.9335000000000003E-2</v>
      </c>
      <c r="F89" s="77">
        <v>8.0320000000000003E-2</v>
      </c>
      <c r="G89" s="77">
        <v>8.1142000000000006E-2</v>
      </c>
      <c r="H89" s="77">
        <v>8.1764000000000003E-2</v>
      </c>
      <c r="I89" s="77">
        <v>8.2184999999999994E-2</v>
      </c>
      <c r="J89" s="77">
        <v>8.2358000000000001E-2</v>
      </c>
      <c r="K89" s="77">
        <v>8.2311999999999996E-2</v>
      </c>
      <c r="L89" s="77">
        <v>8.2066E-2</v>
      </c>
      <c r="M89" s="77">
        <v>8.1662999999999999E-2</v>
      </c>
      <c r="N89" s="77">
        <v>8.1036999999999998E-2</v>
      </c>
      <c r="O89" s="77">
        <v>8.0222000000000002E-2</v>
      </c>
      <c r="P89" s="77">
        <v>7.9251000000000002E-2</v>
      </c>
      <c r="Q89" s="77">
        <v>7.8165999999999999E-2</v>
      </c>
      <c r="R89" s="77">
        <v>7.6963000000000004E-2</v>
      </c>
      <c r="S89" s="77">
        <v>7.5589000000000003E-2</v>
      </c>
      <c r="T89" s="77">
        <v>7.4164999999999995E-2</v>
      </c>
      <c r="U89" s="77">
        <v>7.2857000000000005E-2</v>
      </c>
      <c r="V89" s="77">
        <v>7.1667999999999996E-2</v>
      </c>
      <c r="W89" s="77">
        <v>7.0525000000000004E-2</v>
      </c>
      <c r="X89" s="77">
        <v>6.9467000000000001E-2</v>
      </c>
      <c r="Y89" s="77">
        <v>6.8514000000000005E-2</v>
      </c>
      <c r="Z89" s="77">
        <v>6.7669999999999994E-2</v>
      </c>
      <c r="AA89" s="77">
        <v>6.6925999999999999E-2</v>
      </c>
      <c r="AB89" s="77">
        <v>6.6267999999999994E-2</v>
      </c>
      <c r="AC89" s="77">
        <v>6.5720000000000001E-2</v>
      </c>
      <c r="AD89" s="77">
        <v>6.5276000000000001E-2</v>
      </c>
      <c r="AE89" s="77">
        <v>6.4934000000000006E-2</v>
      </c>
      <c r="AF89" s="78">
        <v>-1.1284000000000001E-2</v>
      </c>
      <c r="AG89" s="48"/>
    </row>
    <row r="90" spans="1:33" ht="15" customHeight="1">
      <c r="A90" s="51" t="s">
        <v>323</v>
      </c>
      <c r="B90" s="76" t="s">
        <v>469</v>
      </c>
      <c r="C90" s="77">
        <v>2.0263969999999998</v>
      </c>
      <c r="D90" s="77">
        <v>2.0694409999999999</v>
      </c>
      <c r="E90" s="77">
        <v>2.1120999999999999</v>
      </c>
      <c r="F90" s="77">
        <v>2.1512799999999999</v>
      </c>
      <c r="G90" s="77">
        <v>2.1892429999999998</v>
      </c>
      <c r="H90" s="77">
        <v>2.2291470000000002</v>
      </c>
      <c r="I90" s="77">
        <v>2.2622019999999998</v>
      </c>
      <c r="J90" s="77">
        <v>2.2905289999999998</v>
      </c>
      <c r="K90" s="77">
        <v>2.3194560000000002</v>
      </c>
      <c r="L90" s="77">
        <v>2.3492609999999998</v>
      </c>
      <c r="M90" s="77">
        <v>2.3804500000000002</v>
      </c>
      <c r="N90" s="77">
        <v>2.4136229999999999</v>
      </c>
      <c r="O90" s="77">
        <v>2.446291</v>
      </c>
      <c r="P90" s="77">
        <v>2.481563</v>
      </c>
      <c r="Q90" s="77">
        <v>2.5185110000000002</v>
      </c>
      <c r="R90" s="77">
        <v>2.558589</v>
      </c>
      <c r="S90" s="77">
        <v>2.5977600000000001</v>
      </c>
      <c r="T90" s="77">
        <v>2.6370019999999998</v>
      </c>
      <c r="U90" s="77">
        <v>2.6791640000000001</v>
      </c>
      <c r="V90" s="77">
        <v>2.7227329999999998</v>
      </c>
      <c r="W90" s="77">
        <v>2.7682699999999998</v>
      </c>
      <c r="X90" s="77">
        <v>2.8153199999999998</v>
      </c>
      <c r="Y90" s="77">
        <v>2.8637579999999998</v>
      </c>
      <c r="Z90" s="77">
        <v>2.9138760000000001</v>
      </c>
      <c r="AA90" s="77">
        <v>2.9651200000000002</v>
      </c>
      <c r="AB90" s="77">
        <v>3.0173709999999998</v>
      </c>
      <c r="AC90" s="77">
        <v>3.0715720000000002</v>
      </c>
      <c r="AD90" s="77">
        <v>3.1280929999999998</v>
      </c>
      <c r="AE90" s="77">
        <v>3.1871719999999999</v>
      </c>
      <c r="AF90" s="78">
        <v>1.6306000000000001E-2</v>
      </c>
      <c r="AG90" s="48"/>
    </row>
    <row r="91" spans="1:33" ht="15" customHeight="1">
      <c r="A91" s="51" t="s">
        <v>470</v>
      </c>
      <c r="B91" s="115" t="s">
        <v>471</v>
      </c>
      <c r="C91" s="116">
        <v>11.872011000000001</v>
      </c>
      <c r="D91" s="116">
        <v>11.839221999999999</v>
      </c>
      <c r="E91" s="116">
        <v>11.588047</v>
      </c>
      <c r="F91" s="116">
        <v>11.658682000000001</v>
      </c>
      <c r="G91" s="116">
        <v>11.719929</v>
      </c>
      <c r="H91" s="116">
        <v>11.767773999999999</v>
      </c>
      <c r="I91" s="116">
        <v>11.797807000000001</v>
      </c>
      <c r="J91" s="116">
        <v>11.812488</v>
      </c>
      <c r="K91" s="116">
        <v>11.81883</v>
      </c>
      <c r="L91" s="116">
        <v>11.823912999999999</v>
      </c>
      <c r="M91" s="116">
        <v>11.835955999999999</v>
      </c>
      <c r="N91" s="116">
        <v>11.851057000000001</v>
      </c>
      <c r="O91" s="116">
        <v>11.869892999999999</v>
      </c>
      <c r="P91" s="116">
        <v>11.896364</v>
      </c>
      <c r="Q91" s="116">
        <v>11.928131</v>
      </c>
      <c r="R91" s="116">
        <v>11.96504</v>
      </c>
      <c r="S91" s="116">
        <v>11.996506</v>
      </c>
      <c r="T91" s="116">
        <v>12.027062000000001</v>
      </c>
      <c r="U91" s="116">
        <v>12.065398999999999</v>
      </c>
      <c r="V91" s="116">
        <v>12.112529</v>
      </c>
      <c r="W91" s="116">
        <v>12.165874000000001</v>
      </c>
      <c r="X91" s="116">
        <v>12.223407999999999</v>
      </c>
      <c r="Y91" s="116">
        <v>12.28558</v>
      </c>
      <c r="Z91" s="116">
        <v>12.350759999999999</v>
      </c>
      <c r="AA91" s="116">
        <v>12.418536</v>
      </c>
      <c r="AB91" s="116">
        <v>12.486864000000001</v>
      </c>
      <c r="AC91" s="116">
        <v>12.560067</v>
      </c>
      <c r="AD91" s="116">
        <v>12.639222999999999</v>
      </c>
      <c r="AE91" s="116">
        <v>12.722355</v>
      </c>
      <c r="AF91" s="117">
        <v>2.4740000000000001E-3</v>
      </c>
      <c r="AG91" s="48"/>
    </row>
    <row r="92" spans="1:33" ht="12">
      <c r="A92" s="51" t="s">
        <v>472</v>
      </c>
      <c r="B92" s="76" t="s">
        <v>588</v>
      </c>
      <c r="C92" s="77">
        <v>0.111361</v>
      </c>
      <c r="D92" s="77">
        <v>0.121797</v>
      </c>
      <c r="E92" s="77">
        <v>0.13156399999999999</v>
      </c>
      <c r="F92" s="77">
        <v>0.14168</v>
      </c>
      <c r="G92" s="77">
        <v>0.151975</v>
      </c>
      <c r="H92" s="77">
        <v>0.16261500000000001</v>
      </c>
      <c r="I92" s="77">
        <v>0.17380999999999999</v>
      </c>
      <c r="J92" s="77">
        <v>0.18546499999999999</v>
      </c>
      <c r="K92" s="77">
        <v>0.19752900000000001</v>
      </c>
      <c r="L92" s="77">
        <v>0.21010200000000001</v>
      </c>
      <c r="M92" s="77">
        <v>0.22320100000000001</v>
      </c>
      <c r="N92" s="77">
        <v>0.23739299999999999</v>
      </c>
      <c r="O92" s="77">
        <v>0.25242199999999998</v>
      </c>
      <c r="P92" s="77">
        <v>0.26815</v>
      </c>
      <c r="Q92" s="77">
        <v>0.28445599999999999</v>
      </c>
      <c r="R92" s="77">
        <v>0.30146200000000001</v>
      </c>
      <c r="S92" s="77">
        <v>0.31941999999999998</v>
      </c>
      <c r="T92" s="77">
        <v>0.33812700000000001</v>
      </c>
      <c r="U92" s="77">
        <v>0.35781099999999999</v>
      </c>
      <c r="V92" s="77">
        <v>0.37844699999999998</v>
      </c>
      <c r="W92" s="77">
        <v>0.400426</v>
      </c>
      <c r="X92" s="77">
        <v>0.42360399999999998</v>
      </c>
      <c r="Y92" s="77">
        <v>0.447741</v>
      </c>
      <c r="Z92" s="77">
        <v>0.47296300000000002</v>
      </c>
      <c r="AA92" s="77">
        <v>0.49916899999999997</v>
      </c>
      <c r="AB92" s="77">
        <v>0.52651199999999998</v>
      </c>
      <c r="AC92" s="77">
        <v>0.55513199999999996</v>
      </c>
      <c r="AD92" s="77">
        <v>0.58471200000000001</v>
      </c>
      <c r="AE92" s="77">
        <v>0.61550499999999997</v>
      </c>
      <c r="AF92" s="78">
        <v>6.2962000000000004E-2</v>
      </c>
      <c r="AG92" s="48"/>
    </row>
    <row r="93" spans="1:33" ht="15" customHeight="1">
      <c r="A93" s="51" t="s">
        <v>324</v>
      </c>
      <c r="B93" s="115" t="s">
        <v>474</v>
      </c>
      <c r="C93" s="116">
        <v>11.76065</v>
      </c>
      <c r="D93" s="116">
        <v>11.717423999999999</v>
      </c>
      <c r="E93" s="116">
        <v>11.456483</v>
      </c>
      <c r="F93" s="116">
        <v>11.517002</v>
      </c>
      <c r="G93" s="116">
        <v>11.567952999999999</v>
      </c>
      <c r="H93" s="116">
        <v>11.605159</v>
      </c>
      <c r="I93" s="116">
        <v>11.623996999999999</v>
      </c>
      <c r="J93" s="116">
        <v>11.627022999999999</v>
      </c>
      <c r="K93" s="116">
        <v>11.621302</v>
      </c>
      <c r="L93" s="116">
        <v>11.613811</v>
      </c>
      <c r="M93" s="116">
        <v>11.612755</v>
      </c>
      <c r="N93" s="116">
        <v>11.613664999999999</v>
      </c>
      <c r="O93" s="116">
        <v>11.617471</v>
      </c>
      <c r="P93" s="116">
        <v>11.628215000000001</v>
      </c>
      <c r="Q93" s="116">
        <v>11.643675</v>
      </c>
      <c r="R93" s="116">
        <v>11.663577999999999</v>
      </c>
      <c r="S93" s="116">
        <v>11.677085999999999</v>
      </c>
      <c r="T93" s="116">
        <v>11.688935000000001</v>
      </c>
      <c r="U93" s="116">
        <v>11.707587999999999</v>
      </c>
      <c r="V93" s="116">
        <v>11.734081</v>
      </c>
      <c r="W93" s="116">
        <v>11.765449</v>
      </c>
      <c r="X93" s="116">
        <v>11.799804</v>
      </c>
      <c r="Y93" s="116">
        <v>11.837839000000001</v>
      </c>
      <c r="Z93" s="116">
        <v>11.877796</v>
      </c>
      <c r="AA93" s="116">
        <v>11.919366999999999</v>
      </c>
      <c r="AB93" s="116">
        <v>11.960352</v>
      </c>
      <c r="AC93" s="116">
        <v>12.004935</v>
      </c>
      <c r="AD93" s="116">
        <v>12.054511</v>
      </c>
      <c r="AE93" s="116">
        <v>12.106851000000001</v>
      </c>
      <c r="AF93" s="117">
        <v>1.0369999999999999E-3</v>
      </c>
      <c r="AG93" s="48"/>
    </row>
    <row r="94" spans="1:33" ht="15" customHeight="1">
      <c r="A94"/>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row>
    <row r="95" spans="1:33" ht="15" customHeight="1">
      <c r="A95" s="51" t="s">
        <v>325</v>
      </c>
      <c r="B95" s="115" t="s">
        <v>24</v>
      </c>
      <c r="C95" s="116">
        <v>9.4319559999999996</v>
      </c>
      <c r="D95" s="116">
        <v>9.131983</v>
      </c>
      <c r="E95" s="116">
        <v>9.2890259999999998</v>
      </c>
      <c r="F95" s="116">
        <v>9.3030869999999997</v>
      </c>
      <c r="G95" s="116">
        <v>9.2545269999999995</v>
      </c>
      <c r="H95" s="116">
        <v>9.2281650000000006</v>
      </c>
      <c r="I95" s="116">
        <v>9.1802779999999995</v>
      </c>
      <c r="J95" s="116">
        <v>9.1588480000000008</v>
      </c>
      <c r="K95" s="116">
        <v>9.1450270000000007</v>
      </c>
      <c r="L95" s="116">
        <v>9.1531070000000003</v>
      </c>
      <c r="M95" s="116">
        <v>9.163081</v>
      </c>
      <c r="N95" s="116">
        <v>9.1830160000000003</v>
      </c>
      <c r="O95" s="116">
        <v>9.1786770000000004</v>
      </c>
      <c r="P95" s="116">
        <v>9.1999549999999992</v>
      </c>
      <c r="Q95" s="116">
        <v>9.2512749999999997</v>
      </c>
      <c r="R95" s="116">
        <v>9.3075899999999994</v>
      </c>
      <c r="S95" s="116">
        <v>9.3370610000000003</v>
      </c>
      <c r="T95" s="116">
        <v>9.3748710000000006</v>
      </c>
      <c r="U95" s="116">
        <v>9.4046400000000006</v>
      </c>
      <c r="V95" s="116">
        <v>9.4102800000000002</v>
      </c>
      <c r="W95" s="116">
        <v>9.4563249999999996</v>
      </c>
      <c r="X95" s="116">
        <v>9.5126500000000007</v>
      </c>
      <c r="Y95" s="116">
        <v>9.5643790000000006</v>
      </c>
      <c r="Z95" s="116">
        <v>9.6200569999999992</v>
      </c>
      <c r="AA95" s="116">
        <v>9.6809429999999992</v>
      </c>
      <c r="AB95" s="116">
        <v>9.7482810000000004</v>
      </c>
      <c r="AC95" s="116">
        <v>9.7926920000000006</v>
      </c>
      <c r="AD95" s="116">
        <v>9.8424569999999996</v>
      </c>
      <c r="AE95" s="116">
        <v>9.9350880000000004</v>
      </c>
      <c r="AF95" s="117">
        <v>1.8580000000000001E-3</v>
      </c>
      <c r="AG95" s="48"/>
    </row>
    <row r="96" spans="1:33" ht="15" customHeight="1">
      <c r="A96"/>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row>
    <row r="97" spans="1:33" ht="15" customHeight="1">
      <c r="A97"/>
      <c r="B97" s="115" t="s">
        <v>475</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c r="A98" s="51" t="s">
        <v>326</v>
      </c>
      <c r="B98" s="76" t="s">
        <v>60</v>
      </c>
      <c r="C98" s="77">
        <v>7.1152819999999997</v>
      </c>
      <c r="D98" s="77">
        <v>7.1676250000000001</v>
      </c>
      <c r="E98" s="77">
        <v>6.5500619999999996</v>
      </c>
      <c r="F98" s="77">
        <v>6.5270089999999996</v>
      </c>
      <c r="G98" s="77">
        <v>6.4908710000000003</v>
      </c>
      <c r="H98" s="77">
        <v>6.444045</v>
      </c>
      <c r="I98" s="77">
        <v>6.3875890000000002</v>
      </c>
      <c r="J98" s="77">
        <v>6.3280519999999996</v>
      </c>
      <c r="K98" s="77">
        <v>6.2652369999999999</v>
      </c>
      <c r="L98" s="77">
        <v>6.2038450000000003</v>
      </c>
      <c r="M98" s="77">
        <v>6.144609</v>
      </c>
      <c r="N98" s="77">
        <v>6.0864269999999996</v>
      </c>
      <c r="O98" s="77">
        <v>6.02738</v>
      </c>
      <c r="P98" s="77">
        <v>5.9728909999999997</v>
      </c>
      <c r="Q98" s="77">
        <v>5.9231540000000003</v>
      </c>
      <c r="R98" s="77">
        <v>5.874492</v>
      </c>
      <c r="S98" s="77">
        <v>5.8209090000000003</v>
      </c>
      <c r="T98" s="77">
        <v>5.7681849999999999</v>
      </c>
      <c r="U98" s="77">
        <v>5.7205370000000002</v>
      </c>
      <c r="V98" s="77">
        <v>5.6742169999999996</v>
      </c>
      <c r="W98" s="77">
        <v>5.6328950000000004</v>
      </c>
      <c r="X98" s="77">
        <v>5.5929130000000002</v>
      </c>
      <c r="Y98" s="77">
        <v>5.5531100000000002</v>
      </c>
      <c r="Z98" s="77">
        <v>5.5137429999999998</v>
      </c>
      <c r="AA98" s="77">
        <v>5.474971</v>
      </c>
      <c r="AB98" s="77">
        <v>5.4359679999999999</v>
      </c>
      <c r="AC98" s="77">
        <v>5.3950690000000003</v>
      </c>
      <c r="AD98" s="77">
        <v>5.3550000000000004</v>
      </c>
      <c r="AE98" s="77">
        <v>5.3185710000000004</v>
      </c>
      <c r="AF98" s="78">
        <v>-1.034E-2</v>
      </c>
      <c r="AG98" s="48"/>
    </row>
    <row r="99" spans="1:33" ht="15" customHeight="1">
      <c r="A99" s="51" t="s">
        <v>327</v>
      </c>
      <c r="B99" s="76" t="s">
        <v>61</v>
      </c>
      <c r="C99" s="77">
        <v>2.4917180000000001</v>
      </c>
      <c r="D99" s="77">
        <v>2.1324179999999999</v>
      </c>
      <c r="E99" s="77">
        <v>2.5865279999999999</v>
      </c>
      <c r="F99" s="77">
        <v>2.63375</v>
      </c>
      <c r="G99" s="77">
        <v>2.6644679999999998</v>
      </c>
      <c r="H99" s="77">
        <v>2.6966420000000002</v>
      </c>
      <c r="I99" s="77">
        <v>2.7237230000000001</v>
      </c>
      <c r="J99" s="77">
        <v>2.7555010000000002</v>
      </c>
      <c r="K99" s="77">
        <v>2.787207</v>
      </c>
      <c r="L99" s="77">
        <v>2.822864</v>
      </c>
      <c r="M99" s="77">
        <v>2.8626119999999999</v>
      </c>
      <c r="N99" s="77">
        <v>2.9043139999999998</v>
      </c>
      <c r="O99" s="77">
        <v>2.944226</v>
      </c>
      <c r="P99" s="77">
        <v>2.990831</v>
      </c>
      <c r="Q99" s="77">
        <v>3.044143</v>
      </c>
      <c r="R99" s="77">
        <v>3.1002230000000002</v>
      </c>
      <c r="S99" s="77">
        <v>3.1505359999999998</v>
      </c>
      <c r="T99" s="77">
        <v>3.2025990000000002</v>
      </c>
      <c r="U99" s="77">
        <v>3.2549929999999998</v>
      </c>
      <c r="V99" s="77">
        <v>3.3030689999999998</v>
      </c>
      <c r="W99" s="77">
        <v>3.3613919999999999</v>
      </c>
      <c r="X99" s="77">
        <v>3.4227910000000001</v>
      </c>
      <c r="Y99" s="77">
        <v>3.483187</v>
      </c>
      <c r="Z99" s="77">
        <v>3.5439769999999999</v>
      </c>
      <c r="AA99" s="77">
        <v>3.6064829999999999</v>
      </c>
      <c r="AB99" s="77">
        <v>3.6697350000000002</v>
      </c>
      <c r="AC99" s="77">
        <v>3.7297500000000001</v>
      </c>
      <c r="AD99" s="77">
        <v>3.7933219999999999</v>
      </c>
      <c r="AE99" s="77">
        <v>3.8674520000000001</v>
      </c>
      <c r="AF99" s="78">
        <v>1.5824999999999999E-2</v>
      </c>
      <c r="AG99" s="48"/>
    </row>
    <row r="100" spans="1:33" ht="15" customHeight="1">
      <c r="A100" s="51" t="s">
        <v>328</v>
      </c>
      <c r="B100" s="76" t="s">
        <v>62</v>
      </c>
      <c r="C100" s="77">
        <v>2.795398</v>
      </c>
      <c r="D100" s="77">
        <v>2.783744</v>
      </c>
      <c r="E100" s="77">
        <v>2.8049590000000002</v>
      </c>
      <c r="F100" s="77">
        <v>2.8259289999999999</v>
      </c>
      <c r="G100" s="77">
        <v>2.8362970000000001</v>
      </c>
      <c r="H100" s="77">
        <v>2.8442180000000001</v>
      </c>
      <c r="I100" s="77">
        <v>2.8478970000000001</v>
      </c>
      <c r="J100" s="77">
        <v>2.8523130000000001</v>
      </c>
      <c r="K100" s="77">
        <v>2.856071</v>
      </c>
      <c r="L100" s="77">
        <v>2.8604959999999999</v>
      </c>
      <c r="M100" s="77">
        <v>2.8654109999999999</v>
      </c>
      <c r="N100" s="77">
        <v>2.8711609999999999</v>
      </c>
      <c r="O100" s="77">
        <v>2.874654</v>
      </c>
      <c r="P100" s="77">
        <v>2.8815879999999998</v>
      </c>
      <c r="Q100" s="77">
        <v>2.8918409999999999</v>
      </c>
      <c r="R100" s="77">
        <v>2.9013659999999999</v>
      </c>
      <c r="S100" s="77">
        <v>2.9057539999999999</v>
      </c>
      <c r="T100" s="77">
        <v>2.9090980000000002</v>
      </c>
      <c r="U100" s="77">
        <v>2.912941</v>
      </c>
      <c r="V100" s="77">
        <v>2.9153169999999999</v>
      </c>
      <c r="W100" s="77">
        <v>2.922641</v>
      </c>
      <c r="X100" s="77">
        <v>2.9314309999999999</v>
      </c>
      <c r="Y100" s="77">
        <v>2.9401169999999999</v>
      </c>
      <c r="Z100" s="77">
        <v>2.9491969999999998</v>
      </c>
      <c r="AA100" s="77">
        <v>2.9590879999999999</v>
      </c>
      <c r="AB100" s="77">
        <v>2.970062</v>
      </c>
      <c r="AC100" s="77">
        <v>2.979365</v>
      </c>
      <c r="AD100" s="77">
        <v>2.9903249999999999</v>
      </c>
      <c r="AE100" s="77">
        <v>3.0060210000000001</v>
      </c>
      <c r="AF100" s="78">
        <v>2.598E-3</v>
      </c>
      <c r="AG100" s="48"/>
    </row>
    <row r="101" spans="1:33" ht="12">
      <c r="A101" s="51" t="s">
        <v>329</v>
      </c>
      <c r="B101" s="76" t="s">
        <v>63</v>
      </c>
      <c r="C101" s="77">
        <v>0.83711899999999995</v>
      </c>
      <c r="D101" s="77">
        <v>0.82597200000000004</v>
      </c>
      <c r="E101" s="77">
        <v>0.82137800000000005</v>
      </c>
      <c r="F101" s="77">
        <v>0.81380699999999995</v>
      </c>
      <c r="G101" s="77">
        <v>0.80417700000000003</v>
      </c>
      <c r="H101" s="77">
        <v>0.79695899999999997</v>
      </c>
      <c r="I101" s="77">
        <v>0.79048200000000002</v>
      </c>
      <c r="J101" s="77">
        <v>0.78675300000000004</v>
      </c>
      <c r="K101" s="77">
        <v>0.78428500000000001</v>
      </c>
      <c r="L101" s="77">
        <v>0.78370300000000004</v>
      </c>
      <c r="M101" s="77">
        <v>0.78367699999999996</v>
      </c>
      <c r="N101" s="77">
        <v>0.78479200000000005</v>
      </c>
      <c r="O101" s="77">
        <v>0.78520699999999999</v>
      </c>
      <c r="P101" s="77">
        <v>0.78739099999999995</v>
      </c>
      <c r="Q101" s="77">
        <v>0.79192399999999996</v>
      </c>
      <c r="R101" s="77">
        <v>0.79706100000000002</v>
      </c>
      <c r="S101" s="77">
        <v>0.80179599999999995</v>
      </c>
      <c r="T101" s="77">
        <v>0.80773700000000004</v>
      </c>
      <c r="U101" s="77">
        <v>0.81408999999999998</v>
      </c>
      <c r="V101" s="77">
        <v>0.81968399999999997</v>
      </c>
      <c r="W101" s="77">
        <v>0.82776700000000003</v>
      </c>
      <c r="X101" s="77">
        <v>0.83601099999999995</v>
      </c>
      <c r="Y101" s="77">
        <v>0.84364300000000003</v>
      </c>
      <c r="Z101" s="77">
        <v>0.85116899999999995</v>
      </c>
      <c r="AA101" s="77">
        <v>0.858653</v>
      </c>
      <c r="AB101" s="77">
        <v>0.86622699999999997</v>
      </c>
      <c r="AC101" s="77">
        <v>0.872081</v>
      </c>
      <c r="AD101" s="77">
        <v>0.87756000000000001</v>
      </c>
      <c r="AE101" s="77">
        <v>0.88486299999999996</v>
      </c>
      <c r="AF101" s="78">
        <v>1.983E-3</v>
      </c>
      <c r="AG101" s="48"/>
    </row>
    <row r="102" spans="1:33" ht="12">
      <c r="A102" s="51" t="s">
        <v>330</v>
      </c>
      <c r="B102" s="76" t="s">
        <v>64</v>
      </c>
      <c r="C102" s="77">
        <v>0.278692</v>
      </c>
      <c r="D102" s="77">
        <v>0.27837400000000001</v>
      </c>
      <c r="E102" s="77">
        <v>0.27916000000000002</v>
      </c>
      <c r="F102" s="77">
        <v>0.27925</v>
      </c>
      <c r="G102" s="77">
        <v>0.27877999999999997</v>
      </c>
      <c r="H102" s="77">
        <v>0.27861200000000003</v>
      </c>
      <c r="I102" s="77">
        <v>0.27844999999999998</v>
      </c>
      <c r="J102" s="77">
        <v>0.278696</v>
      </c>
      <c r="K102" s="77">
        <v>0.27902900000000003</v>
      </c>
      <c r="L102" s="77">
        <v>0.27955200000000002</v>
      </c>
      <c r="M102" s="77">
        <v>0.28000900000000001</v>
      </c>
      <c r="N102" s="77">
        <v>0.28069899999999998</v>
      </c>
      <c r="O102" s="77">
        <v>0.28123100000000001</v>
      </c>
      <c r="P102" s="77">
        <v>0.28212599999999999</v>
      </c>
      <c r="Q102" s="77">
        <v>0.28351500000000002</v>
      </c>
      <c r="R102" s="77">
        <v>0.28505399999999997</v>
      </c>
      <c r="S102" s="77">
        <v>0.28633900000000001</v>
      </c>
      <c r="T102" s="77">
        <v>0.28770800000000002</v>
      </c>
      <c r="U102" s="77">
        <v>0.28901300000000002</v>
      </c>
      <c r="V102" s="77">
        <v>0.290022</v>
      </c>
      <c r="W102" s="77">
        <v>0.291383</v>
      </c>
      <c r="X102" s="77">
        <v>0.29278900000000002</v>
      </c>
      <c r="Y102" s="77">
        <v>0.29409600000000002</v>
      </c>
      <c r="Z102" s="77">
        <v>0.295408</v>
      </c>
      <c r="AA102" s="77">
        <v>0.29674</v>
      </c>
      <c r="AB102" s="77">
        <v>0.29812300000000003</v>
      </c>
      <c r="AC102" s="77">
        <v>0.29921500000000001</v>
      </c>
      <c r="AD102" s="77">
        <v>0.30027399999999999</v>
      </c>
      <c r="AE102" s="77">
        <v>0.30170400000000003</v>
      </c>
      <c r="AF102" s="78">
        <v>2.8379999999999998E-3</v>
      </c>
      <c r="AG102" s="48"/>
    </row>
    <row r="103" spans="1:33" ht="15" customHeight="1">
      <c r="A103" s="51" t="s">
        <v>331</v>
      </c>
      <c r="B103" s="76" t="s">
        <v>65</v>
      </c>
      <c r="C103" s="77">
        <v>0.669682</v>
      </c>
      <c r="D103" s="77">
        <v>0.67739300000000002</v>
      </c>
      <c r="E103" s="77">
        <v>0.69158600000000003</v>
      </c>
      <c r="F103" s="77">
        <v>0.70387999999999995</v>
      </c>
      <c r="G103" s="77">
        <v>0.71219699999999997</v>
      </c>
      <c r="H103" s="77">
        <v>0.71966799999999997</v>
      </c>
      <c r="I103" s="77">
        <v>0.72561500000000001</v>
      </c>
      <c r="J103" s="77">
        <v>0.73245899999999997</v>
      </c>
      <c r="K103" s="77">
        <v>0.73938499999999996</v>
      </c>
      <c r="L103" s="77">
        <v>0.74688200000000005</v>
      </c>
      <c r="M103" s="77">
        <v>0.75441599999999998</v>
      </c>
      <c r="N103" s="77">
        <v>0.76231099999999996</v>
      </c>
      <c r="O103" s="77">
        <v>0.76948700000000003</v>
      </c>
      <c r="P103" s="77">
        <v>0.77806500000000001</v>
      </c>
      <c r="Q103" s="77">
        <v>0.78812300000000002</v>
      </c>
      <c r="R103" s="77">
        <v>0.79798100000000005</v>
      </c>
      <c r="S103" s="77">
        <v>0.80604900000000002</v>
      </c>
      <c r="T103" s="77">
        <v>0.814303</v>
      </c>
      <c r="U103" s="77">
        <v>0.82232000000000005</v>
      </c>
      <c r="V103" s="77">
        <v>0.82919699999999996</v>
      </c>
      <c r="W103" s="77">
        <v>0.83808000000000005</v>
      </c>
      <c r="X103" s="77">
        <v>0.84751100000000001</v>
      </c>
      <c r="Y103" s="77">
        <v>0.85650700000000002</v>
      </c>
      <c r="Z103" s="77">
        <v>0.86531999999999998</v>
      </c>
      <c r="AA103" s="77">
        <v>0.87414599999999998</v>
      </c>
      <c r="AB103" s="77">
        <v>0.88328399999999996</v>
      </c>
      <c r="AC103" s="77">
        <v>0.89116899999999999</v>
      </c>
      <c r="AD103" s="77">
        <v>0.89956499999999995</v>
      </c>
      <c r="AE103" s="77">
        <v>0.91023699999999996</v>
      </c>
      <c r="AF103" s="78">
        <v>1.1021E-2</v>
      </c>
      <c r="AG103" s="48"/>
    </row>
    <row r="104" spans="1:33" ht="15" customHeight="1">
      <c r="A104" s="51" t="s">
        <v>332</v>
      </c>
      <c r="B104" s="76" t="s">
        <v>66</v>
      </c>
      <c r="C104" s="77">
        <v>0.19545000000000001</v>
      </c>
      <c r="D104" s="77">
        <v>0.193437</v>
      </c>
      <c r="E104" s="77">
        <v>0.192772</v>
      </c>
      <c r="F104" s="77">
        <v>0.19119900000000001</v>
      </c>
      <c r="G104" s="77">
        <v>0.188942</v>
      </c>
      <c r="H104" s="77">
        <v>0.18706300000000001</v>
      </c>
      <c r="I104" s="77">
        <v>0.18528800000000001</v>
      </c>
      <c r="J104" s="77">
        <v>0.184084</v>
      </c>
      <c r="K104" s="77">
        <v>0.183089</v>
      </c>
      <c r="L104" s="77">
        <v>0.18240100000000001</v>
      </c>
      <c r="M104" s="77">
        <v>0.181701</v>
      </c>
      <c r="N104" s="77">
        <v>0.18113699999999999</v>
      </c>
      <c r="O104" s="77">
        <v>0.180285</v>
      </c>
      <c r="P104" s="77">
        <v>0.17971000000000001</v>
      </c>
      <c r="Q104" s="77">
        <v>0.17956</v>
      </c>
      <c r="R104" s="77">
        <v>0.17944199999999999</v>
      </c>
      <c r="S104" s="77">
        <v>0.17913799999999999</v>
      </c>
      <c r="T104" s="77">
        <v>0.17902799999999999</v>
      </c>
      <c r="U104" s="77">
        <v>0.17893100000000001</v>
      </c>
      <c r="V104" s="77">
        <v>0.178619</v>
      </c>
      <c r="W104" s="77">
        <v>0.17881</v>
      </c>
      <c r="X104" s="77">
        <v>0.17918100000000001</v>
      </c>
      <c r="Y104" s="77">
        <v>0.17958299999999999</v>
      </c>
      <c r="Z104" s="77">
        <v>0.18012900000000001</v>
      </c>
      <c r="AA104" s="77">
        <v>0.180837</v>
      </c>
      <c r="AB104" s="77">
        <v>0.18171300000000001</v>
      </c>
      <c r="AC104" s="77">
        <v>0.18226400000000001</v>
      </c>
      <c r="AD104" s="77">
        <v>0.18277499999999999</v>
      </c>
      <c r="AE104" s="77">
        <v>0.18370500000000001</v>
      </c>
      <c r="AF104" s="78">
        <v>-2.2109999999999999E-3</v>
      </c>
      <c r="AG104" s="48"/>
    </row>
    <row r="105" spans="1:33" ht="15" customHeight="1">
      <c r="A105" s="51" t="s">
        <v>333</v>
      </c>
      <c r="B105" s="76" t="s">
        <v>67</v>
      </c>
      <c r="C105" s="77">
        <v>0.64917899999999995</v>
      </c>
      <c r="D105" s="77">
        <v>0.59846600000000005</v>
      </c>
      <c r="E105" s="77">
        <v>0.58036399999999999</v>
      </c>
      <c r="F105" s="77">
        <v>0.57230199999999998</v>
      </c>
      <c r="G105" s="77">
        <v>0.56652999999999998</v>
      </c>
      <c r="H105" s="77">
        <v>0.56428599999999995</v>
      </c>
      <c r="I105" s="77">
        <v>0.56363600000000003</v>
      </c>
      <c r="J105" s="77">
        <v>0.56461600000000001</v>
      </c>
      <c r="K105" s="77">
        <v>0.56026500000000001</v>
      </c>
      <c r="L105" s="77">
        <v>0.55710800000000005</v>
      </c>
      <c r="M105" s="77">
        <v>0.55474100000000004</v>
      </c>
      <c r="N105" s="77">
        <v>0.55347400000000002</v>
      </c>
      <c r="O105" s="77">
        <v>0.55235900000000004</v>
      </c>
      <c r="P105" s="77">
        <v>0.55280899999999999</v>
      </c>
      <c r="Q105" s="77">
        <v>0.55433900000000003</v>
      </c>
      <c r="R105" s="77">
        <v>0.55586000000000002</v>
      </c>
      <c r="S105" s="77">
        <v>0.55624099999999999</v>
      </c>
      <c r="T105" s="77">
        <v>0.55692600000000003</v>
      </c>
      <c r="U105" s="77">
        <v>0.54761400000000005</v>
      </c>
      <c r="V105" s="77">
        <v>0.53877299999999995</v>
      </c>
      <c r="W105" s="77">
        <v>0.53268899999999997</v>
      </c>
      <c r="X105" s="77">
        <v>0.52851599999999999</v>
      </c>
      <c r="Y105" s="77">
        <v>0.52623600000000004</v>
      </c>
      <c r="Z105" s="77">
        <v>0.52503599999999995</v>
      </c>
      <c r="AA105" s="77">
        <v>0.52415599999999996</v>
      </c>
      <c r="AB105" s="77">
        <v>0.52375700000000003</v>
      </c>
      <c r="AC105" s="77">
        <v>0.52284200000000003</v>
      </c>
      <c r="AD105" s="77">
        <v>0.52248300000000003</v>
      </c>
      <c r="AE105" s="77">
        <v>0.523725</v>
      </c>
      <c r="AF105" s="78">
        <v>-7.6400000000000001E-3</v>
      </c>
      <c r="AG105" s="48"/>
    </row>
    <row r="106" spans="1:33" ht="15" customHeight="1">
      <c r="A106" s="51" t="s">
        <v>334</v>
      </c>
      <c r="B106" s="76" t="s">
        <v>465</v>
      </c>
      <c r="C106" s="77">
        <v>0.106182</v>
      </c>
      <c r="D106" s="77">
        <v>0.106235</v>
      </c>
      <c r="E106" s="77">
        <v>0.10705000000000001</v>
      </c>
      <c r="F106" s="77">
        <v>0.107395</v>
      </c>
      <c r="G106" s="77">
        <v>0.107372</v>
      </c>
      <c r="H106" s="77">
        <v>0.107567</v>
      </c>
      <c r="I106" s="77">
        <v>0.107779</v>
      </c>
      <c r="J106" s="77">
        <v>0.108281</v>
      </c>
      <c r="K106" s="77">
        <v>0.108918</v>
      </c>
      <c r="L106" s="77">
        <v>0.10970199999999999</v>
      </c>
      <c r="M106" s="77">
        <v>0.110453</v>
      </c>
      <c r="N106" s="77">
        <v>0.111247</v>
      </c>
      <c r="O106" s="77">
        <v>0.11182300000000001</v>
      </c>
      <c r="P106" s="77">
        <v>0.112515</v>
      </c>
      <c r="Q106" s="77">
        <v>0.113411</v>
      </c>
      <c r="R106" s="77">
        <v>0.114269</v>
      </c>
      <c r="S106" s="77">
        <v>0.114943</v>
      </c>
      <c r="T106" s="77">
        <v>0.115675</v>
      </c>
      <c r="U106" s="77">
        <v>0.11635</v>
      </c>
      <c r="V106" s="77">
        <v>0.11680400000000001</v>
      </c>
      <c r="W106" s="77">
        <v>0.117507</v>
      </c>
      <c r="X106" s="77">
        <v>0.118242</v>
      </c>
      <c r="Y106" s="77">
        <v>0.11890299999999999</v>
      </c>
      <c r="Z106" s="77">
        <v>0.119565</v>
      </c>
      <c r="AA106" s="77">
        <v>0.120241</v>
      </c>
      <c r="AB106" s="77">
        <v>0.120951</v>
      </c>
      <c r="AC106" s="77">
        <v>0.121446</v>
      </c>
      <c r="AD106" s="77">
        <v>0.121918</v>
      </c>
      <c r="AE106" s="77">
        <v>0.122671</v>
      </c>
      <c r="AF106" s="78">
        <v>5.169E-3</v>
      </c>
      <c r="AG106" s="48"/>
    </row>
    <row r="107" spans="1:33" ht="15" customHeight="1">
      <c r="A107" s="51" t="s">
        <v>335</v>
      </c>
      <c r="B107" s="76" t="s">
        <v>466</v>
      </c>
      <c r="C107" s="77">
        <v>7.8223000000000001E-2</v>
      </c>
      <c r="D107" s="77">
        <v>7.8849000000000002E-2</v>
      </c>
      <c r="E107" s="77">
        <v>8.0002000000000004E-2</v>
      </c>
      <c r="F107" s="77">
        <v>8.0772999999999998E-2</v>
      </c>
      <c r="G107" s="77">
        <v>8.1225000000000006E-2</v>
      </c>
      <c r="H107" s="77">
        <v>8.1798999999999997E-2</v>
      </c>
      <c r="I107" s="77">
        <v>8.2473000000000005E-2</v>
      </c>
      <c r="J107" s="77">
        <v>8.3457000000000003E-2</v>
      </c>
      <c r="K107" s="77">
        <v>8.4588999999999998E-2</v>
      </c>
      <c r="L107" s="77">
        <v>8.5930999999999993E-2</v>
      </c>
      <c r="M107" s="77">
        <v>8.7343000000000004E-2</v>
      </c>
      <c r="N107" s="77">
        <v>8.8896000000000003E-2</v>
      </c>
      <c r="O107" s="77">
        <v>9.0383000000000005E-2</v>
      </c>
      <c r="P107" s="77">
        <v>9.1952999999999993E-2</v>
      </c>
      <c r="Q107" s="77">
        <v>9.3681E-2</v>
      </c>
      <c r="R107" s="77">
        <v>9.5372999999999999E-2</v>
      </c>
      <c r="S107" s="77">
        <v>9.6908999999999995E-2</v>
      </c>
      <c r="T107" s="77">
        <v>9.8488999999999993E-2</v>
      </c>
      <c r="U107" s="77">
        <v>0.10001599999999999</v>
      </c>
      <c r="V107" s="77">
        <v>0.101344</v>
      </c>
      <c r="W107" s="77">
        <v>0.102884</v>
      </c>
      <c r="X107" s="77">
        <v>0.104447</v>
      </c>
      <c r="Y107" s="77">
        <v>0.105943</v>
      </c>
      <c r="Z107" s="77">
        <v>0.107436</v>
      </c>
      <c r="AA107" s="77">
        <v>0.10893700000000001</v>
      </c>
      <c r="AB107" s="77">
        <v>0.110467</v>
      </c>
      <c r="AC107" s="77">
        <v>0.11179500000000001</v>
      </c>
      <c r="AD107" s="77">
        <v>0.113092</v>
      </c>
      <c r="AE107" s="77">
        <v>0.114644</v>
      </c>
      <c r="AF107" s="78">
        <v>1.3746E-2</v>
      </c>
      <c r="AG107" s="48"/>
    </row>
    <row r="108" spans="1:33" ht="15" customHeight="1">
      <c r="A108" s="51" t="s">
        <v>336</v>
      </c>
      <c r="B108" s="76" t="s">
        <v>467</v>
      </c>
      <c r="C108" s="77">
        <v>0.52414099999999997</v>
      </c>
      <c r="D108" s="77">
        <v>0.50976999999999995</v>
      </c>
      <c r="E108" s="77">
        <v>0.50057099999999999</v>
      </c>
      <c r="F108" s="77">
        <v>0.49013899999999999</v>
      </c>
      <c r="G108" s="77">
        <v>0.47746100000000002</v>
      </c>
      <c r="H108" s="77">
        <v>0.465115</v>
      </c>
      <c r="I108" s="77">
        <v>0.45230500000000001</v>
      </c>
      <c r="J108" s="77">
        <v>0.440776</v>
      </c>
      <c r="K108" s="77">
        <v>0.43004100000000001</v>
      </c>
      <c r="L108" s="77">
        <v>0.42041200000000001</v>
      </c>
      <c r="M108" s="77">
        <v>0.411269</v>
      </c>
      <c r="N108" s="77">
        <v>0.402924</v>
      </c>
      <c r="O108" s="77">
        <v>0.39457199999999998</v>
      </c>
      <c r="P108" s="77">
        <v>0.387602</v>
      </c>
      <c r="Q108" s="77">
        <v>0.38195899999999999</v>
      </c>
      <c r="R108" s="77">
        <v>0.37695400000000001</v>
      </c>
      <c r="S108" s="77">
        <v>0.371749</v>
      </c>
      <c r="T108" s="77">
        <v>0.36734899999999998</v>
      </c>
      <c r="U108" s="77">
        <v>0.36350399999999999</v>
      </c>
      <c r="V108" s="77">
        <v>0.35973500000000003</v>
      </c>
      <c r="W108" s="77">
        <v>0.35752499999999998</v>
      </c>
      <c r="X108" s="77">
        <v>0.356099</v>
      </c>
      <c r="Y108" s="77">
        <v>0.35508400000000001</v>
      </c>
      <c r="Z108" s="77">
        <v>0.35466900000000001</v>
      </c>
      <c r="AA108" s="77">
        <v>0.354769</v>
      </c>
      <c r="AB108" s="77">
        <v>0.355406</v>
      </c>
      <c r="AC108" s="77">
        <v>0.35581200000000002</v>
      </c>
      <c r="AD108" s="77">
        <v>0.35671999999999998</v>
      </c>
      <c r="AE108" s="77">
        <v>0.358848</v>
      </c>
      <c r="AF108" s="78">
        <v>-1.3440000000000001E-2</v>
      </c>
      <c r="AG108" s="48"/>
    </row>
    <row r="109" spans="1:33" ht="15" customHeight="1">
      <c r="A109" s="51" t="s">
        <v>337</v>
      </c>
      <c r="B109" s="76" t="s">
        <v>468</v>
      </c>
      <c r="C109" s="77">
        <v>0.340117</v>
      </c>
      <c r="D109" s="77">
        <v>0.33291300000000001</v>
      </c>
      <c r="E109" s="77">
        <v>0.328179</v>
      </c>
      <c r="F109" s="77">
        <v>0.321853</v>
      </c>
      <c r="G109" s="77">
        <v>0.31335000000000002</v>
      </c>
      <c r="H109" s="77">
        <v>0.30440200000000001</v>
      </c>
      <c r="I109" s="77">
        <v>0.29458299999999998</v>
      </c>
      <c r="J109" s="77">
        <v>0.28508699999999998</v>
      </c>
      <c r="K109" s="77">
        <v>0.27571000000000001</v>
      </c>
      <c r="L109" s="77">
        <v>0.26665800000000001</v>
      </c>
      <c r="M109" s="77">
        <v>0.257656</v>
      </c>
      <c r="N109" s="77">
        <v>0.248917</v>
      </c>
      <c r="O109" s="77">
        <v>0.240013</v>
      </c>
      <c r="P109" s="77">
        <v>0.231817</v>
      </c>
      <c r="Q109" s="77">
        <v>0.22438</v>
      </c>
      <c r="R109" s="77">
        <v>0.21721799999999999</v>
      </c>
      <c r="S109" s="77">
        <v>0.209979</v>
      </c>
      <c r="T109" s="77">
        <v>0.203263</v>
      </c>
      <c r="U109" s="77">
        <v>0.196962</v>
      </c>
      <c r="V109" s="77">
        <v>0.19087100000000001</v>
      </c>
      <c r="W109" s="77">
        <v>0.18587200000000001</v>
      </c>
      <c r="X109" s="77">
        <v>0.18155099999999999</v>
      </c>
      <c r="Y109" s="77">
        <v>0.177785</v>
      </c>
      <c r="Z109" s="77">
        <v>0.17462800000000001</v>
      </c>
      <c r="AA109" s="77">
        <v>0.172289</v>
      </c>
      <c r="AB109" s="77">
        <v>0.17061799999999999</v>
      </c>
      <c r="AC109" s="77">
        <v>0.16923199999999999</v>
      </c>
      <c r="AD109" s="77">
        <v>0.16850200000000001</v>
      </c>
      <c r="AE109" s="77">
        <v>0.16866200000000001</v>
      </c>
      <c r="AF109" s="78">
        <v>-2.4739000000000001E-2</v>
      </c>
      <c r="AG109" s="48"/>
    </row>
    <row r="110" spans="1:33" ht="15" customHeight="1">
      <c r="A110" s="51" t="s">
        <v>338</v>
      </c>
      <c r="B110" s="76" t="s">
        <v>68</v>
      </c>
      <c r="C110" s="77">
        <v>0.25270799999999999</v>
      </c>
      <c r="D110" s="77">
        <v>0.24842600000000001</v>
      </c>
      <c r="E110" s="77">
        <v>0.222662</v>
      </c>
      <c r="F110" s="77">
        <v>0.224159</v>
      </c>
      <c r="G110" s="77">
        <v>0.22442699999999999</v>
      </c>
      <c r="H110" s="77">
        <v>0.22459499999999999</v>
      </c>
      <c r="I110" s="77">
        <v>0.22420699999999999</v>
      </c>
      <c r="J110" s="77">
        <v>0.223748</v>
      </c>
      <c r="K110" s="77">
        <v>0.22290499999999999</v>
      </c>
      <c r="L110" s="77">
        <v>0.22184599999999999</v>
      </c>
      <c r="M110" s="77">
        <v>0.22028300000000001</v>
      </c>
      <c r="N110" s="77">
        <v>0.218219</v>
      </c>
      <c r="O110" s="77">
        <v>0.21524399999999999</v>
      </c>
      <c r="P110" s="77">
        <v>0.21210699999999999</v>
      </c>
      <c r="Q110" s="77">
        <v>0.20905299999999999</v>
      </c>
      <c r="R110" s="77">
        <v>0.20563699999999999</v>
      </c>
      <c r="S110" s="77">
        <v>0.201462</v>
      </c>
      <c r="T110" s="77">
        <v>0.197301</v>
      </c>
      <c r="U110" s="77">
        <v>0.19336700000000001</v>
      </c>
      <c r="V110" s="77">
        <v>0.18940699999999999</v>
      </c>
      <c r="W110" s="77">
        <v>0.186026</v>
      </c>
      <c r="X110" s="77">
        <v>0.182951</v>
      </c>
      <c r="Y110" s="77">
        <v>0.18007899999999999</v>
      </c>
      <c r="Z110" s="77">
        <v>0.17752599999999999</v>
      </c>
      <c r="AA110" s="77">
        <v>0.17529</v>
      </c>
      <c r="AB110" s="77">
        <v>0.173346</v>
      </c>
      <c r="AC110" s="77">
        <v>0.171405</v>
      </c>
      <c r="AD110" s="77">
        <v>0.16972100000000001</v>
      </c>
      <c r="AE110" s="77">
        <v>0.168708</v>
      </c>
      <c r="AF110" s="78">
        <v>-1.4326999999999999E-2</v>
      </c>
      <c r="AG110" s="48"/>
    </row>
    <row r="111" spans="1:33" ht="15" customHeight="1">
      <c r="A111" s="51" t="s">
        <v>339</v>
      </c>
      <c r="B111" s="76" t="s">
        <v>469</v>
      </c>
      <c r="C111" s="77">
        <v>5.1743329999999998</v>
      </c>
      <c r="D111" s="77">
        <v>5.2582019999999998</v>
      </c>
      <c r="E111" s="77">
        <v>5.3697229999999996</v>
      </c>
      <c r="F111" s="77">
        <v>5.4443010000000003</v>
      </c>
      <c r="G111" s="77">
        <v>5.4969910000000004</v>
      </c>
      <c r="H111" s="77">
        <v>5.5653160000000002</v>
      </c>
      <c r="I111" s="77">
        <v>5.6147119999999999</v>
      </c>
      <c r="J111" s="77">
        <v>5.6662309999999998</v>
      </c>
      <c r="K111" s="77">
        <v>5.7248489999999999</v>
      </c>
      <c r="L111" s="77">
        <v>5.7938359999999998</v>
      </c>
      <c r="M111" s="77">
        <v>5.8641129999999997</v>
      </c>
      <c r="N111" s="77">
        <v>5.9418199999999999</v>
      </c>
      <c r="O111" s="77">
        <v>6.0069819999999998</v>
      </c>
      <c r="P111" s="77">
        <v>6.0848849999999999</v>
      </c>
      <c r="Q111" s="77">
        <v>6.1771140000000004</v>
      </c>
      <c r="R111" s="77">
        <v>6.2762120000000001</v>
      </c>
      <c r="S111" s="77">
        <v>6.3642019999999997</v>
      </c>
      <c r="T111" s="77">
        <v>6.4562270000000002</v>
      </c>
      <c r="U111" s="77">
        <v>6.5518359999999998</v>
      </c>
      <c r="V111" s="77">
        <v>6.6380949999999999</v>
      </c>
      <c r="W111" s="77">
        <v>6.7431669999999997</v>
      </c>
      <c r="X111" s="77">
        <v>6.8543349999999998</v>
      </c>
      <c r="Y111" s="77">
        <v>6.9654860000000003</v>
      </c>
      <c r="Z111" s="77">
        <v>7.0815989999999998</v>
      </c>
      <c r="AA111" s="77">
        <v>7.201918</v>
      </c>
      <c r="AB111" s="77">
        <v>7.3270989999999996</v>
      </c>
      <c r="AC111" s="77">
        <v>7.444922</v>
      </c>
      <c r="AD111" s="77">
        <v>7.5669149999999998</v>
      </c>
      <c r="AE111" s="77">
        <v>7.7122820000000001</v>
      </c>
      <c r="AF111" s="78">
        <v>1.4356000000000001E-2</v>
      </c>
      <c r="AG111" s="48"/>
    </row>
    <row r="112" spans="1:33" ht="15" customHeight="1">
      <c r="A112" s="51" t="s">
        <v>340</v>
      </c>
      <c r="B112" s="115" t="s">
        <v>476</v>
      </c>
      <c r="C112" s="119">
        <v>21.508223999999998</v>
      </c>
      <c r="D112" s="119">
        <v>21.191821999999998</v>
      </c>
      <c r="E112" s="119">
        <v>21.114996000000001</v>
      </c>
      <c r="F112" s="119">
        <v>21.215744000000001</v>
      </c>
      <c r="G112" s="119">
        <v>21.243089999999999</v>
      </c>
      <c r="H112" s="119">
        <v>21.280284999999999</v>
      </c>
      <c r="I112" s="119">
        <v>21.278739999999999</v>
      </c>
      <c r="J112" s="119">
        <v>21.290054000000001</v>
      </c>
      <c r="K112" s="119">
        <v>21.301579</v>
      </c>
      <c r="L112" s="119">
        <v>21.335235999999998</v>
      </c>
      <c r="M112" s="119">
        <v>21.378294</v>
      </c>
      <c r="N112" s="119">
        <v>21.436337999999999</v>
      </c>
      <c r="O112" s="119">
        <v>21.473846000000002</v>
      </c>
      <c r="P112" s="119">
        <v>21.546288000000001</v>
      </c>
      <c r="Q112" s="119">
        <v>21.656196999999999</v>
      </c>
      <c r="R112" s="119">
        <v>21.777142000000001</v>
      </c>
      <c r="S112" s="119">
        <v>21.866007</v>
      </c>
      <c r="T112" s="119">
        <v>21.963884</v>
      </c>
      <c r="U112" s="119">
        <v>22.062473000000001</v>
      </c>
      <c r="V112" s="119">
        <v>22.145153000000001</v>
      </c>
      <c r="W112" s="119">
        <v>22.278637</v>
      </c>
      <c r="X112" s="119">
        <v>22.428771999999999</v>
      </c>
      <c r="Y112" s="119">
        <v>22.579758000000002</v>
      </c>
      <c r="Z112" s="119">
        <v>22.739402999999999</v>
      </c>
      <c r="AA112" s="119">
        <v>22.908515999999999</v>
      </c>
      <c r="AB112" s="119">
        <v>23.086753999999999</v>
      </c>
      <c r="AC112" s="119">
        <v>23.246369999999999</v>
      </c>
      <c r="AD112" s="119">
        <v>23.418172999999999</v>
      </c>
      <c r="AE112" s="119">
        <v>23.64209</v>
      </c>
      <c r="AF112" s="120">
        <v>3.3839999999999999E-3</v>
      </c>
      <c r="AG112" s="48"/>
    </row>
    <row r="113" spans="1:33" ht="15" customHeight="1">
      <c r="A113" s="51" t="s">
        <v>477</v>
      </c>
      <c r="B113" s="76" t="s">
        <v>478</v>
      </c>
      <c r="C113" s="77">
        <v>0.111361</v>
      </c>
      <c r="D113" s="77">
        <v>0.121797</v>
      </c>
      <c r="E113" s="77">
        <v>0.13156399999999999</v>
      </c>
      <c r="F113" s="77">
        <v>0.14168</v>
      </c>
      <c r="G113" s="77">
        <v>0.151975</v>
      </c>
      <c r="H113" s="77">
        <v>0.16261500000000001</v>
      </c>
      <c r="I113" s="77">
        <v>0.17380999999999999</v>
      </c>
      <c r="J113" s="77">
        <v>0.18546499999999999</v>
      </c>
      <c r="K113" s="77">
        <v>0.19752900000000001</v>
      </c>
      <c r="L113" s="77">
        <v>0.21010200000000001</v>
      </c>
      <c r="M113" s="77">
        <v>0.22320100000000001</v>
      </c>
      <c r="N113" s="77">
        <v>0.23739299999999999</v>
      </c>
      <c r="O113" s="77">
        <v>0.25242199999999998</v>
      </c>
      <c r="P113" s="77">
        <v>0.26815</v>
      </c>
      <c r="Q113" s="77">
        <v>0.28445599999999999</v>
      </c>
      <c r="R113" s="77">
        <v>0.30146200000000001</v>
      </c>
      <c r="S113" s="77">
        <v>0.31941999999999998</v>
      </c>
      <c r="T113" s="77">
        <v>0.33812700000000001</v>
      </c>
      <c r="U113" s="77">
        <v>0.35781099999999999</v>
      </c>
      <c r="V113" s="77">
        <v>0.37844699999999998</v>
      </c>
      <c r="W113" s="77">
        <v>0.400426</v>
      </c>
      <c r="X113" s="77">
        <v>0.42360399999999998</v>
      </c>
      <c r="Y113" s="77">
        <v>0.447741</v>
      </c>
      <c r="Z113" s="77">
        <v>0.47296300000000002</v>
      </c>
      <c r="AA113" s="77">
        <v>0.49916899999999997</v>
      </c>
      <c r="AB113" s="77">
        <v>0.52651199999999998</v>
      </c>
      <c r="AC113" s="77">
        <v>0.55513199999999996</v>
      </c>
      <c r="AD113" s="77">
        <v>0.58471200000000001</v>
      </c>
      <c r="AE113" s="77">
        <v>0.61550499999999997</v>
      </c>
      <c r="AF113" s="78">
        <v>6.2962000000000004E-2</v>
      </c>
      <c r="AG113" s="48"/>
    </row>
    <row r="114" spans="1:33" ht="15" customHeight="1">
      <c r="A114" s="51" t="s">
        <v>479</v>
      </c>
      <c r="B114" s="115" t="s">
        <v>480</v>
      </c>
      <c r="C114" s="116">
        <v>21.396864000000001</v>
      </c>
      <c r="D114" s="116">
        <v>21.070024</v>
      </c>
      <c r="E114" s="116">
        <v>20.983433000000002</v>
      </c>
      <c r="F114" s="116">
        <v>21.074064</v>
      </c>
      <c r="G114" s="116">
        <v>21.091114000000001</v>
      </c>
      <c r="H114" s="116">
        <v>21.11767</v>
      </c>
      <c r="I114" s="116">
        <v>21.104931000000001</v>
      </c>
      <c r="J114" s="116">
        <v>21.104589000000001</v>
      </c>
      <c r="K114" s="116">
        <v>21.104050000000001</v>
      </c>
      <c r="L114" s="116">
        <v>21.125133999999999</v>
      </c>
      <c r="M114" s="116">
        <v>21.155092</v>
      </c>
      <c r="N114" s="116">
        <v>21.198945999999999</v>
      </c>
      <c r="O114" s="116">
        <v>21.221423999999999</v>
      </c>
      <c r="P114" s="116">
        <v>21.278137000000001</v>
      </c>
      <c r="Q114" s="116">
        <v>21.371739999999999</v>
      </c>
      <c r="R114" s="116">
        <v>21.475679</v>
      </c>
      <c r="S114" s="116">
        <v>21.546586999999999</v>
      </c>
      <c r="T114" s="116">
        <v>21.625757</v>
      </c>
      <c r="U114" s="116">
        <v>21.704661999999999</v>
      </c>
      <c r="V114" s="116">
        <v>21.766705999999999</v>
      </c>
      <c r="W114" s="116">
        <v>21.878212000000001</v>
      </c>
      <c r="X114" s="116">
        <v>22.005168999999999</v>
      </c>
      <c r="Y114" s="116">
        <v>22.132017000000001</v>
      </c>
      <c r="Z114" s="116">
        <v>22.266438999999998</v>
      </c>
      <c r="AA114" s="116">
        <v>22.409348000000001</v>
      </c>
      <c r="AB114" s="116">
        <v>22.560241999999999</v>
      </c>
      <c r="AC114" s="116">
        <v>22.691237999999998</v>
      </c>
      <c r="AD114" s="116">
        <v>22.833459999999999</v>
      </c>
      <c r="AE114" s="116">
        <v>23.026585000000001</v>
      </c>
      <c r="AF114" s="117">
        <v>2.6250000000000002E-3</v>
      </c>
      <c r="AG114" s="48"/>
    </row>
    <row r="115" spans="1:33" ht="15" customHeight="1">
      <c r="A115"/>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row>
    <row r="116" spans="1:33" ht="15" customHeight="1">
      <c r="A116"/>
      <c r="B116" s="115" t="s">
        <v>481</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row>
    <row r="117" spans="1:33" ht="15" customHeight="1">
      <c r="A117" s="51" t="s">
        <v>341</v>
      </c>
      <c r="B117" s="76" t="s">
        <v>69</v>
      </c>
      <c r="C117" s="77">
        <v>1.4968E-2</v>
      </c>
      <c r="D117" s="77">
        <v>1.5351999999999999E-2</v>
      </c>
      <c r="E117" s="77">
        <v>1.6936E-2</v>
      </c>
      <c r="F117" s="77">
        <v>1.8155999999999999E-2</v>
      </c>
      <c r="G117" s="77">
        <v>1.9302E-2</v>
      </c>
      <c r="H117" s="77">
        <v>2.0410999999999999E-2</v>
      </c>
      <c r="I117" s="77">
        <v>2.1443E-2</v>
      </c>
      <c r="J117" s="77">
        <v>2.2463E-2</v>
      </c>
      <c r="K117" s="77">
        <v>2.3411000000000001E-2</v>
      </c>
      <c r="L117" s="77">
        <v>2.4288000000000001E-2</v>
      </c>
      <c r="M117" s="77">
        <v>2.5079000000000001E-2</v>
      </c>
      <c r="N117" s="77">
        <v>2.5819999999999999E-2</v>
      </c>
      <c r="O117" s="77">
        <v>2.6419999999999999E-2</v>
      </c>
      <c r="P117" s="77">
        <v>2.7112000000000001E-2</v>
      </c>
      <c r="Q117" s="77">
        <v>2.7784E-2</v>
      </c>
      <c r="R117" s="77">
        <v>2.8421999999999999E-2</v>
      </c>
      <c r="S117" s="77">
        <v>2.8913999999999999E-2</v>
      </c>
      <c r="T117" s="77">
        <v>2.9607999999999999E-2</v>
      </c>
      <c r="U117" s="77">
        <v>3.0165000000000001E-2</v>
      </c>
      <c r="V117" s="77">
        <v>3.0889E-2</v>
      </c>
      <c r="W117" s="77">
        <v>3.1697999999999997E-2</v>
      </c>
      <c r="X117" s="77">
        <v>3.2509000000000003E-2</v>
      </c>
      <c r="Y117" s="77">
        <v>3.3342999999999998E-2</v>
      </c>
      <c r="Z117" s="77">
        <v>3.4206E-2</v>
      </c>
      <c r="AA117" s="77">
        <v>3.5128E-2</v>
      </c>
      <c r="AB117" s="77">
        <v>3.6073000000000001E-2</v>
      </c>
      <c r="AC117" s="77">
        <v>3.6887999999999997E-2</v>
      </c>
      <c r="AD117" s="77">
        <v>3.7842000000000001E-2</v>
      </c>
      <c r="AE117" s="77">
        <v>3.8780000000000002E-2</v>
      </c>
      <c r="AF117" s="78">
        <v>3.4583000000000003E-2</v>
      </c>
      <c r="AG117" s="48"/>
    </row>
    <row r="118" spans="1:33" ht="15" customHeight="1">
      <c r="A118" s="51" t="s">
        <v>342</v>
      </c>
      <c r="B118" s="76" t="s">
        <v>70</v>
      </c>
      <c r="C118" s="77">
        <v>5.4658999999999999E-2</v>
      </c>
      <c r="D118" s="77">
        <v>5.8740000000000001E-2</v>
      </c>
      <c r="E118" s="77">
        <v>5.9179000000000002E-2</v>
      </c>
      <c r="F118" s="77">
        <v>5.8975E-2</v>
      </c>
      <c r="G118" s="77">
        <v>5.8700000000000002E-2</v>
      </c>
      <c r="H118" s="77">
        <v>5.8679000000000002E-2</v>
      </c>
      <c r="I118" s="77">
        <v>5.8497E-2</v>
      </c>
      <c r="J118" s="77">
        <v>5.8563999999999998E-2</v>
      </c>
      <c r="K118" s="77">
        <v>5.849E-2</v>
      </c>
      <c r="L118" s="77">
        <v>5.8778999999999998E-2</v>
      </c>
      <c r="M118" s="77">
        <v>5.8873000000000002E-2</v>
      </c>
      <c r="N118" s="77">
        <v>5.9013999999999997E-2</v>
      </c>
      <c r="O118" s="77">
        <v>5.9110999999999997E-2</v>
      </c>
      <c r="P118" s="77">
        <v>5.9250999999999998E-2</v>
      </c>
      <c r="Q118" s="77">
        <v>5.9457000000000003E-2</v>
      </c>
      <c r="R118" s="77">
        <v>5.9602000000000002E-2</v>
      </c>
      <c r="S118" s="77">
        <v>5.9759E-2</v>
      </c>
      <c r="T118" s="77">
        <v>6.0229999999999999E-2</v>
      </c>
      <c r="U118" s="77">
        <v>6.0248999999999997E-2</v>
      </c>
      <c r="V118" s="77">
        <v>6.0243999999999999E-2</v>
      </c>
      <c r="W118" s="77">
        <v>6.0471999999999998E-2</v>
      </c>
      <c r="X118" s="77">
        <v>6.0608000000000002E-2</v>
      </c>
      <c r="Y118" s="77">
        <v>6.0824999999999997E-2</v>
      </c>
      <c r="Z118" s="77">
        <v>6.0892000000000002E-2</v>
      </c>
      <c r="AA118" s="77">
        <v>6.123E-2</v>
      </c>
      <c r="AB118" s="77">
        <v>6.1442999999999998E-2</v>
      </c>
      <c r="AC118" s="77">
        <v>6.1419000000000001E-2</v>
      </c>
      <c r="AD118" s="77">
        <v>6.1648000000000001E-2</v>
      </c>
      <c r="AE118" s="77">
        <v>6.1893999999999998E-2</v>
      </c>
      <c r="AF118" s="78">
        <v>4.4489999999999998E-3</v>
      </c>
      <c r="AG118" s="48"/>
    </row>
    <row r="119" spans="1:33" ht="15" customHeight="1">
      <c r="A119" s="51" t="s">
        <v>343</v>
      </c>
      <c r="B119" s="76" t="s">
        <v>27</v>
      </c>
      <c r="C119" s="77">
        <v>0.31929999999999997</v>
      </c>
      <c r="D119" s="77">
        <v>0.35078399999999998</v>
      </c>
      <c r="E119" s="77">
        <v>0.38253799999999999</v>
      </c>
      <c r="F119" s="77">
        <v>0.41092299999999998</v>
      </c>
      <c r="G119" s="77">
        <v>0.43808599999999998</v>
      </c>
      <c r="H119" s="77">
        <v>0.46855200000000002</v>
      </c>
      <c r="I119" s="77">
        <v>0.49989299999999998</v>
      </c>
      <c r="J119" s="77">
        <v>0.53252900000000003</v>
      </c>
      <c r="K119" s="77">
        <v>0.56626900000000002</v>
      </c>
      <c r="L119" s="77">
        <v>0.60181499999999999</v>
      </c>
      <c r="M119" s="77">
        <v>0.639907</v>
      </c>
      <c r="N119" s="77">
        <v>0.68032499999999996</v>
      </c>
      <c r="O119" s="77">
        <v>0.72421599999999997</v>
      </c>
      <c r="P119" s="77">
        <v>0.76966400000000001</v>
      </c>
      <c r="Q119" s="77">
        <v>0.8175</v>
      </c>
      <c r="R119" s="77">
        <v>0.86674899999999999</v>
      </c>
      <c r="S119" s="77">
        <v>0.91797700000000004</v>
      </c>
      <c r="T119" s="77">
        <v>0.97738199999999997</v>
      </c>
      <c r="U119" s="77">
        <v>1.029598</v>
      </c>
      <c r="V119" s="77">
        <v>1.083998</v>
      </c>
      <c r="W119" s="77">
        <v>1.1475329999999999</v>
      </c>
      <c r="X119" s="77">
        <v>1.2131019999999999</v>
      </c>
      <c r="Y119" s="77">
        <v>1.2834399999999999</v>
      </c>
      <c r="Z119" s="77">
        <v>1.3543529999999999</v>
      </c>
      <c r="AA119" s="77">
        <v>1.433243</v>
      </c>
      <c r="AB119" s="77">
        <v>1.511358</v>
      </c>
      <c r="AC119" s="77">
        <v>1.5884959999999999</v>
      </c>
      <c r="AD119" s="77">
        <v>1.67404</v>
      </c>
      <c r="AE119" s="77">
        <v>1.76458</v>
      </c>
      <c r="AF119" s="78">
        <v>6.2956999999999999E-2</v>
      </c>
      <c r="AG119" s="48"/>
    </row>
    <row r="120" spans="1:33" ht="15" customHeight="1">
      <c r="A120" s="51" t="s">
        <v>344</v>
      </c>
      <c r="B120" s="76" t="s">
        <v>28</v>
      </c>
      <c r="C120" s="77">
        <v>2.1000000000000001E-4</v>
      </c>
      <c r="D120" s="77">
        <v>2.4800000000000001E-4</v>
      </c>
      <c r="E120" s="77">
        <v>2.4899999999999998E-4</v>
      </c>
      <c r="F120" s="77">
        <v>2.4699999999999999E-4</v>
      </c>
      <c r="G120" s="77">
        <v>2.4399999999999999E-4</v>
      </c>
      <c r="H120" s="77">
        <v>2.43E-4</v>
      </c>
      <c r="I120" s="77">
        <v>2.42E-4</v>
      </c>
      <c r="J120" s="77">
        <v>2.43E-4</v>
      </c>
      <c r="K120" s="77">
        <v>2.42E-4</v>
      </c>
      <c r="L120" s="77">
        <v>2.41E-4</v>
      </c>
      <c r="M120" s="77">
        <v>2.41E-4</v>
      </c>
      <c r="N120" s="77">
        <v>2.41E-4</v>
      </c>
      <c r="O120" s="77">
        <v>2.4000000000000001E-4</v>
      </c>
      <c r="P120" s="77">
        <v>2.4000000000000001E-4</v>
      </c>
      <c r="Q120" s="77">
        <v>2.4000000000000001E-4</v>
      </c>
      <c r="R120" s="77">
        <v>2.4000000000000001E-4</v>
      </c>
      <c r="S120" s="77">
        <v>2.4000000000000001E-4</v>
      </c>
      <c r="T120" s="77">
        <v>2.42E-4</v>
      </c>
      <c r="U120" s="77">
        <v>2.42E-4</v>
      </c>
      <c r="V120" s="77">
        <v>2.43E-4</v>
      </c>
      <c r="W120" s="77">
        <v>2.4499999999999999E-4</v>
      </c>
      <c r="X120" s="77">
        <v>2.4600000000000002E-4</v>
      </c>
      <c r="Y120" s="77">
        <v>2.4800000000000001E-4</v>
      </c>
      <c r="Z120" s="77">
        <v>2.5000000000000001E-4</v>
      </c>
      <c r="AA120" s="77">
        <v>2.5300000000000002E-4</v>
      </c>
      <c r="AB120" s="77">
        <v>2.5500000000000002E-4</v>
      </c>
      <c r="AC120" s="77">
        <v>2.5599999999999999E-4</v>
      </c>
      <c r="AD120" s="77">
        <v>2.5799999999999998E-4</v>
      </c>
      <c r="AE120" s="77">
        <v>2.5999999999999998E-4</v>
      </c>
      <c r="AF120" s="78">
        <v>7.6499999999999997E-3</v>
      </c>
      <c r="AG120" s="48"/>
    </row>
    <row r="121" spans="1:33" ht="15" customHeight="1">
      <c r="A121" s="51" t="s">
        <v>345</v>
      </c>
      <c r="B121" s="115" t="s">
        <v>29</v>
      </c>
      <c r="C121" s="116">
        <v>0.38913700000000001</v>
      </c>
      <c r="D121" s="116">
        <v>0.42512499999999998</v>
      </c>
      <c r="E121" s="116">
        <v>0.45890199999999998</v>
      </c>
      <c r="F121" s="116">
        <v>0.48830099999999999</v>
      </c>
      <c r="G121" s="116">
        <v>0.51633200000000001</v>
      </c>
      <c r="H121" s="116">
        <v>0.54788499999999996</v>
      </c>
      <c r="I121" s="116">
        <v>0.58007500000000001</v>
      </c>
      <c r="J121" s="116">
        <v>0.61379799999999995</v>
      </c>
      <c r="K121" s="116">
        <v>0.64841099999999996</v>
      </c>
      <c r="L121" s="116">
        <v>0.68512300000000004</v>
      </c>
      <c r="M121" s="116">
        <v>0.72409999999999997</v>
      </c>
      <c r="N121" s="116">
        <v>0.76539999999999997</v>
      </c>
      <c r="O121" s="116">
        <v>0.80998700000000001</v>
      </c>
      <c r="P121" s="116">
        <v>0.856267</v>
      </c>
      <c r="Q121" s="116">
        <v>0.90498100000000004</v>
      </c>
      <c r="R121" s="116">
        <v>0.955013</v>
      </c>
      <c r="S121" s="116">
        <v>1.0068900000000001</v>
      </c>
      <c r="T121" s="116">
        <v>1.067461</v>
      </c>
      <c r="U121" s="116">
        <v>1.1202529999999999</v>
      </c>
      <c r="V121" s="116">
        <v>1.1753750000000001</v>
      </c>
      <c r="W121" s="116">
        <v>1.2399480000000001</v>
      </c>
      <c r="X121" s="116">
        <v>1.3064659999999999</v>
      </c>
      <c r="Y121" s="116">
        <v>1.377856</v>
      </c>
      <c r="Z121" s="116">
        <v>1.4497</v>
      </c>
      <c r="AA121" s="116">
        <v>1.529854</v>
      </c>
      <c r="AB121" s="116">
        <v>1.609129</v>
      </c>
      <c r="AC121" s="116">
        <v>1.6870579999999999</v>
      </c>
      <c r="AD121" s="116">
        <v>1.773787</v>
      </c>
      <c r="AE121" s="116">
        <v>1.865513</v>
      </c>
      <c r="AF121" s="117">
        <v>5.7574E-2</v>
      </c>
      <c r="AG121" s="48"/>
    </row>
    <row r="122" spans="1:33" ht="15" customHeight="1">
      <c r="A122"/>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row>
    <row r="123" spans="1:33" ht="15" customHeight="1">
      <c r="A123"/>
      <c r="B123" s="115" t="s">
        <v>30</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row>
    <row r="124" spans="1:33" ht="15" customHeight="1">
      <c r="A124" s="51" t="s">
        <v>346</v>
      </c>
      <c r="B124" s="76" t="s">
        <v>31</v>
      </c>
      <c r="C124" s="79">
        <v>6198</v>
      </c>
      <c r="D124" s="79">
        <v>6420</v>
      </c>
      <c r="E124" s="79">
        <v>5972</v>
      </c>
      <c r="F124" s="79">
        <v>5949</v>
      </c>
      <c r="G124" s="79">
        <v>5925</v>
      </c>
      <c r="H124" s="79">
        <v>5902</v>
      </c>
      <c r="I124" s="79">
        <v>5878</v>
      </c>
      <c r="J124" s="79">
        <v>5854</v>
      </c>
      <c r="K124" s="79">
        <v>5830</v>
      </c>
      <c r="L124" s="79">
        <v>5807</v>
      </c>
      <c r="M124" s="79">
        <v>5783</v>
      </c>
      <c r="N124" s="79">
        <v>5759</v>
      </c>
      <c r="O124" s="79">
        <v>5735</v>
      </c>
      <c r="P124" s="79">
        <v>5711</v>
      </c>
      <c r="Q124" s="79">
        <v>5687</v>
      </c>
      <c r="R124" s="79">
        <v>5663</v>
      </c>
      <c r="S124" s="79">
        <v>5639</v>
      </c>
      <c r="T124" s="79">
        <v>5615</v>
      </c>
      <c r="U124" s="79">
        <v>5591</v>
      </c>
      <c r="V124" s="79">
        <v>5567</v>
      </c>
      <c r="W124" s="79">
        <v>5543</v>
      </c>
      <c r="X124" s="79">
        <v>5519</v>
      </c>
      <c r="Y124" s="79">
        <v>5495</v>
      </c>
      <c r="Z124" s="79">
        <v>5471</v>
      </c>
      <c r="AA124" s="79">
        <v>5447</v>
      </c>
      <c r="AB124" s="79">
        <v>5423</v>
      </c>
      <c r="AC124" s="79">
        <v>5399</v>
      </c>
      <c r="AD124" s="79">
        <v>5374</v>
      </c>
      <c r="AE124" s="79">
        <v>5350</v>
      </c>
      <c r="AF124" s="78">
        <v>-5.241E-3</v>
      </c>
      <c r="AG124" s="48"/>
    </row>
    <row r="125" spans="1:33" ht="15" customHeight="1">
      <c r="A125" s="51" t="s">
        <v>347</v>
      </c>
      <c r="B125" s="76" t="s">
        <v>32</v>
      </c>
      <c r="C125" s="79">
        <v>5742</v>
      </c>
      <c r="D125" s="79">
        <v>5779</v>
      </c>
      <c r="E125" s="79">
        <v>5348</v>
      </c>
      <c r="F125" s="79">
        <v>5325</v>
      </c>
      <c r="G125" s="79">
        <v>5303</v>
      </c>
      <c r="H125" s="79">
        <v>5281</v>
      </c>
      <c r="I125" s="79">
        <v>5259</v>
      </c>
      <c r="J125" s="79">
        <v>5236</v>
      </c>
      <c r="K125" s="79">
        <v>5214</v>
      </c>
      <c r="L125" s="79">
        <v>5192</v>
      </c>
      <c r="M125" s="79">
        <v>5169</v>
      </c>
      <c r="N125" s="79">
        <v>5147</v>
      </c>
      <c r="O125" s="79">
        <v>5125</v>
      </c>
      <c r="P125" s="79">
        <v>5102</v>
      </c>
      <c r="Q125" s="79">
        <v>5080</v>
      </c>
      <c r="R125" s="79">
        <v>5058</v>
      </c>
      <c r="S125" s="79">
        <v>5036</v>
      </c>
      <c r="T125" s="79">
        <v>5013</v>
      </c>
      <c r="U125" s="79">
        <v>4991</v>
      </c>
      <c r="V125" s="79">
        <v>4969</v>
      </c>
      <c r="W125" s="79">
        <v>4947</v>
      </c>
      <c r="X125" s="79">
        <v>4924</v>
      </c>
      <c r="Y125" s="79">
        <v>4902</v>
      </c>
      <c r="Z125" s="79">
        <v>4880</v>
      </c>
      <c r="AA125" s="79">
        <v>4858</v>
      </c>
      <c r="AB125" s="79">
        <v>4835</v>
      </c>
      <c r="AC125" s="79">
        <v>4813</v>
      </c>
      <c r="AD125" s="79">
        <v>4791</v>
      </c>
      <c r="AE125" s="79">
        <v>4769</v>
      </c>
      <c r="AF125" s="78">
        <v>-6.6090000000000003E-3</v>
      </c>
      <c r="AG125" s="48"/>
    </row>
    <row r="126" spans="1:33" ht="15" customHeight="1">
      <c r="A126" s="51" t="s">
        <v>348</v>
      </c>
      <c r="B126" s="76" t="s">
        <v>33</v>
      </c>
      <c r="C126" s="79">
        <v>6427</v>
      </c>
      <c r="D126" s="79">
        <v>6306</v>
      </c>
      <c r="E126" s="79">
        <v>5982</v>
      </c>
      <c r="F126" s="79">
        <v>5967</v>
      </c>
      <c r="G126" s="79">
        <v>5953</v>
      </c>
      <c r="H126" s="79">
        <v>5938</v>
      </c>
      <c r="I126" s="79">
        <v>5923</v>
      </c>
      <c r="J126" s="79">
        <v>5908</v>
      </c>
      <c r="K126" s="79">
        <v>5893</v>
      </c>
      <c r="L126" s="79">
        <v>5879</v>
      </c>
      <c r="M126" s="79">
        <v>5864</v>
      </c>
      <c r="N126" s="79">
        <v>5849</v>
      </c>
      <c r="O126" s="79">
        <v>5834</v>
      </c>
      <c r="P126" s="79">
        <v>5819</v>
      </c>
      <c r="Q126" s="79">
        <v>5804</v>
      </c>
      <c r="R126" s="79">
        <v>5790</v>
      </c>
      <c r="S126" s="79">
        <v>5775</v>
      </c>
      <c r="T126" s="79">
        <v>5760</v>
      </c>
      <c r="U126" s="79">
        <v>5745</v>
      </c>
      <c r="V126" s="79">
        <v>5730</v>
      </c>
      <c r="W126" s="79">
        <v>5715</v>
      </c>
      <c r="X126" s="79">
        <v>5701</v>
      </c>
      <c r="Y126" s="79">
        <v>5686</v>
      </c>
      <c r="Z126" s="79">
        <v>5671</v>
      </c>
      <c r="AA126" s="79">
        <v>5656</v>
      </c>
      <c r="AB126" s="79">
        <v>5641</v>
      </c>
      <c r="AC126" s="79">
        <v>5626</v>
      </c>
      <c r="AD126" s="79">
        <v>5611</v>
      </c>
      <c r="AE126" s="79">
        <v>5597</v>
      </c>
      <c r="AF126" s="78">
        <v>-4.9259999999999998E-3</v>
      </c>
      <c r="AG126" s="48"/>
    </row>
    <row r="127" spans="1:33" ht="15" customHeight="1">
      <c r="A127" s="51" t="s">
        <v>349</v>
      </c>
      <c r="B127" s="76" t="s">
        <v>34</v>
      </c>
      <c r="C127" s="79">
        <v>6845</v>
      </c>
      <c r="D127" s="79">
        <v>6601</v>
      </c>
      <c r="E127" s="79">
        <v>6349</v>
      </c>
      <c r="F127" s="79">
        <v>6340</v>
      </c>
      <c r="G127" s="79">
        <v>6330</v>
      </c>
      <c r="H127" s="79">
        <v>6321</v>
      </c>
      <c r="I127" s="79">
        <v>6311</v>
      </c>
      <c r="J127" s="79">
        <v>6301</v>
      </c>
      <c r="K127" s="79">
        <v>6291</v>
      </c>
      <c r="L127" s="79">
        <v>6281</v>
      </c>
      <c r="M127" s="79">
        <v>6271</v>
      </c>
      <c r="N127" s="79">
        <v>6261</v>
      </c>
      <c r="O127" s="79">
        <v>6250</v>
      </c>
      <c r="P127" s="79">
        <v>6240</v>
      </c>
      <c r="Q127" s="79">
        <v>6230</v>
      </c>
      <c r="R127" s="79">
        <v>6219</v>
      </c>
      <c r="S127" s="79">
        <v>6209</v>
      </c>
      <c r="T127" s="79">
        <v>6198</v>
      </c>
      <c r="U127" s="79">
        <v>6188</v>
      </c>
      <c r="V127" s="79">
        <v>6177</v>
      </c>
      <c r="W127" s="79">
        <v>6167</v>
      </c>
      <c r="X127" s="79">
        <v>6156</v>
      </c>
      <c r="Y127" s="79">
        <v>6145</v>
      </c>
      <c r="Z127" s="79">
        <v>6135</v>
      </c>
      <c r="AA127" s="79">
        <v>6124</v>
      </c>
      <c r="AB127" s="79">
        <v>6113</v>
      </c>
      <c r="AC127" s="79">
        <v>6103</v>
      </c>
      <c r="AD127" s="79">
        <v>6092</v>
      </c>
      <c r="AE127" s="79">
        <v>6081</v>
      </c>
      <c r="AF127" s="78">
        <v>-4.2180000000000004E-3</v>
      </c>
      <c r="AG127" s="48"/>
    </row>
    <row r="128" spans="1:33" ht="15" customHeight="1">
      <c r="A128" s="51" t="s">
        <v>350</v>
      </c>
      <c r="B128" s="76" t="s">
        <v>35</v>
      </c>
      <c r="C128" s="79">
        <v>2566</v>
      </c>
      <c r="D128" s="79">
        <v>2600</v>
      </c>
      <c r="E128" s="79">
        <v>2375</v>
      </c>
      <c r="F128" s="79">
        <v>2358</v>
      </c>
      <c r="G128" s="79">
        <v>2342</v>
      </c>
      <c r="H128" s="79">
        <v>2326</v>
      </c>
      <c r="I128" s="79">
        <v>2310</v>
      </c>
      <c r="J128" s="79">
        <v>2294</v>
      </c>
      <c r="K128" s="79">
        <v>2277</v>
      </c>
      <c r="L128" s="79">
        <v>2261</v>
      </c>
      <c r="M128" s="79">
        <v>2245</v>
      </c>
      <c r="N128" s="79">
        <v>2229</v>
      </c>
      <c r="O128" s="79">
        <v>2213</v>
      </c>
      <c r="P128" s="79">
        <v>2197</v>
      </c>
      <c r="Q128" s="79">
        <v>2180</v>
      </c>
      <c r="R128" s="79">
        <v>2164</v>
      </c>
      <c r="S128" s="79">
        <v>2148</v>
      </c>
      <c r="T128" s="79">
        <v>2132</v>
      </c>
      <c r="U128" s="79">
        <v>2116</v>
      </c>
      <c r="V128" s="79">
        <v>2100</v>
      </c>
      <c r="W128" s="79">
        <v>2084</v>
      </c>
      <c r="X128" s="79">
        <v>2068</v>
      </c>
      <c r="Y128" s="79">
        <v>2052</v>
      </c>
      <c r="Z128" s="79">
        <v>2036</v>
      </c>
      <c r="AA128" s="79">
        <v>2020</v>
      </c>
      <c r="AB128" s="79">
        <v>2005</v>
      </c>
      <c r="AC128" s="79">
        <v>1989</v>
      </c>
      <c r="AD128" s="79">
        <v>1973</v>
      </c>
      <c r="AE128" s="79">
        <v>1957</v>
      </c>
      <c r="AF128" s="78">
        <v>-9.6299999999999997E-3</v>
      </c>
      <c r="AG128" s="48"/>
    </row>
    <row r="129" spans="1:33" ht="15" customHeight="1">
      <c r="A129" s="51" t="s">
        <v>351</v>
      </c>
      <c r="B129" s="76" t="s">
        <v>36</v>
      </c>
      <c r="C129" s="79">
        <v>3487</v>
      </c>
      <c r="D129" s="79">
        <v>3442</v>
      </c>
      <c r="E129" s="79">
        <v>3180</v>
      </c>
      <c r="F129" s="79">
        <v>3168</v>
      </c>
      <c r="G129" s="79">
        <v>3156</v>
      </c>
      <c r="H129" s="79">
        <v>3144</v>
      </c>
      <c r="I129" s="79">
        <v>3131</v>
      </c>
      <c r="J129" s="79">
        <v>3119</v>
      </c>
      <c r="K129" s="79">
        <v>3106</v>
      </c>
      <c r="L129" s="79">
        <v>3094</v>
      </c>
      <c r="M129" s="79">
        <v>3081</v>
      </c>
      <c r="N129" s="79">
        <v>3069</v>
      </c>
      <c r="O129" s="79">
        <v>3056</v>
      </c>
      <c r="P129" s="79">
        <v>3043</v>
      </c>
      <c r="Q129" s="79">
        <v>3031</v>
      </c>
      <c r="R129" s="79">
        <v>3018</v>
      </c>
      <c r="S129" s="79">
        <v>3005</v>
      </c>
      <c r="T129" s="79">
        <v>2992</v>
      </c>
      <c r="U129" s="79">
        <v>2980</v>
      </c>
      <c r="V129" s="79">
        <v>2967</v>
      </c>
      <c r="W129" s="79">
        <v>2954</v>
      </c>
      <c r="X129" s="79">
        <v>2941</v>
      </c>
      <c r="Y129" s="79">
        <v>2929</v>
      </c>
      <c r="Z129" s="79">
        <v>2916</v>
      </c>
      <c r="AA129" s="79">
        <v>2903</v>
      </c>
      <c r="AB129" s="79">
        <v>2890</v>
      </c>
      <c r="AC129" s="79">
        <v>2877</v>
      </c>
      <c r="AD129" s="79">
        <v>2865</v>
      </c>
      <c r="AE129" s="79">
        <v>2852</v>
      </c>
      <c r="AF129" s="78">
        <v>-7.1539999999999998E-3</v>
      </c>
      <c r="AG129" s="48"/>
    </row>
    <row r="130" spans="1:33" ht="15" customHeight="1">
      <c r="A130" s="51" t="s">
        <v>352</v>
      </c>
      <c r="B130" s="76" t="s">
        <v>37</v>
      </c>
      <c r="C130" s="79">
        <v>2195</v>
      </c>
      <c r="D130" s="79">
        <v>2056</v>
      </c>
      <c r="E130" s="79">
        <v>1942</v>
      </c>
      <c r="F130" s="79">
        <v>1934</v>
      </c>
      <c r="G130" s="79">
        <v>1925</v>
      </c>
      <c r="H130" s="79">
        <v>1916</v>
      </c>
      <c r="I130" s="79">
        <v>1908</v>
      </c>
      <c r="J130" s="79">
        <v>1899</v>
      </c>
      <c r="K130" s="79">
        <v>1891</v>
      </c>
      <c r="L130" s="79">
        <v>1882</v>
      </c>
      <c r="M130" s="79">
        <v>1874</v>
      </c>
      <c r="N130" s="79">
        <v>1865</v>
      </c>
      <c r="O130" s="79">
        <v>1857</v>
      </c>
      <c r="P130" s="79">
        <v>1849</v>
      </c>
      <c r="Q130" s="79">
        <v>1840</v>
      </c>
      <c r="R130" s="79">
        <v>1832</v>
      </c>
      <c r="S130" s="79">
        <v>1824</v>
      </c>
      <c r="T130" s="79">
        <v>1815</v>
      </c>
      <c r="U130" s="79">
        <v>1807</v>
      </c>
      <c r="V130" s="79">
        <v>1799</v>
      </c>
      <c r="W130" s="79">
        <v>1791</v>
      </c>
      <c r="X130" s="79">
        <v>1783</v>
      </c>
      <c r="Y130" s="79">
        <v>1774</v>
      </c>
      <c r="Z130" s="79">
        <v>1766</v>
      </c>
      <c r="AA130" s="79">
        <v>1758</v>
      </c>
      <c r="AB130" s="79">
        <v>1750</v>
      </c>
      <c r="AC130" s="79">
        <v>1742</v>
      </c>
      <c r="AD130" s="79">
        <v>1734</v>
      </c>
      <c r="AE130" s="79">
        <v>1726</v>
      </c>
      <c r="AF130" s="78">
        <v>-8.548E-3</v>
      </c>
      <c r="AG130" s="48"/>
    </row>
    <row r="131" spans="1:33" ht="15" customHeight="1">
      <c r="A131" s="51" t="s">
        <v>353</v>
      </c>
      <c r="B131" s="76" t="s">
        <v>38</v>
      </c>
      <c r="C131" s="79">
        <v>4970</v>
      </c>
      <c r="D131" s="79">
        <v>4978</v>
      </c>
      <c r="E131" s="79">
        <v>4789</v>
      </c>
      <c r="F131" s="79">
        <v>4776</v>
      </c>
      <c r="G131" s="79">
        <v>4763</v>
      </c>
      <c r="H131" s="79">
        <v>4751</v>
      </c>
      <c r="I131" s="79">
        <v>4738</v>
      </c>
      <c r="J131" s="79">
        <v>4725</v>
      </c>
      <c r="K131" s="79">
        <v>4712</v>
      </c>
      <c r="L131" s="79">
        <v>4698</v>
      </c>
      <c r="M131" s="79">
        <v>4685</v>
      </c>
      <c r="N131" s="79">
        <v>4672</v>
      </c>
      <c r="O131" s="79">
        <v>4658</v>
      </c>
      <c r="P131" s="79">
        <v>4645</v>
      </c>
      <c r="Q131" s="79">
        <v>4632</v>
      </c>
      <c r="R131" s="79">
        <v>4619</v>
      </c>
      <c r="S131" s="79">
        <v>4606</v>
      </c>
      <c r="T131" s="79">
        <v>4593</v>
      </c>
      <c r="U131" s="79">
        <v>4580</v>
      </c>
      <c r="V131" s="79">
        <v>4568</v>
      </c>
      <c r="W131" s="79">
        <v>4555</v>
      </c>
      <c r="X131" s="79">
        <v>4542</v>
      </c>
      <c r="Y131" s="79">
        <v>4530</v>
      </c>
      <c r="Z131" s="79">
        <v>4517</v>
      </c>
      <c r="AA131" s="79">
        <v>4504</v>
      </c>
      <c r="AB131" s="79">
        <v>4492</v>
      </c>
      <c r="AC131" s="79">
        <v>4479</v>
      </c>
      <c r="AD131" s="79">
        <v>4467</v>
      </c>
      <c r="AE131" s="79">
        <v>4454</v>
      </c>
      <c r="AF131" s="78">
        <v>-3.9069999999999999E-3</v>
      </c>
      <c r="AG131" s="48"/>
    </row>
    <row r="132" spans="1:33" ht="15" customHeight="1">
      <c r="A132" s="51" t="s">
        <v>354</v>
      </c>
      <c r="B132" s="76" t="s">
        <v>39</v>
      </c>
      <c r="C132" s="79">
        <v>3212</v>
      </c>
      <c r="D132" s="79">
        <v>3503</v>
      </c>
      <c r="E132" s="79">
        <v>3250</v>
      </c>
      <c r="F132" s="79">
        <v>3241</v>
      </c>
      <c r="G132" s="79">
        <v>3232</v>
      </c>
      <c r="H132" s="79">
        <v>3223</v>
      </c>
      <c r="I132" s="79">
        <v>3213</v>
      </c>
      <c r="J132" s="79">
        <v>3204</v>
      </c>
      <c r="K132" s="79">
        <v>3195</v>
      </c>
      <c r="L132" s="79">
        <v>3185</v>
      </c>
      <c r="M132" s="79">
        <v>3176</v>
      </c>
      <c r="N132" s="79">
        <v>3166</v>
      </c>
      <c r="O132" s="79">
        <v>3157</v>
      </c>
      <c r="P132" s="79">
        <v>3147</v>
      </c>
      <c r="Q132" s="79">
        <v>3137</v>
      </c>
      <c r="R132" s="79">
        <v>3128</v>
      </c>
      <c r="S132" s="79">
        <v>3118</v>
      </c>
      <c r="T132" s="79">
        <v>3108</v>
      </c>
      <c r="U132" s="79">
        <v>3098</v>
      </c>
      <c r="V132" s="79">
        <v>3089</v>
      </c>
      <c r="W132" s="79">
        <v>3079</v>
      </c>
      <c r="X132" s="79">
        <v>3069</v>
      </c>
      <c r="Y132" s="79">
        <v>3059</v>
      </c>
      <c r="Z132" s="79">
        <v>3049</v>
      </c>
      <c r="AA132" s="79">
        <v>3040</v>
      </c>
      <c r="AB132" s="79">
        <v>3030</v>
      </c>
      <c r="AC132" s="79">
        <v>3020</v>
      </c>
      <c r="AD132" s="79">
        <v>3010</v>
      </c>
      <c r="AE132" s="79">
        <v>3000</v>
      </c>
      <c r="AF132" s="78">
        <v>-2.4359999999999998E-3</v>
      </c>
      <c r="AG132" s="48"/>
    </row>
    <row r="133" spans="1:33" ht="15" customHeight="1">
      <c r="A133" s="51" t="s">
        <v>355</v>
      </c>
      <c r="B133" s="115" t="s">
        <v>40</v>
      </c>
      <c r="C133" s="118">
        <v>4234.6137699999999</v>
      </c>
      <c r="D133" s="118">
        <v>4246.6186520000001</v>
      </c>
      <c r="E133" s="118">
        <v>3976.1059570000002</v>
      </c>
      <c r="F133" s="118">
        <v>3957.180664</v>
      </c>
      <c r="G133" s="118">
        <v>3938.5415039999998</v>
      </c>
      <c r="H133" s="118">
        <v>3920.0117190000001</v>
      </c>
      <c r="I133" s="118">
        <v>3901.2561040000001</v>
      </c>
      <c r="J133" s="118">
        <v>3882.5219729999999</v>
      </c>
      <c r="K133" s="118">
        <v>3863.8103030000002</v>
      </c>
      <c r="L133" s="118">
        <v>3845.1889649999998</v>
      </c>
      <c r="M133" s="118">
        <v>3826.626221</v>
      </c>
      <c r="N133" s="118">
        <v>3807.9733890000002</v>
      </c>
      <c r="O133" s="118">
        <v>3789.4521479999999</v>
      </c>
      <c r="P133" s="118">
        <v>3770.821289</v>
      </c>
      <c r="Q133" s="118">
        <v>3752.0329590000001</v>
      </c>
      <c r="R133" s="118">
        <v>3733.780029</v>
      </c>
      <c r="S133" s="118">
        <v>3715.305664</v>
      </c>
      <c r="T133" s="118">
        <v>3696.5273440000001</v>
      </c>
      <c r="U133" s="118">
        <v>3678.117432</v>
      </c>
      <c r="V133" s="118">
        <v>3659.850586</v>
      </c>
      <c r="W133" s="118">
        <v>3641.3955080000001</v>
      </c>
      <c r="X133" s="118">
        <v>3622.8991700000001</v>
      </c>
      <c r="Y133" s="118">
        <v>3604.398682</v>
      </c>
      <c r="Z133" s="118">
        <v>3585.969482</v>
      </c>
      <c r="AA133" s="118">
        <v>3567.7004390000002</v>
      </c>
      <c r="AB133" s="118">
        <v>3549.5581050000001</v>
      </c>
      <c r="AC133" s="118">
        <v>3531.4091800000001</v>
      </c>
      <c r="AD133" s="118">
        <v>3513.482422</v>
      </c>
      <c r="AE133" s="118">
        <v>3495.6748050000001</v>
      </c>
      <c r="AF133" s="117">
        <v>-6.8250000000000003E-3</v>
      </c>
      <c r="AG133" s="48"/>
    </row>
    <row r="134" spans="1:33" ht="15" customHeight="1">
      <c r="A134"/>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1:33" ht="15" customHeight="1">
      <c r="A135"/>
      <c r="B135" s="115" t="s">
        <v>41</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1:33" ht="15" customHeight="1">
      <c r="A136" s="51" t="s">
        <v>356</v>
      </c>
      <c r="B136" s="76" t="s">
        <v>31</v>
      </c>
      <c r="C136" s="79">
        <v>639</v>
      </c>
      <c r="D136" s="79">
        <v>500</v>
      </c>
      <c r="E136" s="79">
        <v>614</v>
      </c>
      <c r="F136" s="79">
        <v>621</v>
      </c>
      <c r="G136" s="79">
        <v>629</v>
      </c>
      <c r="H136" s="79">
        <v>636</v>
      </c>
      <c r="I136" s="79">
        <v>643</v>
      </c>
      <c r="J136" s="79">
        <v>651</v>
      </c>
      <c r="K136" s="79">
        <v>658</v>
      </c>
      <c r="L136" s="79">
        <v>665</v>
      </c>
      <c r="M136" s="79">
        <v>673</v>
      </c>
      <c r="N136" s="79">
        <v>680</v>
      </c>
      <c r="O136" s="79">
        <v>687</v>
      </c>
      <c r="P136" s="79">
        <v>695</v>
      </c>
      <c r="Q136" s="79">
        <v>702</v>
      </c>
      <c r="R136" s="79">
        <v>710</v>
      </c>
      <c r="S136" s="79">
        <v>717</v>
      </c>
      <c r="T136" s="79">
        <v>724</v>
      </c>
      <c r="U136" s="79">
        <v>732</v>
      </c>
      <c r="V136" s="79">
        <v>739</v>
      </c>
      <c r="W136" s="79">
        <v>747</v>
      </c>
      <c r="X136" s="79">
        <v>754</v>
      </c>
      <c r="Y136" s="79">
        <v>761</v>
      </c>
      <c r="Z136" s="79">
        <v>769</v>
      </c>
      <c r="AA136" s="79">
        <v>776</v>
      </c>
      <c r="AB136" s="79">
        <v>784</v>
      </c>
      <c r="AC136" s="79">
        <v>791</v>
      </c>
      <c r="AD136" s="79">
        <v>799</v>
      </c>
      <c r="AE136" s="79">
        <v>806</v>
      </c>
      <c r="AF136" s="78">
        <v>8.3269999999999993E-3</v>
      </c>
      <c r="AG136" s="48"/>
    </row>
    <row r="137" spans="1:33" ht="15" customHeight="1">
      <c r="A137" s="51" t="s">
        <v>357</v>
      </c>
      <c r="B137" s="76" t="s">
        <v>32</v>
      </c>
      <c r="C137" s="79">
        <v>835</v>
      </c>
      <c r="D137" s="79">
        <v>692</v>
      </c>
      <c r="E137" s="79">
        <v>864</v>
      </c>
      <c r="F137" s="79">
        <v>874</v>
      </c>
      <c r="G137" s="79">
        <v>883</v>
      </c>
      <c r="H137" s="79">
        <v>893</v>
      </c>
      <c r="I137" s="79">
        <v>902</v>
      </c>
      <c r="J137" s="79">
        <v>912</v>
      </c>
      <c r="K137" s="79">
        <v>922</v>
      </c>
      <c r="L137" s="79">
        <v>931</v>
      </c>
      <c r="M137" s="79">
        <v>941</v>
      </c>
      <c r="N137" s="79">
        <v>950</v>
      </c>
      <c r="O137" s="79">
        <v>960</v>
      </c>
      <c r="P137" s="79">
        <v>970</v>
      </c>
      <c r="Q137" s="79">
        <v>979</v>
      </c>
      <c r="R137" s="79">
        <v>989</v>
      </c>
      <c r="S137" s="79">
        <v>999</v>
      </c>
      <c r="T137" s="79">
        <v>1008</v>
      </c>
      <c r="U137" s="79">
        <v>1018</v>
      </c>
      <c r="V137" s="79">
        <v>1027</v>
      </c>
      <c r="W137" s="79">
        <v>1037</v>
      </c>
      <c r="X137" s="79">
        <v>1047</v>
      </c>
      <c r="Y137" s="79">
        <v>1056</v>
      </c>
      <c r="Z137" s="79">
        <v>1066</v>
      </c>
      <c r="AA137" s="79">
        <v>1076</v>
      </c>
      <c r="AB137" s="79">
        <v>1085</v>
      </c>
      <c r="AC137" s="79">
        <v>1095</v>
      </c>
      <c r="AD137" s="79">
        <v>1104</v>
      </c>
      <c r="AE137" s="79">
        <v>1114</v>
      </c>
      <c r="AF137" s="78">
        <v>1.0349000000000001E-2</v>
      </c>
      <c r="AG137" s="48"/>
    </row>
    <row r="138" spans="1:33" ht="15" customHeight="1">
      <c r="A138" s="51" t="s">
        <v>358</v>
      </c>
      <c r="B138" s="76" t="s">
        <v>33</v>
      </c>
      <c r="C138" s="79">
        <v>813</v>
      </c>
      <c r="D138" s="79">
        <v>752</v>
      </c>
      <c r="E138" s="79">
        <v>892</v>
      </c>
      <c r="F138" s="79">
        <v>900</v>
      </c>
      <c r="G138" s="79">
        <v>908</v>
      </c>
      <c r="H138" s="79">
        <v>916</v>
      </c>
      <c r="I138" s="79">
        <v>924</v>
      </c>
      <c r="J138" s="79">
        <v>932</v>
      </c>
      <c r="K138" s="79">
        <v>939</v>
      </c>
      <c r="L138" s="79">
        <v>947</v>
      </c>
      <c r="M138" s="79">
        <v>955</v>
      </c>
      <c r="N138" s="79">
        <v>963</v>
      </c>
      <c r="O138" s="79">
        <v>971</v>
      </c>
      <c r="P138" s="79">
        <v>979</v>
      </c>
      <c r="Q138" s="79">
        <v>987</v>
      </c>
      <c r="R138" s="79">
        <v>994</v>
      </c>
      <c r="S138" s="79">
        <v>1002</v>
      </c>
      <c r="T138" s="79">
        <v>1010</v>
      </c>
      <c r="U138" s="79">
        <v>1018</v>
      </c>
      <c r="V138" s="79">
        <v>1026</v>
      </c>
      <c r="W138" s="79">
        <v>1034</v>
      </c>
      <c r="X138" s="79">
        <v>1042</v>
      </c>
      <c r="Y138" s="79">
        <v>1050</v>
      </c>
      <c r="Z138" s="79">
        <v>1058</v>
      </c>
      <c r="AA138" s="79">
        <v>1066</v>
      </c>
      <c r="AB138" s="79">
        <v>1073</v>
      </c>
      <c r="AC138" s="79">
        <v>1081</v>
      </c>
      <c r="AD138" s="79">
        <v>1089</v>
      </c>
      <c r="AE138" s="79">
        <v>1097</v>
      </c>
      <c r="AF138" s="78">
        <v>1.0758E-2</v>
      </c>
      <c r="AG138" s="48"/>
    </row>
    <row r="139" spans="1:33" ht="15" customHeight="1">
      <c r="A139" s="51" t="s">
        <v>359</v>
      </c>
      <c r="B139" s="76" t="s">
        <v>34</v>
      </c>
      <c r="C139" s="79">
        <v>1050</v>
      </c>
      <c r="D139" s="79">
        <v>944</v>
      </c>
      <c r="E139" s="79">
        <v>1069</v>
      </c>
      <c r="F139" s="79">
        <v>1077</v>
      </c>
      <c r="G139" s="79">
        <v>1084</v>
      </c>
      <c r="H139" s="79">
        <v>1091</v>
      </c>
      <c r="I139" s="79">
        <v>1099</v>
      </c>
      <c r="J139" s="79">
        <v>1106</v>
      </c>
      <c r="K139" s="79">
        <v>1114</v>
      </c>
      <c r="L139" s="79">
        <v>1121</v>
      </c>
      <c r="M139" s="79">
        <v>1129</v>
      </c>
      <c r="N139" s="79">
        <v>1136</v>
      </c>
      <c r="O139" s="79">
        <v>1144</v>
      </c>
      <c r="P139" s="79">
        <v>1151</v>
      </c>
      <c r="Q139" s="79">
        <v>1159</v>
      </c>
      <c r="R139" s="79">
        <v>1166</v>
      </c>
      <c r="S139" s="79">
        <v>1174</v>
      </c>
      <c r="T139" s="79">
        <v>1182</v>
      </c>
      <c r="U139" s="79">
        <v>1189</v>
      </c>
      <c r="V139" s="79">
        <v>1197</v>
      </c>
      <c r="W139" s="79">
        <v>1204</v>
      </c>
      <c r="X139" s="79">
        <v>1212</v>
      </c>
      <c r="Y139" s="79">
        <v>1220</v>
      </c>
      <c r="Z139" s="79">
        <v>1227</v>
      </c>
      <c r="AA139" s="79">
        <v>1235</v>
      </c>
      <c r="AB139" s="79">
        <v>1243</v>
      </c>
      <c r="AC139" s="79">
        <v>1250</v>
      </c>
      <c r="AD139" s="79">
        <v>1258</v>
      </c>
      <c r="AE139" s="79">
        <v>1266</v>
      </c>
      <c r="AF139" s="78">
        <v>6.7029999999999998E-3</v>
      </c>
      <c r="AG139" s="48"/>
    </row>
    <row r="140" spans="1:33" ht="15" customHeight="1">
      <c r="A140" s="51" t="s">
        <v>360</v>
      </c>
      <c r="B140" s="76" t="s">
        <v>35</v>
      </c>
      <c r="C140" s="79">
        <v>2264</v>
      </c>
      <c r="D140" s="79">
        <v>2150</v>
      </c>
      <c r="E140" s="79">
        <v>2408</v>
      </c>
      <c r="F140" s="79">
        <v>2426</v>
      </c>
      <c r="G140" s="79">
        <v>2442</v>
      </c>
      <c r="H140" s="79">
        <v>2459</v>
      </c>
      <c r="I140" s="79">
        <v>2476</v>
      </c>
      <c r="J140" s="79">
        <v>2494</v>
      </c>
      <c r="K140" s="79">
        <v>2511</v>
      </c>
      <c r="L140" s="79">
        <v>2528</v>
      </c>
      <c r="M140" s="79">
        <v>2545</v>
      </c>
      <c r="N140" s="79">
        <v>2562</v>
      </c>
      <c r="O140" s="79">
        <v>2579</v>
      </c>
      <c r="P140" s="79">
        <v>2597</v>
      </c>
      <c r="Q140" s="79">
        <v>2614</v>
      </c>
      <c r="R140" s="79">
        <v>2632</v>
      </c>
      <c r="S140" s="79">
        <v>2649</v>
      </c>
      <c r="T140" s="79">
        <v>2666</v>
      </c>
      <c r="U140" s="79">
        <v>2684</v>
      </c>
      <c r="V140" s="79">
        <v>2701</v>
      </c>
      <c r="W140" s="79">
        <v>2719</v>
      </c>
      <c r="X140" s="79">
        <v>2736</v>
      </c>
      <c r="Y140" s="79">
        <v>2754</v>
      </c>
      <c r="Z140" s="79">
        <v>2771</v>
      </c>
      <c r="AA140" s="79">
        <v>2789</v>
      </c>
      <c r="AB140" s="79">
        <v>2806</v>
      </c>
      <c r="AC140" s="79">
        <v>2824</v>
      </c>
      <c r="AD140" s="79">
        <v>2842</v>
      </c>
      <c r="AE140" s="79">
        <v>2859</v>
      </c>
      <c r="AF140" s="78">
        <v>8.3680000000000004E-3</v>
      </c>
      <c r="AG140" s="48"/>
    </row>
    <row r="141" spans="1:33" ht="12">
      <c r="A141" s="51" t="s">
        <v>361</v>
      </c>
      <c r="B141" s="76" t="s">
        <v>36</v>
      </c>
      <c r="C141" s="79">
        <v>1730</v>
      </c>
      <c r="D141" s="79">
        <v>1637</v>
      </c>
      <c r="E141" s="79">
        <v>1805</v>
      </c>
      <c r="F141" s="79">
        <v>1814</v>
      </c>
      <c r="G141" s="79">
        <v>1824</v>
      </c>
      <c r="H141" s="79">
        <v>1834</v>
      </c>
      <c r="I141" s="79">
        <v>1844</v>
      </c>
      <c r="J141" s="79">
        <v>1854</v>
      </c>
      <c r="K141" s="79">
        <v>1864</v>
      </c>
      <c r="L141" s="79">
        <v>1874</v>
      </c>
      <c r="M141" s="79">
        <v>1884</v>
      </c>
      <c r="N141" s="79">
        <v>1894</v>
      </c>
      <c r="O141" s="79">
        <v>1904</v>
      </c>
      <c r="P141" s="79">
        <v>1914</v>
      </c>
      <c r="Q141" s="79">
        <v>1924</v>
      </c>
      <c r="R141" s="79">
        <v>1934</v>
      </c>
      <c r="S141" s="79">
        <v>1944</v>
      </c>
      <c r="T141" s="79">
        <v>1954</v>
      </c>
      <c r="U141" s="79">
        <v>1964</v>
      </c>
      <c r="V141" s="79">
        <v>1974</v>
      </c>
      <c r="W141" s="79">
        <v>1984</v>
      </c>
      <c r="X141" s="79">
        <v>1994</v>
      </c>
      <c r="Y141" s="79">
        <v>2004</v>
      </c>
      <c r="Z141" s="79">
        <v>2014</v>
      </c>
      <c r="AA141" s="79">
        <v>2024</v>
      </c>
      <c r="AB141" s="79">
        <v>2034</v>
      </c>
      <c r="AC141" s="79">
        <v>2044</v>
      </c>
      <c r="AD141" s="79">
        <v>2054</v>
      </c>
      <c r="AE141" s="79">
        <v>2064</v>
      </c>
      <c r="AF141" s="78">
        <v>6.3239999999999998E-3</v>
      </c>
      <c r="AG141" s="48"/>
    </row>
    <row r="142" spans="1:33" ht="12">
      <c r="A142" s="51" t="s">
        <v>362</v>
      </c>
      <c r="B142" s="76" t="s">
        <v>37</v>
      </c>
      <c r="C142" s="79">
        <v>3000</v>
      </c>
      <c r="D142" s="79">
        <v>2658</v>
      </c>
      <c r="E142" s="79">
        <v>2860</v>
      </c>
      <c r="F142" s="79">
        <v>2874</v>
      </c>
      <c r="G142" s="79">
        <v>2887</v>
      </c>
      <c r="H142" s="79">
        <v>2901</v>
      </c>
      <c r="I142" s="79">
        <v>2915</v>
      </c>
      <c r="J142" s="79">
        <v>2928</v>
      </c>
      <c r="K142" s="79">
        <v>2942</v>
      </c>
      <c r="L142" s="79">
        <v>2955</v>
      </c>
      <c r="M142" s="79">
        <v>2969</v>
      </c>
      <c r="N142" s="79">
        <v>2982</v>
      </c>
      <c r="O142" s="79">
        <v>2996</v>
      </c>
      <c r="P142" s="79">
        <v>3009</v>
      </c>
      <c r="Q142" s="79">
        <v>3023</v>
      </c>
      <c r="R142" s="79">
        <v>3036</v>
      </c>
      <c r="S142" s="79">
        <v>3050</v>
      </c>
      <c r="T142" s="79">
        <v>3063</v>
      </c>
      <c r="U142" s="79">
        <v>3076</v>
      </c>
      <c r="V142" s="79">
        <v>3090</v>
      </c>
      <c r="W142" s="79">
        <v>3103</v>
      </c>
      <c r="X142" s="79">
        <v>3117</v>
      </c>
      <c r="Y142" s="79">
        <v>3130</v>
      </c>
      <c r="Z142" s="79">
        <v>3144</v>
      </c>
      <c r="AA142" s="79">
        <v>3157</v>
      </c>
      <c r="AB142" s="79">
        <v>3170</v>
      </c>
      <c r="AC142" s="79">
        <v>3184</v>
      </c>
      <c r="AD142" s="79">
        <v>3197</v>
      </c>
      <c r="AE142" s="79">
        <v>3210</v>
      </c>
      <c r="AF142" s="78">
        <v>2.4190000000000001E-3</v>
      </c>
      <c r="AG142" s="48"/>
    </row>
    <row r="143" spans="1:33" ht="12">
      <c r="A143" s="51" t="s">
        <v>363</v>
      </c>
      <c r="B143" s="76" t="s">
        <v>38</v>
      </c>
      <c r="C143" s="79">
        <v>1578</v>
      </c>
      <c r="D143" s="79">
        <v>1415</v>
      </c>
      <c r="E143" s="79">
        <v>1580</v>
      </c>
      <c r="F143" s="79">
        <v>1589</v>
      </c>
      <c r="G143" s="79">
        <v>1599</v>
      </c>
      <c r="H143" s="79">
        <v>1608</v>
      </c>
      <c r="I143" s="79">
        <v>1618</v>
      </c>
      <c r="J143" s="79">
        <v>1628</v>
      </c>
      <c r="K143" s="79">
        <v>1638</v>
      </c>
      <c r="L143" s="79">
        <v>1647</v>
      </c>
      <c r="M143" s="79">
        <v>1657</v>
      </c>
      <c r="N143" s="79">
        <v>1667</v>
      </c>
      <c r="O143" s="79">
        <v>1677</v>
      </c>
      <c r="P143" s="79">
        <v>1687</v>
      </c>
      <c r="Q143" s="79">
        <v>1697</v>
      </c>
      <c r="R143" s="79">
        <v>1706</v>
      </c>
      <c r="S143" s="79">
        <v>1716</v>
      </c>
      <c r="T143" s="79">
        <v>1726</v>
      </c>
      <c r="U143" s="79">
        <v>1735</v>
      </c>
      <c r="V143" s="79">
        <v>1745</v>
      </c>
      <c r="W143" s="79">
        <v>1755</v>
      </c>
      <c r="X143" s="79">
        <v>1764</v>
      </c>
      <c r="Y143" s="79">
        <v>1774</v>
      </c>
      <c r="Z143" s="79">
        <v>1783</v>
      </c>
      <c r="AA143" s="79">
        <v>1793</v>
      </c>
      <c r="AB143" s="79">
        <v>1802</v>
      </c>
      <c r="AC143" s="79">
        <v>1812</v>
      </c>
      <c r="AD143" s="79">
        <v>1822</v>
      </c>
      <c r="AE143" s="79">
        <v>1831</v>
      </c>
      <c r="AF143" s="78">
        <v>5.3249999999999999E-3</v>
      </c>
      <c r="AG143" s="48"/>
    </row>
    <row r="144" spans="1:33" ht="12">
      <c r="A144" s="51" t="s">
        <v>364</v>
      </c>
      <c r="B144" s="76" t="s">
        <v>39</v>
      </c>
      <c r="C144" s="79">
        <v>1098</v>
      </c>
      <c r="D144" s="79">
        <v>825</v>
      </c>
      <c r="E144" s="79">
        <v>1006</v>
      </c>
      <c r="F144" s="79">
        <v>1013</v>
      </c>
      <c r="G144" s="79">
        <v>1020</v>
      </c>
      <c r="H144" s="79">
        <v>1028</v>
      </c>
      <c r="I144" s="79">
        <v>1035</v>
      </c>
      <c r="J144" s="79">
        <v>1043</v>
      </c>
      <c r="K144" s="79">
        <v>1050</v>
      </c>
      <c r="L144" s="79">
        <v>1058</v>
      </c>
      <c r="M144" s="79">
        <v>1066</v>
      </c>
      <c r="N144" s="79">
        <v>1073</v>
      </c>
      <c r="O144" s="79">
        <v>1081</v>
      </c>
      <c r="P144" s="79">
        <v>1088</v>
      </c>
      <c r="Q144" s="79">
        <v>1096</v>
      </c>
      <c r="R144" s="79">
        <v>1104</v>
      </c>
      <c r="S144" s="79">
        <v>1111</v>
      </c>
      <c r="T144" s="79">
        <v>1119</v>
      </c>
      <c r="U144" s="79">
        <v>1127</v>
      </c>
      <c r="V144" s="79">
        <v>1134</v>
      </c>
      <c r="W144" s="79">
        <v>1142</v>
      </c>
      <c r="X144" s="79">
        <v>1150</v>
      </c>
      <c r="Y144" s="79">
        <v>1157</v>
      </c>
      <c r="Z144" s="79">
        <v>1165</v>
      </c>
      <c r="AA144" s="79">
        <v>1173</v>
      </c>
      <c r="AB144" s="79">
        <v>1181</v>
      </c>
      <c r="AC144" s="79">
        <v>1188</v>
      </c>
      <c r="AD144" s="79">
        <v>1196</v>
      </c>
      <c r="AE144" s="79">
        <v>1204</v>
      </c>
      <c r="AF144" s="78">
        <v>3.297E-3</v>
      </c>
      <c r="AG144" s="48"/>
    </row>
    <row r="145" spans="1:34" ht="14.5">
      <c r="A145" s="51" t="s">
        <v>365</v>
      </c>
      <c r="B145" s="115" t="s">
        <v>40</v>
      </c>
      <c r="C145" s="118">
        <v>1549.955811</v>
      </c>
      <c r="D145" s="118">
        <v>1383.8479</v>
      </c>
      <c r="E145" s="118">
        <v>1570.0424800000001</v>
      </c>
      <c r="F145" s="118">
        <v>1583.3448490000001</v>
      </c>
      <c r="G145" s="118">
        <v>1596.1142580000001</v>
      </c>
      <c r="H145" s="118">
        <v>1609.38501</v>
      </c>
      <c r="I145" s="118">
        <v>1622.5207519999999</v>
      </c>
      <c r="J145" s="118">
        <v>1636.0070800000001</v>
      </c>
      <c r="K145" s="118">
        <v>1649.149048</v>
      </c>
      <c r="L145" s="118">
        <v>1662.2188719999999</v>
      </c>
      <c r="M145" s="118">
        <v>1675.7426760000001</v>
      </c>
      <c r="N145" s="118">
        <v>1688.762207</v>
      </c>
      <c r="O145" s="118">
        <v>1702.278198</v>
      </c>
      <c r="P145" s="118">
        <v>1715.7017820000001</v>
      </c>
      <c r="Q145" s="118">
        <v>1729.1450199999999</v>
      </c>
      <c r="R145" s="118">
        <v>1742.5604249999999</v>
      </c>
      <c r="S145" s="118">
        <v>1755.9835210000001</v>
      </c>
      <c r="T145" s="118">
        <v>1769.3446039999999</v>
      </c>
      <c r="U145" s="118">
        <v>1782.940063</v>
      </c>
      <c r="V145" s="118">
        <v>1796.302124</v>
      </c>
      <c r="W145" s="118">
        <v>1810.015259</v>
      </c>
      <c r="X145" s="118">
        <v>1823.60437</v>
      </c>
      <c r="Y145" s="118">
        <v>1837.094971</v>
      </c>
      <c r="Z145" s="118">
        <v>1850.6906739999999</v>
      </c>
      <c r="AA145" s="118">
        <v>1864.471436</v>
      </c>
      <c r="AB145" s="118">
        <v>1877.7441409999999</v>
      </c>
      <c r="AC145" s="118">
        <v>1891.3885499999999</v>
      </c>
      <c r="AD145" s="118">
        <v>1904.9642329999999</v>
      </c>
      <c r="AE145" s="118">
        <v>1918.225586</v>
      </c>
      <c r="AF145" s="117">
        <v>7.6420000000000004E-3</v>
      </c>
      <c r="AG145" s="48"/>
      <c r="AH145"/>
    </row>
    <row r="146" spans="1:34" thickBot="1">
      <c r="A146"/>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row>
    <row r="147" spans="1:34" ht="14.5">
      <c r="A147"/>
      <c r="B147" s="121" t="s">
        <v>482</v>
      </c>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row>
    <row r="148" spans="1:34" ht="14.5">
      <c r="A148"/>
      <c r="B148" s="48" t="s">
        <v>589</v>
      </c>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row>
    <row r="149" spans="1:34" ht="14.5">
      <c r="A149"/>
      <c r="B149" s="48" t="s">
        <v>484</v>
      </c>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row>
    <row r="150" spans="1:34" ht="15" customHeight="1">
      <c r="A150"/>
      <c r="B150" s="48" t="s">
        <v>566</v>
      </c>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row>
    <row r="151" spans="1:34" ht="15" customHeight="1">
      <c r="A151"/>
      <c r="B151" s="48" t="s">
        <v>485</v>
      </c>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row>
    <row r="152" spans="1:34" ht="15" customHeight="1">
      <c r="A152"/>
      <c r="B152" s="48" t="s">
        <v>590</v>
      </c>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row>
    <row r="153" spans="1:34" ht="15" customHeight="1">
      <c r="A153"/>
      <c r="B153" s="48" t="s">
        <v>591</v>
      </c>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row>
    <row r="154" spans="1:34" ht="15" customHeight="1">
      <c r="A154"/>
      <c r="B154" s="48" t="s">
        <v>592</v>
      </c>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row>
    <row r="155" spans="1:34" ht="15" customHeight="1">
      <c r="A155"/>
      <c r="B155" s="48" t="s">
        <v>593</v>
      </c>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row>
    <row r="156" spans="1:34" ht="15" customHeight="1">
      <c r="A156"/>
      <c r="B156" s="48" t="s">
        <v>487</v>
      </c>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row>
    <row r="157" spans="1:34" ht="15" customHeight="1">
      <c r="A157"/>
      <c r="B157" s="48" t="s">
        <v>488</v>
      </c>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row>
    <row r="158" spans="1:34" ht="15" customHeight="1">
      <c r="A158"/>
      <c r="B158" s="48" t="s">
        <v>489</v>
      </c>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row>
    <row r="159" spans="1:34" ht="15" customHeight="1">
      <c r="A159"/>
      <c r="B159" s="48" t="s">
        <v>490</v>
      </c>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row>
    <row r="160" spans="1:34" ht="15" customHeight="1">
      <c r="A160"/>
      <c r="B160" s="48" t="s">
        <v>491</v>
      </c>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row>
    <row r="161" spans="2:33" ht="15" customHeight="1">
      <c r="B161" s="48" t="s">
        <v>242</v>
      </c>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c r="B162" s="48" t="s">
        <v>594</v>
      </c>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c r="B163" s="48" t="s">
        <v>595</v>
      </c>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c r="B164" s="48" t="s">
        <v>596</v>
      </c>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c r="B165" s="48" t="s">
        <v>597</v>
      </c>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c r="B166" s="48" t="s">
        <v>493</v>
      </c>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c r="B167" s="48" t="s">
        <v>494</v>
      </c>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c r="B168" s="48" t="s">
        <v>495</v>
      </c>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c r="B169" s="48" t="s">
        <v>496</v>
      </c>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c r="B170" s="48" t="s">
        <v>598</v>
      </c>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c r="B171" s="48" t="s">
        <v>644</v>
      </c>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185" spans="2:33" ht="15" customHeight="1">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row>
    <row r="186" spans="2:33" ht="15" customHeight="1">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row>
    <row r="187" spans="2:33" ht="15" customHeight="1">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row>
    <row r="188" spans="2:33" ht="15" customHeight="1">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row>
    <row r="189" spans="2:33" ht="15" customHeight="1">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row>
    <row r="190" spans="2:33" ht="15" customHeight="1">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row>
    <row r="191" spans="2:33" ht="15" customHeight="1">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row>
    <row r="192" spans="2:33" ht="15" customHeight="1">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row>
    <row r="193" spans="2:33" ht="15" customHeight="1">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row>
    <row r="194" spans="2:33" ht="15" customHeight="1">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row>
    <row r="195" spans="2:33" ht="15" customHeight="1">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row>
    <row r="196" spans="2:33" ht="15" customHeight="1">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row>
    <row r="197" spans="2:33" ht="15" customHeight="1">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row>
    <row r="198" spans="2:33" ht="15" customHeight="1">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row>
    <row r="199" spans="2:33" ht="15" customHeight="1">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row>
    <row r="200" spans="2:33" ht="15" customHeight="1">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row>
    <row r="201" spans="2:33" ht="15" customHeight="1">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row>
    <row r="202" spans="2:33" ht="15" customHeight="1">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row>
    <row r="203" spans="2:33" ht="15" customHeight="1">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row>
    <row r="204" spans="2:33" ht="15" customHeight="1">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row>
    <row r="205" spans="2:33" ht="12">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row>
    <row r="206" spans="2:33" ht="12">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row>
    <row r="207" spans="2:33" ht="15" customHeight="1">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row>
    <row r="208" spans="2:33" ht="15" customHeight="1">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row>
    <row r="2837" spans="2:33" ht="15" customHeight="1">
      <c r="B2837" s="123"/>
      <c r="C2837" s="123"/>
      <c r="D2837" s="123"/>
      <c r="E2837" s="123"/>
      <c r="F2837" s="123"/>
      <c r="G2837" s="123"/>
      <c r="H2837" s="123"/>
      <c r="I2837" s="123"/>
      <c r="J2837" s="123"/>
      <c r="K2837" s="123"/>
      <c r="L2837" s="123"/>
      <c r="M2837" s="123"/>
      <c r="N2837" s="123"/>
      <c r="O2837" s="123"/>
      <c r="P2837" s="123"/>
      <c r="Q2837" s="123"/>
      <c r="R2837" s="123"/>
      <c r="S2837" s="123"/>
      <c r="T2837" s="123"/>
      <c r="U2837" s="123"/>
      <c r="V2837" s="123"/>
      <c r="W2837" s="123"/>
      <c r="X2837" s="123"/>
      <c r="Y2837" s="123"/>
      <c r="Z2837" s="123"/>
      <c r="AA2837" s="123"/>
      <c r="AB2837" s="123"/>
      <c r="AC2837" s="123"/>
      <c r="AD2837" s="123"/>
      <c r="AE2837" s="123"/>
      <c r="AF2837" s="123"/>
      <c r="AG2837" s="123"/>
    </row>
  </sheetData>
  <mergeCells count="1">
    <mergeCell ref="B2837:AG283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265625" defaultRowHeight="15" customHeight="1"/>
  <cols>
    <col min="1" max="1" width="20.7265625" style="47" customWidth="1"/>
    <col min="2" max="2" width="46.7265625" style="47" customWidth="1"/>
    <col min="3" max="16384" width="8.7265625" style="47"/>
  </cols>
  <sheetData>
    <row r="1" spans="1:33" ht="15" customHeight="1" thickBot="1">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row r="3" spans="1:33" ht="15" customHeight="1">
      <c r="C3" s="58" t="s">
        <v>143</v>
      </c>
      <c r="D3" s="58" t="s">
        <v>575</v>
      </c>
      <c r="E3" s="58"/>
      <c r="F3" s="58"/>
      <c r="G3" s="58"/>
    </row>
    <row r="4" spans="1:33" ht="15" customHeight="1">
      <c r="C4" s="58" t="s">
        <v>142</v>
      </c>
      <c r="D4" s="58" t="s">
        <v>574</v>
      </c>
      <c r="E4" s="58"/>
      <c r="F4" s="58"/>
      <c r="G4" s="58" t="s">
        <v>573</v>
      </c>
    </row>
    <row r="5" spans="1:33" ht="15" customHeight="1">
      <c r="C5" s="58" t="s">
        <v>141</v>
      </c>
      <c r="D5" s="58" t="s">
        <v>572</v>
      </c>
      <c r="E5" s="58"/>
      <c r="F5" s="58"/>
      <c r="G5" s="58"/>
    </row>
    <row r="6" spans="1:33" ht="15" customHeight="1">
      <c r="C6" s="58" t="s">
        <v>140</v>
      </c>
      <c r="D6" s="58"/>
      <c r="E6" s="58" t="s">
        <v>571</v>
      </c>
      <c r="F6" s="58"/>
      <c r="G6" s="58"/>
    </row>
    <row r="7" spans="1:33" ht="12"/>
    <row r="8" spans="1:33" ht="12"/>
    <row r="9" spans="1:33" ht="12"/>
    <row r="10" spans="1:33" ht="15" customHeight="1">
      <c r="A10" s="51" t="s">
        <v>366</v>
      </c>
      <c r="B10" s="57" t="s">
        <v>1</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c r="C16"/>
      <c r="D16"/>
      <c r="E16"/>
      <c r="F16"/>
      <c r="G16"/>
      <c r="H16"/>
      <c r="I16"/>
      <c r="J16"/>
      <c r="K16"/>
      <c r="L16"/>
      <c r="M16"/>
      <c r="N16"/>
      <c r="O16"/>
      <c r="P16"/>
      <c r="Q16"/>
      <c r="R16"/>
      <c r="S16"/>
      <c r="T16"/>
      <c r="U16"/>
      <c r="V16"/>
      <c r="W16"/>
      <c r="X16"/>
      <c r="Y16"/>
      <c r="Z16"/>
      <c r="AA16"/>
      <c r="AB16"/>
      <c r="AC16"/>
      <c r="AD16"/>
      <c r="AE16"/>
      <c r="AF16"/>
      <c r="AG16"/>
    </row>
    <row r="17" spans="1:33" ht="15" customHeight="1">
      <c r="B17" s="62" t="s">
        <v>6</v>
      </c>
      <c r="C17"/>
      <c r="D17"/>
      <c r="E17"/>
      <c r="F17"/>
      <c r="G17"/>
      <c r="H17"/>
      <c r="I17"/>
      <c r="J17"/>
      <c r="K17"/>
      <c r="L17"/>
      <c r="M17"/>
      <c r="N17"/>
      <c r="O17"/>
      <c r="P17"/>
      <c r="Q17"/>
      <c r="R17"/>
      <c r="S17"/>
      <c r="T17"/>
      <c r="U17"/>
      <c r="V17"/>
      <c r="W17"/>
      <c r="X17"/>
      <c r="Y17"/>
      <c r="Z17"/>
      <c r="AA17"/>
      <c r="AB17"/>
      <c r="AC17"/>
      <c r="AD17"/>
      <c r="AE17"/>
      <c r="AF17"/>
      <c r="AG17"/>
    </row>
    <row r="18" spans="1:33" ht="15" customHeight="1">
      <c r="A18" s="51" t="s">
        <v>367</v>
      </c>
      <c r="B18" s="65" t="s">
        <v>7</v>
      </c>
      <c r="C18" s="53">
        <v>92.493767000000005</v>
      </c>
      <c r="D18" s="53">
        <v>93.315421999999998</v>
      </c>
      <c r="E18" s="53">
        <v>94.217017999999996</v>
      </c>
      <c r="F18" s="53">
        <v>95.157561999999999</v>
      </c>
      <c r="G18" s="53">
        <v>96.134765999999999</v>
      </c>
      <c r="H18" s="53">
        <v>97.116660999999993</v>
      </c>
      <c r="I18" s="53">
        <v>98.107535999999996</v>
      </c>
      <c r="J18" s="53">
        <v>99.103843999999995</v>
      </c>
      <c r="K18" s="53">
        <v>100.100082</v>
      </c>
      <c r="L18" s="53">
        <v>101.093102</v>
      </c>
      <c r="M18" s="53">
        <v>102.08728000000001</v>
      </c>
      <c r="N18" s="53">
        <v>103.085838</v>
      </c>
      <c r="O18" s="53">
        <v>104.09002700000001</v>
      </c>
      <c r="P18" s="53">
        <v>105.09523</v>
      </c>
      <c r="Q18" s="53">
        <v>106.08292400000001</v>
      </c>
      <c r="R18" s="53">
        <v>107.042816</v>
      </c>
      <c r="S18" s="53">
        <v>107.981651</v>
      </c>
      <c r="T18" s="53">
        <v>108.90471599999999</v>
      </c>
      <c r="U18" s="53">
        <v>109.824799</v>
      </c>
      <c r="V18" s="53">
        <v>110.751671</v>
      </c>
      <c r="W18" s="53">
        <v>111.68806499999999</v>
      </c>
      <c r="X18" s="53">
        <v>112.61985799999999</v>
      </c>
      <c r="Y18" s="53">
        <v>113.54840900000001</v>
      </c>
      <c r="Z18" s="53">
        <v>114.474037</v>
      </c>
      <c r="AA18" s="53">
        <v>115.398544</v>
      </c>
      <c r="AB18" s="53">
        <v>116.329849</v>
      </c>
      <c r="AC18" s="53">
        <v>117.275948</v>
      </c>
      <c r="AD18" s="53">
        <v>118.231224</v>
      </c>
      <c r="AE18" s="53">
        <v>119.189278</v>
      </c>
      <c r="AF18" s="53">
        <v>120.150322</v>
      </c>
      <c r="AG18" s="67">
        <v>9.0620000000000006E-3</v>
      </c>
    </row>
    <row r="19" spans="1:33" ht="15" customHeight="1">
      <c r="A19" s="51" t="s">
        <v>368</v>
      </c>
      <c r="B19" s="65" t="s">
        <v>8</v>
      </c>
      <c r="C19" s="53">
        <v>1.9181980000000001</v>
      </c>
      <c r="D19" s="53">
        <v>2.0064690000000001</v>
      </c>
      <c r="E19" s="53">
        <v>2.054157</v>
      </c>
      <c r="F19" s="53">
        <v>2.099977</v>
      </c>
      <c r="G19" s="53">
        <v>2.1140750000000001</v>
      </c>
      <c r="H19" s="53">
        <v>2.1326619999999998</v>
      </c>
      <c r="I19" s="53">
        <v>2.1478969999999999</v>
      </c>
      <c r="J19" s="53">
        <v>2.1577519999999999</v>
      </c>
      <c r="K19" s="53">
        <v>2.1645889999999999</v>
      </c>
      <c r="L19" s="53">
        <v>2.1758739999999999</v>
      </c>
      <c r="M19" s="53">
        <v>2.190496</v>
      </c>
      <c r="N19" s="53">
        <v>2.2064849999999998</v>
      </c>
      <c r="O19" s="53">
        <v>2.2179660000000001</v>
      </c>
      <c r="P19" s="53">
        <v>2.2108720000000002</v>
      </c>
      <c r="Q19" s="53">
        <v>2.193368</v>
      </c>
      <c r="R19" s="53">
        <v>2.1824690000000002</v>
      </c>
      <c r="S19" s="53">
        <v>2.176733</v>
      </c>
      <c r="T19" s="53">
        <v>2.1836859999999998</v>
      </c>
      <c r="U19" s="53">
        <v>2.2004090000000001</v>
      </c>
      <c r="V19" s="53">
        <v>2.2199</v>
      </c>
      <c r="W19" s="53">
        <v>2.225263</v>
      </c>
      <c r="X19" s="53">
        <v>2.231967</v>
      </c>
      <c r="Y19" s="53">
        <v>2.2389489999999999</v>
      </c>
      <c r="Z19" s="53">
        <v>2.2477209999999999</v>
      </c>
      <c r="AA19" s="53">
        <v>2.2644340000000001</v>
      </c>
      <c r="AB19" s="53">
        <v>2.2892269999999999</v>
      </c>
      <c r="AC19" s="53">
        <v>2.3084910000000001</v>
      </c>
      <c r="AD19" s="53">
        <v>2.3213970000000002</v>
      </c>
      <c r="AE19" s="53">
        <v>2.3345549999999999</v>
      </c>
      <c r="AF19" s="53">
        <v>2.3564940000000001</v>
      </c>
      <c r="AG19" s="67">
        <v>7.1209999999999997E-3</v>
      </c>
    </row>
    <row r="20" spans="1:33" ht="15" customHeight="1">
      <c r="A20" s="51" t="s">
        <v>369</v>
      </c>
      <c r="B20" s="62" t="s">
        <v>9</v>
      </c>
      <c r="C20" s="59">
        <v>94.411963999999998</v>
      </c>
      <c r="D20" s="59">
        <v>95.321892000000005</v>
      </c>
      <c r="E20" s="59">
        <v>96.271172000000007</v>
      </c>
      <c r="F20" s="59">
        <v>97.257537999999997</v>
      </c>
      <c r="G20" s="59">
        <v>98.248840000000001</v>
      </c>
      <c r="H20" s="59">
        <v>99.249320999999995</v>
      </c>
      <c r="I20" s="59">
        <v>100.255432</v>
      </c>
      <c r="J20" s="59">
        <v>101.26159699999999</v>
      </c>
      <c r="K20" s="59">
        <v>102.26467100000001</v>
      </c>
      <c r="L20" s="59">
        <v>103.268974</v>
      </c>
      <c r="M20" s="59">
        <v>104.277779</v>
      </c>
      <c r="N20" s="59">
        <v>105.29232</v>
      </c>
      <c r="O20" s="59">
        <v>106.307991</v>
      </c>
      <c r="P20" s="59">
        <v>107.306099</v>
      </c>
      <c r="Q20" s="59">
        <v>108.276291</v>
      </c>
      <c r="R20" s="59">
        <v>109.22528800000001</v>
      </c>
      <c r="S20" s="59">
        <v>110.15838599999999</v>
      </c>
      <c r="T20" s="59">
        <v>111.088402</v>
      </c>
      <c r="U20" s="59">
        <v>112.02520800000001</v>
      </c>
      <c r="V20" s="59">
        <v>112.97157300000001</v>
      </c>
      <c r="W20" s="59">
        <v>113.91333</v>
      </c>
      <c r="X20" s="59">
        <v>114.851822</v>
      </c>
      <c r="Y20" s="59">
        <v>115.787361</v>
      </c>
      <c r="Z20" s="59">
        <v>116.721756</v>
      </c>
      <c r="AA20" s="59">
        <v>117.66297900000001</v>
      </c>
      <c r="AB20" s="59">
        <v>118.61908</v>
      </c>
      <c r="AC20" s="59">
        <v>119.584442</v>
      </c>
      <c r="AD20" s="59">
        <v>120.55262</v>
      </c>
      <c r="AE20" s="59">
        <v>121.52383399999999</v>
      </c>
      <c r="AF20" s="59">
        <v>122.50681299999999</v>
      </c>
      <c r="AG20" s="64">
        <v>9.0229999999999998E-3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B22" s="62" t="s">
        <v>10</v>
      </c>
      <c r="C22"/>
      <c r="D22"/>
      <c r="E22"/>
      <c r="F22"/>
      <c r="G22"/>
      <c r="H22"/>
      <c r="I22"/>
      <c r="J22"/>
      <c r="K22"/>
      <c r="L22"/>
      <c r="M22"/>
      <c r="N22"/>
      <c r="O22"/>
      <c r="P22"/>
      <c r="Q22"/>
      <c r="R22"/>
      <c r="S22"/>
      <c r="T22"/>
      <c r="U22"/>
      <c r="V22"/>
      <c r="W22"/>
      <c r="X22"/>
      <c r="Y22"/>
      <c r="Z22"/>
      <c r="AA22"/>
      <c r="AB22"/>
      <c r="AC22"/>
      <c r="AD22"/>
      <c r="AE22"/>
      <c r="AF22"/>
      <c r="AG22"/>
    </row>
    <row r="23" spans="1:33" ht="15" customHeight="1">
      <c r="B23" s="62" t="s">
        <v>11</v>
      </c>
      <c r="C23"/>
      <c r="D23"/>
      <c r="E23"/>
      <c r="F23"/>
      <c r="G23"/>
      <c r="H23"/>
      <c r="I23"/>
      <c r="J23"/>
      <c r="K23"/>
      <c r="L23"/>
      <c r="M23"/>
      <c r="N23"/>
      <c r="O23"/>
      <c r="P23"/>
      <c r="Q23"/>
      <c r="R23"/>
      <c r="S23"/>
      <c r="T23"/>
      <c r="U23"/>
      <c r="V23"/>
      <c r="W23"/>
      <c r="X23"/>
      <c r="Y23"/>
      <c r="Z23"/>
      <c r="AA23"/>
      <c r="AB23"/>
      <c r="AC23"/>
      <c r="AD23"/>
      <c r="AE23"/>
      <c r="AF23"/>
      <c r="AG23"/>
    </row>
    <row r="24" spans="1:33" ht="15" customHeight="1">
      <c r="A24" s="51" t="s">
        <v>370</v>
      </c>
      <c r="B24" s="65" t="s">
        <v>449</v>
      </c>
      <c r="C24" s="53">
        <v>96.002067999999994</v>
      </c>
      <c r="D24" s="53">
        <v>97.264122</v>
      </c>
      <c r="E24" s="53">
        <v>96.192734000000002</v>
      </c>
      <c r="F24" s="53">
        <v>95.229857999999993</v>
      </c>
      <c r="G24" s="53">
        <v>94.341178999999997</v>
      </c>
      <c r="H24" s="53">
        <v>93.239509999999996</v>
      </c>
      <c r="I24" s="53">
        <v>92.582481000000001</v>
      </c>
      <c r="J24" s="53">
        <v>91.792243999999997</v>
      </c>
      <c r="K24" s="53">
        <v>90.962585000000004</v>
      </c>
      <c r="L24" s="53">
        <v>90.082283000000004</v>
      </c>
      <c r="M24" s="53">
        <v>89.328925999999996</v>
      </c>
      <c r="N24" s="53">
        <v>88.571258999999998</v>
      </c>
      <c r="O24" s="53">
        <v>87.851791000000006</v>
      </c>
      <c r="P24" s="53">
        <v>87.218245999999994</v>
      </c>
      <c r="Q24" s="53">
        <v>86.731842</v>
      </c>
      <c r="R24" s="53">
        <v>86.337790999999996</v>
      </c>
      <c r="S24" s="53">
        <v>85.932922000000005</v>
      </c>
      <c r="T24" s="53">
        <v>85.528869999999998</v>
      </c>
      <c r="U24" s="53">
        <v>85.125495999999998</v>
      </c>
      <c r="V24" s="53">
        <v>84.680655999999999</v>
      </c>
      <c r="W24" s="53">
        <v>84.276756000000006</v>
      </c>
      <c r="X24" s="53">
        <v>83.924149</v>
      </c>
      <c r="Y24" s="53">
        <v>83.632378000000003</v>
      </c>
      <c r="Z24" s="53">
        <v>83.364349000000004</v>
      </c>
      <c r="AA24" s="53">
        <v>83.116302000000005</v>
      </c>
      <c r="AB24" s="53">
        <v>82.886054999999999</v>
      </c>
      <c r="AC24" s="53">
        <v>82.650490000000005</v>
      </c>
      <c r="AD24" s="53">
        <v>82.427520999999999</v>
      </c>
      <c r="AE24" s="53">
        <v>82.191231000000002</v>
      </c>
      <c r="AF24" s="53">
        <v>81.973624999999998</v>
      </c>
      <c r="AG24" s="67">
        <v>-5.4320000000000002E-3</v>
      </c>
    </row>
    <row r="25" spans="1:33" ht="15" customHeight="1">
      <c r="A25" s="51" t="s">
        <v>371</v>
      </c>
      <c r="B25" s="65" t="s">
        <v>12</v>
      </c>
      <c r="C25" s="53">
        <v>94.989258000000007</v>
      </c>
      <c r="D25" s="53">
        <v>96.143462999999997</v>
      </c>
      <c r="E25" s="53">
        <v>94.963982000000001</v>
      </c>
      <c r="F25" s="53">
        <v>93.896645000000007</v>
      </c>
      <c r="G25" s="53">
        <v>92.946181999999993</v>
      </c>
      <c r="H25" s="53">
        <v>91.760406000000003</v>
      </c>
      <c r="I25" s="53">
        <v>91.052040000000005</v>
      </c>
      <c r="J25" s="53">
        <v>90.219550999999996</v>
      </c>
      <c r="K25" s="53">
        <v>89.333504000000005</v>
      </c>
      <c r="L25" s="53">
        <v>88.434921000000003</v>
      </c>
      <c r="M25" s="53">
        <v>87.651627000000005</v>
      </c>
      <c r="N25" s="53">
        <v>86.859168999999994</v>
      </c>
      <c r="O25" s="53">
        <v>86.092551999999998</v>
      </c>
      <c r="P25" s="53">
        <v>85.430862000000005</v>
      </c>
      <c r="Q25" s="53">
        <v>84.956108</v>
      </c>
      <c r="R25" s="53">
        <v>84.530212000000006</v>
      </c>
      <c r="S25" s="53">
        <v>84.074493000000004</v>
      </c>
      <c r="T25" s="53">
        <v>83.641174000000007</v>
      </c>
      <c r="U25" s="53">
        <v>83.194846999999996</v>
      </c>
      <c r="V25" s="53">
        <v>82.68383</v>
      </c>
      <c r="W25" s="53">
        <v>82.230225000000004</v>
      </c>
      <c r="X25" s="53">
        <v>81.811477999999994</v>
      </c>
      <c r="Y25" s="53">
        <v>81.473854000000003</v>
      </c>
      <c r="Z25" s="53">
        <v>81.168137000000002</v>
      </c>
      <c r="AA25" s="53">
        <v>80.864104999999995</v>
      </c>
      <c r="AB25" s="53">
        <v>80.571358000000004</v>
      </c>
      <c r="AC25" s="53">
        <v>80.292168000000004</v>
      </c>
      <c r="AD25" s="53">
        <v>80.021659999999997</v>
      </c>
      <c r="AE25" s="53">
        <v>79.736052999999998</v>
      </c>
      <c r="AF25" s="53">
        <v>79.488303999999999</v>
      </c>
      <c r="AG25" s="67">
        <v>-6.1240000000000001E-3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62" t="s">
        <v>450</v>
      </c>
      <c r="C27"/>
      <c r="D27"/>
      <c r="E27"/>
      <c r="F27"/>
      <c r="G27"/>
      <c r="H27"/>
      <c r="I27"/>
      <c r="J27"/>
      <c r="K27"/>
      <c r="L27"/>
      <c r="M27"/>
      <c r="N27"/>
      <c r="O27"/>
      <c r="P27"/>
      <c r="Q27"/>
      <c r="R27"/>
      <c r="S27"/>
      <c r="T27"/>
      <c r="U27"/>
      <c r="V27"/>
      <c r="W27"/>
      <c r="X27"/>
      <c r="Y27"/>
      <c r="Z27"/>
      <c r="AA27"/>
      <c r="AB27"/>
      <c r="AC27"/>
      <c r="AD27"/>
      <c r="AE27"/>
      <c r="AF27"/>
      <c r="AG27"/>
    </row>
    <row r="28" spans="1:33" ht="15" customHeight="1">
      <c r="B28" s="62" t="s">
        <v>451</v>
      </c>
      <c r="C28"/>
      <c r="D28"/>
      <c r="E28"/>
      <c r="F28"/>
      <c r="G28"/>
      <c r="H28"/>
      <c r="I28"/>
      <c r="J28"/>
      <c r="K28"/>
      <c r="L28"/>
      <c r="M28"/>
      <c r="N28"/>
      <c r="O28"/>
      <c r="P28"/>
      <c r="Q28"/>
      <c r="R28"/>
      <c r="S28"/>
      <c r="T28"/>
      <c r="U28"/>
      <c r="V28"/>
      <c r="W28"/>
      <c r="X28"/>
      <c r="Y28"/>
      <c r="Z28"/>
      <c r="AA28"/>
      <c r="AB28"/>
      <c r="AC28"/>
      <c r="AD28"/>
      <c r="AE28"/>
      <c r="AF28"/>
      <c r="AG28"/>
    </row>
    <row r="29" spans="1:33" s="61" customFormat="1" ht="15" customHeight="1">
      <c r="A29" s="60" t="s">
        <v>372</v>
      </c>
      <c r="B29" s="65" t="s">
        <v>497</v>
      </c>
      <c r="C29" s="52">
        <v>0.115345</v>
      </c>
      <c r="D29" s="52">
        <v>0.116825</v>
      </c>
      <c r="E29" s="52">
        <v>0.112692</v>
      </c>
      <c r="F29" s="52">
        <v>0.11229600000000001</v>
      </c>
      <c r="G29" s="52">
        <v>0.111666</v>
      </c>
      <c r="H29" s="52">
        <v>0.110676</v>
      </c>
      <c r="I29" s="52">
        <v>0.10956100000000001</v>
      </c>
      <c r="J29" s="52">
        <v>0.108394</v>
      </c>
      <c r="K29" s="52">
        <v>0.107118</v>
      </c>
      <c r="L29" s="52">
        <v>0.10580199999999999</v>
      </c>
      <c r="M29" s="52">
        <v>0.104584</v>
      </c>
      <c r="N29" s="52">
        <v>0.103297</v>
      </c>
      <c r="O29" s="52">
        <v>0.101942</v>
      </c>
      <c r="P29" s="52">
        <v>0.100578</v>
      </c>
      <c r="Q29" s="52">
        <v>9.9363999999999994E-2</v>
      </c>
      <c r="R29" s="52">
        <v>9.8168000000000005E-2</v>
      </c>
      <c r="S29" s="52">
        <v>9.6860000000000002E-2</v>
      </c>
      <c r="T29" s="52">
        <v>9.5490000000000005E-2</v>
      </c>
      <c r="U29" s="52">
        <v>9.4105999999999995E-2</v>
      </c>
      <c r="V29" s="52">
        <v>9.2623999999999998E-2</v>
      </c>
      <c r="W29" s="52">
        <v>9.1199000000000002E-2</v>
      </c>
      <c r="X29" s="52">
        <v>8.9733999999999994E-2</v>
      </c>
      <c r="Y29" s="52">
        <v>8.8307999999999998E-2</v>
      </c>
      <c r="Z29" s="52">
        <v>8.6911000000000002E-2</v>
      </c>
      <c r="AA29" s="52">
        <v>8.5469000000000003E-2</v>
      </c>
      <c r="AB29" s="52">
        <v>8.4078E-2</v>
      </c>
      <c r="AC29" s="52">
        <v>8.2671999999999995E-2</v>
      </c>
      <c r="AD29" s="52">
        <v>8.1269999999999995E-2</v>
      </c>
      <c r="AE29" s="52">
        <v>7.9835000000000003E-2</v>
      </c>
      <c r="AF29" s="52">
        <v>7.8455999999999998E-2</v>
      </c>
      <c r="AG29" s="67">
        <v>-1.3200999999999999E-2</v>
      </c>
    </row>
    <row r="30" spans="1:33" s="61" customFormat="1" ht="15" customHeight="1">
      <c r="A30" s="60" t="s">
        <v>373</v>
      </c>
      <c r="B30" s="65" t="s">
        <v>498</v>
      </c>
      <c r="C30" s="52">
        <v>0.52319300000000002</v>
      </c>
      <c r="D30" s="52">
        <v>0.48419499999999999</v>
      </c>
      <c r="E30" s="52">
        <v>0.54620500000000005</v>
      </c>
      <c r="F30" s="52">
        <v>0.55222099999999996</v>
      </c>
      <c r="G30" s="52">
        <v>0.55808400000000002</v>
      </c>
      <c r="H30" s="52">
        <v>0.56291199999999997</v>
      </c>
      <c r="I30" s="52">
        <v>0.56667400000000001</v>
      </c>
      <c r="J30" s="52">
        <v>0.57008400000000004</v>
      </c>
      <c r="K30" s="52">
        <v>0.57311299999999998</v>
      </c>
      <c r="L30" s="52">
        <v>0.57621699999999998</v>
      </c>
      <c r="M30" s="52">
        <v>0.58035999999999999</v>
      </c>
      <c r="N30" s="52">
        <v>0.58479000000000003</v>
      </c>
      <c r="O30" s="52">
        <v>0.58926199999999995</v>
      </c>
      <c r="P30" s="52">
        <v>0.59370299999999998</v>
      </c>
      <c r="Q30" s="52">
        <v>0.59928599999999999</v>
      </c>
      <c r="R30" s="52">
        <v>0.605518</v>
      </c>
      <c r="S30" s="52">
        <v>0.611877</v>
      </c>
      <c r="T30" s="52">
        <v>0.61815299999999995</v>
      </c>
      <c r="U30" s="52">
        <v>0.62442500000000001</v>
      </c>
      <c r="V30" s="52">
        <v>0.62968000000000002</v>
      </c>
      <c r="W30" s="52">
        <v>0.63579600000000003</v>
      </c>
      <c r="X30" s="52">
        <v>0.64197300000000002</v>
      </c>
      <c r="Y30" s="52">
        <v>0.64866800000000002</v>
      </c>
      <c r="Z30" s="52">
        <v>0.65591699999999997</v>
      </c>
      <c r="AA30" s="52">
        <v>0.66312199999999999</v>
      </c>
      <c r="AB30" s="52">
        <v>0.67112300000000003</v>
      </c>
      <c r="AC30" s="52">
        <v>0.67909699999999995</v>
      </c>
      <c r="AD30" s="52">
        <v>0.687419</v>
      </c>
      <c r="AE30" s="52">
        <v>0.69571000000000005</v>
      </c>
      <c r="AF30" s="52">
        <v>0.70465900000000004</v>
      </c>
      <c r="AG30" s="67">
        <v>1.0321E-2</v>
      </c>
    </row>
    <row r="31" spans="1:33" s="61" customFormat="1" ht="14.5">
      <c r="A31" s="60" t="s">
        <v>374</v>
      </c>
      <c r="B31" s="65" t="s">
        <v>499</v>
      </c>
      <c r="C31" s="52">
        <v>2.4840999999999998E-2</v>
      </c>
      <c r="D31" s="52">
        <v>2.4376999999999999E-2</v>
      </c>
      <c r="E31" s="52">
        <v>2.4049000000000001E-2</v>
      </c>
      <c r="F31" s="52">
        <v>2.3820000000000001E-2</v>
      </c>
      <c r="G31" s="52">
        <v>2.3584999999999998E-2</v>
      </c>
      <c r="H31" s="52">
        <v>2.3349999999999999E-2</v>
      </c>
      <c r="I31" s="52">
        <v>2.3089999999999999E-2</v>
      </c>
      <c r="J31" s="52">
        <v>2.2824000000000001E-2</v>
      </c>
      <c r="K31" s="52">
        <v>2.2556E-2</v>
      </c>
      <c r="L31" s="52">
        <v>2.2294999999999999E-2</v>
      </c>
      <c r="M31" s="52">
        <v>2.2055000000000002E-2</v>
      </c>
      <c r="N31" s="52">
        <v>2.1817E-2</v>
      </c>
      <c r="O31" s="52">
        <v>2.1572999999999998E-2</v>
      </c>
      <c r="P31" s="52">
        <v>2.1328E-2</v>
      </c>
      <c r="Q31" s="52">
        <v>2.1118000000000001E-2</v>
      </c>
      <c r="R31" s="52">
        <v>2.0929E-2</v>
      </c>
      <c r="S31" s="52">
        <v>2.0733999999999999E-2</v>
      </c>
      <c r="T31" s="52">
        <v>2.0534E-2</v>
      </c>
      <c r="U31" s="52">
        <v>2.0333E-2</v>
      </c>
      <c r="V31" s="52">
        <v>2.0118E-2</v>
      </c>
      <c r="W31" s="52">
        <v>1.9925999999999999E-2</v>
      </c>
      <c r="X31" s="52">
        <v>1.9729E-2</v>
      </c>
      <c r="Y31" s="52">
        <v>1.9545E-2</v>
      </c>
      <c r="Z31" s="52">
        <v>1.9370999999999999E-2</v>
      </c>
      <c r="AA31" s="52">
        <v>1.9189999999999999E-2</v>
      </c>
      <c r="AB31" s="52">
        <v>1.9023999999999999E-2</v>
      </c>
      <c r="AC31" s="52">
        <v>1.8853999999999999E-2</v>
      </c>
      <c r="AD31" s="52">
        <v>1.8689000000000001E-2</v>
      </c>
      <c r="AE31" s="52">
        <v>1.8523000000000001E-2</v>
      </c>
      <c r="AF31" s="52">
        <v>1.8371999999999999E-2</v>
      </c>
      <c r="AG31" s="67">
        <v>-1.0347E-2</v>
      </c>
    </row>
    <row r="32" spans="1:33" s="61" customFormat="1" ht="14.5">
      <c r="A32" s="60" t="s">
        <v>375</v>
      </c>
      <c r="B32" s="65" t="s">
        <v>13</v>
      </c>
      <c r="C32" s="52">
        <v>0.50229800000000002</v>
      </c>
      <c r="D32" s="52">
        <v>0.49883100000000002</v>
      </c>
      <c r="E32" s="52">
        <v>0.49776100000000001</v>
      </c>
      <c r="F32" s="52">
        <v>0.49849700000000002</v>
      </c>
      <c r="G32" s="52">
        <v>0.49866300000000002</v>
      </c>
      <c r="H32" s="52">
        <v>0.48918699999999998</v>
      </c>
      <c r="I32" s="52">
        <v>0.48005199999999998</v>
      </c>
      <c r="J32" s="52">
        <v>0.471474</v>
      </c>
      <c r="K32" s="52">
        <v>0.463615</v>
      </c>
      <c r="L32" s="52">
        <v>0.45589800000000003</v>
      </c>
      <c r="M32" s="52">
        <v>0.449214</v>
      </c>
      <c r="N32" s="52">
        <v>0.44307999999999997</v>
      </c>
      <c r="O32" s="52">
        <v>0.43721500000000002</v>
      </c>
      <c r="P32" s="52">
        <v>0.43185400000000002</v>
      </c>
      <c r="Q32" s="52">
        <v>0.42769800000000002</v>
      </c>
      <c r="R32" s="52">
        <v>0.42438999999999999</v>
      </c>
      <c r="S32" s="52">
        <v>0.42125000000000001</v>
      </c>
      <c r="T32" s="52">
        <v>0.41844999999999999</v>
      </c>
      <c r="U32" s="52">
        <v>0.41594500000000001</v>
      </c>
      <c r="V32" s="52">
        <v>0.412379</v>
      </c>
      <c r="W32" s="52">
        <v>0.409522</v>
      </c>
      <c r="X32" s="52">
        <v>0.40688999999999997</v>
      </c>
      <c r="Y32" s="52">
        <v>0.40484300000000001</v>
      </c>
      <c r="Z32" s="52">
        <v>0.40330500000000002</v>
      </c>
      <c r="AA32" s="52">
        <v>0.401951</v>
      </c>
      <c r="AB32" s="52">
        <v>0.40119500000000002</v>
      </c>
      <c r="AC32" s="52">
        <v>0.400673</v>
      </c>
      <c r="AD32" s="52">
        <v>0.40047500000000003</v>
      </c>
      <c r="AE32" s="52">
        <v>0.400505</v>
      </c>
      <c r="AF32" s="52">
        <v>0.401144</v>
      </c>
      <c r="AG32" s="67">
        <v>-7.724E-3</v>
      </c>
    </row>
    <row r="33" spans="1:33" s="61" customFormat="1" ht="14.5">
      <c r="A33" s="60" t="s">
        <v>376</v>
      </c>
      <c r="B33" s="65" t="s">
        <v>14</v>
      </c>
      <c r="C33" s="52">
        <v>8.4291000000000005E-2</v>
      </c>
      <c r="D33" s="52">
        <v>8.3828E-2</v>
      </c>
      <c r="E33" s="52">
        <v>8.3743999999999999E-2</v>
      </c>
      <c r="F33" s="52">
        <v>8.3865999999999996E-2</v>
      </c>
      <c r="G33" s="52">
        <v>8.3852999999999997E-2</v>
      </c>
      <c r="H33" s="52">
        <v>8.3625000000000005E-2</v>
      </c>
      <c r="I33" s="52">
        <v>8.3319000000000004E-2</v>
      </c>
      <c r="J33" s="52">
        <v>8.2991999999999996E-2</v>
      </c>
      <c r="K33" s="52">
        <v>8.2639000000000004E-2</v>
      </c>
      <c r="L33" s="52">
        <v>8.2283999999999996E-2</v>
      </c>
      <c r="M33" s="52">
        <v>8.1997E-2</v>
      </c>
      <c r="N33" s="52">
        <v>8.1708000000000003E-2</v>
      </c>
      <c r="O33" s="52">
        <v>8.1395999999999996E-2</v>
      </c>
      <c r="P33" s="52">
        <v>8.1069000000000002E-2</v>
      </c>
      <c r="Q33" s="52">
        <v>8.0833000000000002E-2</v>
      </c>
      <c r="R33" s="52">
        <v>8.0625000000000002E-2</v>
      </c>
      <c r="S33" s="52">
        <v>8.0387E-2</v>
      </c>
      <c r="T33" s="52">
        <v>8.0105999999999997E-2</v>
      </c>
      <c r="U33" s="52">
        <v>7.9806000000000002E-2</v>
      </c>
      <c r="V33" s="52">
        <v>7.9448000000000005E-2</v>
      </c>
      <c r="W33" s="52">
        <v>7.9168000000000002E-2</v>
      </c>
      <c r="X33" s="52">
        <v>7.8861000000000001E-2</v>
      </c>
      <c r="Y33" s="52">
        <v>7.8589999999999993E-2</v>
      </c>
      <c r="Z33" s="52">
        <v>7.8328999999999996E-2</v>
      </c>
      <c r="AA33" s="52">
        <v>7.8036999999999995E-2</v>
      </c>
      <c r="AB33" s="52">
        <v>7.7788999999999997E-2</v>
      </c>
      <c r="AC33" s="52">
        <v>7.7515000000000001E-2</v>
      </c>
      <c r="AD33" s="52">
        <v>7.7239000000000002E-2</v>
      </c>
      <c r="AE33" s="52">
        <v>7.6948000000000003E-2</v>
      </c>
      <c r="AF33" s="52">
        <v>7.6690999999999995E-2</v>
      </c>
      <c r="AG33" s="67">
        <v>-3.2529999999999998E-3</v>
      </c>
    </row>
    <row r="34" spans="1:33" s="61" customFormat="1" ht="14.5">
      <c r="A34" s="60" t="s">
        <v>377</v>
      </c>
      <c r="B34" s="65" t="s">
        <v>15</v>
      </c>
      <c r="C34" s="52">
        <v>0.51817299999999999</v>
      </c>
      <c r="D34" s="52">
        <v>0.50459100000000001</v>
      </c>
      <c r="E34" s="52">
        <v>0.49459399999999998</v>
      </c>
      <c r="F34" s="52">
        <v>0.48691099999999998</v>
      </c>
      <c r="G34" s="52">
        <v>0.48017199999999999</v>
      </c>
      <c r="H34" s="52">
        <v>0.473466</v>
      </c>
      <c r="I34" s="52">
        <v>0.46743600000000002</v>
      </c>
      <c r="J34" s="52">
        <v>0.45893800000000001</v>
      </c>
      <c r="K34" s="52">
        <v>0.45154300000000003</v>
      </c>
      <c r="L34" s="52">
        <v>0.43721300000000002</v>
      </c>
      <c r="M34" s="52">
        <v>0.42511700000000002</v>
      </c>
      <c r="N34" s="52">
        <v>0.414408</v>
      </c>
      <c r="O34" s="52">
        <v>0.40496100000000002</v>
      </c>
      <c r="P34" s="52">
        <v>0.39660800000000002</v>
      </c>
      <c r="Q34" s="52">
        <v>0.38989499999999999</v>
      </c>
      <c r="R34" s="52">
        <v>0.38448100000000002</v>
      </c>
      <c r="S34" s="52">
        <v>0.37962800000000002</v>
      </c>
      <c r="T34" s="52">
        <v>0.37531799999999998</v>
      </c>
      <c r="U34" s="52">
        <v>0.37143399999999999</v>
      </c>
      <c r="V34" s="52">
        <v>0.36556499999999997</v>
      </c>
      <c r="W34" s="52">
        <v>0.36096699999999998</v>
      </c>
      <c r="X34" s="52">
        <v>0.356771</v>
      </c>
      <c r="Y34" s="52">
        <v>0.35311100000000001</v>
      </c>
      <c r="Z34" s="52">
        <v>0.35011500000000001</v>
      </c>
      <c r="AA34" s="52">
        <v>0.34751100000000001</v>
      </c>
      <c r="AB34" s="52">
        <v>0.34562100000000001</v>
      </c>
      <c r="AC34" s="52">
        <v>0.34407500000000002</v>
      </c>
      <c r="AD34" s="52">
        <v>0.34289500000000001</v>
      </c>
      <c r="AE34" s="52">
        <v>0.34201799999999999</v>
      </c>
      <c r="AF34" s="52">
        <v>0.341752</v>
      </c>
      <c r="AG34" s="67">
        <v>-1.4250000000000001E-2</v>
      </c>
    </row>
    <row r="35" spans="1:33" s="61" customFormat="1" ht="14.5">
      <c r="A35" s="60" t="s">
        <v>378</v>
      </c>
      <c r="B35" s="65" t="s">
        <v>16</v>
      </c>
      <c r="C35" s="52">
        <v>0.64917000000000002</v>
      </c>
      <c r="D35" s="52">
        <v>0.64511600000000002</v>
      </c>
      <c r="E35" s="52">
        <v>0.64339199999999996</v>
      </c>
      <c r="F35" s="52">
        <v>0.64342200000000005</v>
      </c>
      <c r="G35" s="52">
        <v>0.643814</v>
      </c>
      <c r="H35" s="52">
        <v>0.64405999999999997</v>
      </c>
      <c r="I35" s="52">
        <v>0.64453800000000006</v>
      </c>
      <c r="J35" s="52">
        <v>0.64532800000000001</v>
      </c>
      <c r="K35" s="52">
        <v>0.64640699999999995</v>
      </c>
      <c r="L35" s="52">
        <v>0.64601799999999998</v>
      </c>
      <c r="M35" s="52">
        <v>0.64680599999999999</v>
      </c>
      <c r="N35" s="52">
        <v>0.64804700000000004</v>
      </c>
      <c r="O35" s="52">
        <v>0.64947200000000005</v>
      </c>
      <c r="P35" s="52">
        <v>0.65104499999999998</v>
      </c>
      <c r="Q35" s="52">
        <v>0.65317899999999995</v>
      </c>
      <c r="R35" s="52">
        <v>0.65556000000000003</v>
      </c>
      <c r="S35" s="52">
        <v>0.65787399999999996</v>
      </c>
      <c r="T35" s="52">
        <v>0.66019499999999998</v>
      </c>
      <c r="U35" s="52">
        <v>0.66262600000000005</v>
      </c>
      <c r="V35" s="52">
        <v>0.66455799999999998</v>
      </c>
      <c r="W35" s="52">
        <v>0.66740299999999997</v>
      </c>
      <c r="X35" s="52">
        <v>0.67024300000000003</v>
      </c>
      <c r="Y35" s="52">
        <v>0.67333299999999996</v>
      </c>
      <c r="Z35" s="52">
        <v>0.67659899999999995</v>
      </c>
      <c r="AA35" s="52">
        <v>0.67992399999999997</v>
      </c>
      <c r="AB35" s="52">
        <v>0.683612</v>
      </c>
      <c r="AC35" s="52">
        <v>0.68735900000000005</v>
      </c>
      <c r="AD35" s="52">
        <v>0.69116200000000005</v>
      </c>
      <c r="AE35" s="52">
        <v>0.69494400000000001</v>
      </c>
      <c r="AF35" s="52">
        <v>0.69904699999999997</v>
      </c>
      <c r="AG35" s="67">
        <v>2.5560000000000001E-3</v>
      </c>
    </row>
    <row r="36" spans="1:33" s="61" customFormat="1" ht="14.5">
      <c r="A36" s="60" t="s">
        <v>379</v>
      </c>
      <c r="B36" s="65" t="s">
        <v>144</v>
      </c>
      <c r="C36" s="52">
        <v>0.42896099999999998</v>
      </c>
      <c r="D36" s="52">
        <v>0.43330800000000003</v>
      </c>
      <c r="E36" s="52">
        <v>0.438191</v>
      </c>
      <c r="F36" s="52">
        <v>0.44390400000000002</v>
      </c>
      <c r="G36" s="52">
        <v>0.45047500000000001</v>
      </c>
      <c r="H36" s="52">
        <v>0.45687499999999998</v>
      </c>
      <c r="I36" s="52">
        <v>0.463254</v>
      </c>
      <c r="J36" s="52">
        <v>0.47059800000000002</v>
      </c>
      <c r="K36" s="52">
        <v>0.47797600000000001</v>
      </c>
      <c r="L36" s="52">
        <v>0.48590800000000001</v>
      </c>
      <c r="M36" s="52">
        <v>0.49388599999999999</v>
      </c>
      <c r="N36" s="52">
        <v>0.50240600000000002</v>
      </c>
      <c r="O36" s="52">
        <v>0.51092499999999996</v>
      </c>
      <c r="P36" s="52">
        <v>0.51994600000000002</v>
      </c>
      <c r="Q36" s="52">
        <v>0.52910400000000002</v>
      </c>
      <c r="R36" s="52">
        <v>0.539358</v>
      </c>
      <c r="S36" s="52">
        <v>0.54905899999999996</v>
      </c>
      <c r="T36" s="52">
        <v>0.55982900000000002</v>
      </c>
      <c r="U36" s="52">
        <v>0.57068799999999997</v>
      </c>
      <c r="V36" s="52">
        <v>0.58157300000000001</v>
      </c>
      <c r="W36" s="52">
        <v>0.59255199999999997</v>
      </c>
      <c r="X36" s="52">
        <v>0.60409800000000002</v>
      </c>
      <c r="Y36" s="52">
        <v>0.61633700000000002</v>
      </c>
      <c r="Z36" s="52">
        <v>0.62819899999999995</v>
      </c>
      <c r="AA36" s="52">
        <v>0.64069200000000004</v>
      </c>
      <c r="AB36" s="52">
        <v>0.65398400000000001</v>
      </c>
      <c r="AC36" s="52">
        <v>0.66686500000000004</v>
      </c>
      <c r="AD36" s="52">
        <v>0.68045800000000001</v>
      </c>
      <c r="AE36" s="52">
        <v>0.694187</v>
      </c>
      <c r="AF36" s="52">
        <v>0.708206</v>
      </c>
      <c r="AG36" s="67">
        <v>1.7439E-2</v>
      </c>
    </row>
    <row r="37" spans="1:33" s="61" customFormat="1" ht="14.5">
      <c r="A37" s="60" t="s">
        <v>380</v>
      </c>
      <c r="B37" s="65" t="s">
        <v>145</v>
      </c>
      <c r="C37" s="52">
        <v>0.176709</v>
      </c>
      <c r="D37" s="52">
        <v>0.174729</v>
      </c>
      <c r="E37" s="52">
        <v>0.173706</v>
      </c>
      <c r="F37" s="52">
        <v>0.173294</v>
      </c>
      <c r="G37" s="52">
        <v>0.17328499999999999</v>
      </c>
      <c r="H37" s="52">
        <v>0.17364099999999999</v>
      </c>
      <c r="I37" s="52">
        <v>0.174178</v>
      </c>
      <c r="J37" s="52">
        <v>0.17493300000000001</v>
      </c>
      <c r="K37" s="52">
        <v>0.17591999999999999</v>
      </c>
      <c r="L37" s="52">
        <v>0.177171</v>
      </c>
      <c r="M37" s="52">
        <v>0.178423</v>
      </c>
      <c r="N37" s="52">
        <v>0.179949</v>
      </c>
      <c r="O37" s="52">
        <v>0.18145900000000001</v>
      </c>
      <c r="P37" s="52">
        <v>0.18265300000000001</v>
      </c>
      <c r="Q37" s="52">
        <v>0.184117</v>
      </c>
      <c r="R37" s="52">
        <v>0.185283</v>
      </c>
      <c r="S37" s="52">
        <v>0.18640000000000001</v>
      </c>
      <c r="T37" s="52">
        <v>0.187499</v>
      </c>
      <c r="U37" s="52">
        <v>0.18802199999999999</v>
      </c>
      <c r="V37" s="52">
        <v>0.18851899999999999</v>
      </c>
      <c r="W37" s="52">
        <v>0.18870300000000001</v>
      </c>
      <c r="X37" s="52">
        <v>0.188247</v>
      </c>
      <c r="Y37" s="52">
        <v>0.18747</v>
      </c>
      <c r="Z37" s="52">
        <v>0.186363</v>
      </c>
      <c r="AA37" s="52">
        <v>0.18460299999999999</v>
      </c>
      <c r="AB37" s="52">
        <v>0.182529</v>
      </c>
      <c r="AC37" s="52">
        <v>0.179785</v>
      </c>
      <c r="AD37" s="52">
        <v>0.17635200000000001</v>
      </c>
      <c r="AE37" s="52">
        <v>0.172205</v>
      </c>
      <c r="AF37" s="52">
        <v>0.167049</v>
      </c>
      <c r="AG37" s="67">
        <v>-1.9369999999999999E-3</v>
      </c>
    </row>
    <row r="38" spans="1:33" s="61" customFormat="1" ht="14.5">
      <c r="A38" s="60" t="s">
        <v>381</v>
      </c>
      <c r="B38" s="65" t="s">
        <v>19</v>
      </c>
      <c r="C38" s="52">
        <v>1.572184</v>
      </c>
      <c r="D38" s="52">
        <v>1.680976</v>
      </c>
      <c r="E38" s="52">
        <v>1.6762159999999999</v>
      </c>
      <c r="F38" s="52">
        <v>1.6719520000000001</v>
      </c>
      <c r="G38" s="52">
        <v>1.6675789999999999</v>
      </c>
      <c r="H38" s="52">
        <v>1.6633199999999999</v>
      </c>
      <c r="I38" s="52">
        <v>1.6794279999999999</v>
      </c>
      <c r="J38" s="52">
        <v>1.6948589999999999</v>
      </c>
      <c r="K38" s="52">
        <v>1.711101</v>
      </c>
      <c r="L38" s="52">
        <v>1.727565</v>
      </c>
      <c r="M38" s="52">
        <v>1.744667</v>
      </c>
      <c r="N38" s="52">
        <v>1.7623040000000001</v>
      </c>
      <c r="O38" s="52">
        <v>1.780518</v>
      </c>
      <c r="P38" s="52">
        <v>1.7989599999999999</v>
      </c>
      <c r="Q38" s="52">
        <v>1.8182100000000001</v>
      </c>
      <c r="R38" s="52">
        <v>1.83843</v>
      </c>
      <c r="S38" s="52">
        <v>1.8587530000000001</v>
      </c>
      <c r="T38" s="52">
        <v>1.8797699999999999</v>
      </c>
      <c r="U38" s="52">
        <v>1.9017580000000001</v>
      </c>
      <c r="V38" s="52">
        <v>1.924166</v>
      </c>
      <c r="W38" s="52">
        <v>1.947651</v>
      </c>
      <c r="X38" s="52">
        <v>1.971649</v>
      </c>
      <c r="Y38" s="52">
        <v>1.9968060000000001</v>
      </c>
      <c r="Z38" s="52">
        <v>2.02284</v>
      </c>
      <c r="AA38" s="52">
        <v>2.0500539999999998</v>
      </c>
      <c r="AB38" s="52">
        <v>2.078201</v>
      </c>
      <c r="AC38" s="52">
        <v>2.1075119999999998</v>
      </c>
      <c r="AD38" s="52">
        <v>2.1380050000000002</v>
      </c>
      <c r="AE38" s="52">
        <v>2.1693630000000002</v>
      </c>
      <c r="AF38" s="52">
        <v>2.2022680000000001</v>
      </c>
      <c r="AG38" s="67">
        <v>1.1689E-2</v>
      </c>
    </row>
    <row r="39" spans="1:33" s="61" customFormat="1" ht="12">
      <c r="A39" s="60" t="s">
        <v>500</v>
      </c>
      <c r="B39" s="62" t="s">
        <v>456</v>
      </c>
      <c r="C39" s="63">
        <v>4.5951639999999996</v>
      </c>
      <c r="D39" s="63">
        <v>4.6467749999999999</v>
      </c>
      <c r="E39" s="63">
        <v>4.69055</v>
      </c>
      <c r="F39" s="63">
        <v>4.6901830000000002</v>
      </c>
      <c r="G39" s="63">
        <v>4.6911750000000003</v>
      </c>
      <c r="H39" s="63">
        <v>4.6811100000000003</v>
      </c>
      <c r="I39" s="63">
        <v>4.6915300000000002</v>
      </c>
      <c r="J39" s="63">
        <v>4.7004219999999997</v>
      </c>
      <c r="K39" s="63">
        <v>4.7119869999999997</v>
      </c>
      <c r="L39" s="63">
        <v>4.7163719999999998</v>
      </c>
      <c r="M39" s="63">
        <v>4.7271089999999996</v>
      </c>
      <c r="N39" s="63">
        <v>4.7418050000000003</v>
      </c>
      <c r="O39" s="63">
        <v>4.7587219999999997</v>
      </c>
      <c r="P39" s="63">
        <v>4.7777440000000002</v>
      </c>
      <c r="Q39" s="63">
        <v>4.8028040000000001</v>
      </c>
      <c r="R39" s="63">
        <v>4.8327410000000004</v>
      </c>
      <c r="S39" s="63">
        <v>4.8628229999999997</v>
      </c>
      <c r="T39" s="63">
        <v>4.8953430000000004</v>
      </c>
      <c r="U39" s="63">
        <v>4.9291419999999997</v>
      </c>
      <c r="V39" s="63">
        <v>4.9586290000000002</v>
      </c>
      <c r="W39" s="63">
        <v>4.9928879999999998</v>
      </c>
      <c r="X39" s="63">
        <v>5.0281950000000002</v>
      </c>
      <c r="Y39" s="63">
        <v>5.0670109999999999</v>
      </c>
      <c r="Z39" s="63">
        <v>5.1079480000000004</v>
      </c>
      <c r="AA39" s="63">
        <v>5.1505530000000004</v>
      </c>
      <c r="AB39" s="63">
        <v>5.1971559999999997</v>
      </c>
      <c r="AC39" s="63">
        <v>5.2444069999999998</v>
      </c>
      <c r="AD39" s="63">
        <v>5.2939639999999999</v>
      </c>
      <c r="AE39" s="63">
        <v>5.3442379999999998</v>
      </c>
      <c r="AF39" s="63">
        <v>5.3976449999999998</v>
      </c>
      <c r="AG39" s="64">
        <v>5.5659999999999998E-3</v>
      </c>
    </row>
    <row r="40" spans="1:33" s="61" customFormat="1" ht="14.5">
      <c r="A40" s="60" t="s">
        <v>501</v>
      </c>
      <c r="B40" s="65" t="s">
        <v>458</v>
      </c>
      <c r="C40" s="52">
        <v>9.5620999999999998E-2</v>
      </c>
      <c r="D40" s="52">
        <v>0.106823</v>
      </c>
      <c r="E40" s="52">
        <v>0.118293</v>
      </c>
      <c r="F40" s="52">
        <v>0.129665</v>
      </c>
      <c r="G40" s="52">
        <v>0.13705800000000001</v>
      </c>
      <c r="H40" s="52">
        <v>0.14680000000000001</v>
      </c>
      <c r="I40" s="52">
        <v>0.15343499999999999</v>
      </c>
      <c r="J40" s="52">
        <v>0.15925300000000001</v>
      </c>
      <c r="K40" s="52">
        <v>0.166598</v>
      </c>
      <c r="L40" s="52">
        <v>0.17012099999999999</v>
      </c>
      <c r="M40" s="52">
        <v>0.174905</v>
      </c>
      <c r="N40" s="52">
        <v>0.18027000000000001</v>
      </c>
      <c r="O40" s="52">
        <v>0.18702099999999999</v>
      </c>
      <c r="P40" s="52">
        <v>0.191797</v>
      </c>
      <c r="Q40" s="52">
        <v>0.192271</v>
      </c>
      <c r="R40" s="52">
        <v>0.197433</v>
      </c>
      <c r="S40" s="52">
        <v>0.20472099999999999</v>
      </c>
      <c r="T40" s="52">
        <v>0.209702</v>
      </c>
      <c r="U40" s="52">
        <v>0.216282</v>
      </c>
      <c r="V40" s="52">
        <v>0.22558400000000001</v>
      </c>
      <c r="W40" s="52">
        <v>0.233128</v>
      </c>
      <c r="X40" s="52">
        <v>0.242644</v>
      </c>
      <c r="Y40" s="52">
        <v>0.24992900000000001</v>
      </c>
      <c r="Z40" s="52">
        <v>0.25634600000000002</v>
      </c>
      <c r="AA40" s="52">
        <v>0.26500099999999999</v>
      </c>
      <c r="AB40" s="52">
        <v>0.27456700000000001</v>
      </c>
      <c r="AC40" s="52">
        <v>0.28201799999999999</v>
      </c>
      <c r="AD40" s="52">
        <v>0.29003400000000001</v>
      </c>
      <c r="AE40" s="52">
        <v>0.29836299999999999</v>
      </c>
      <c r="AF40" s="52">
        <v>0.30446899999999999</v>
      </c>
      <c r="AG40" s="67">
        <v>4.0745000000000003E-2</v>
      </c>
    </row>
    <row r="41" spans="1:33" s="61" customFormat="1" ht="12">
      <c r="A41" s="60" t="s">
        <v>502</v>
      </c>
      <c r="B41" s="62" t="s">
        <v>460</v>
      </c>
      <c r="C41" s="63">
        <v>4.4995430000000001</v>
      </c>
      <c r="D41" s="63">
        <v>4.5399520000000004</v>
      </c>
      <c r="E41" s="63">
        <v>4.5722579999999997</v>
      </c>
      <c r="F41" s="63">
        <v>4.5605169999999999</v>
      </c>
      <c r="G41" s="63">
        <v>4.5541179999999999</v>
      </c>
      <c r="H41" s="63">
        <v>4.5343099999999996</v>
      </c>
      <c r="I41" s="63">
        <v>4.5380950000000002</v>
      </c>
      <c r="J41" s="63">
        <v>4.5411700000000002</v>
      </c>
      <c r="K41" s="63">
        <v>4.5453890000000001</v>
      </c>
      <c r="L41" s="63">
        <v>4.5462499999999997</v>
      </c>
      <c r="M41" s="63">
        <v>4.5522039999999997</v>
      </c>
      <c r="N41" s="63">
        <v>4.5615350000000001</v>
      </c>
      <c r="O41" s="63">
        <v>4.571701</v>
      </c>
      <c r="P41" s="63">
        <v>4.585947</v>
      </c>
      <c r="Q41" s="63">
        <v>4.6105330000000002</v>
      </c>
      <c r="R41" s="63">
        <v>4.6353080000000002</v>
      </c>
      <c r="S41" s="63">
        <v>4.6581020000000004</v>
      </c>
      <c r="T41" s="63">
        <v>4.6856410000000004</v>
      </c>
      <c r="U41" s="63">
        <v>4.7128610000000002</v>
      </c>
      <c r="V41" s="63">
        <v>4.7330449999999997</v>
      </c>
      <c r="W41" s="63">
        <v>4.75976</v>
      </c>
      <c r="X41" s="63">
        <v>4.7855509999999999</v>
      </c>
      <c r="Y41" s="63">
        <v>4.8170820000000001</v>
      </c>
      <c r="Z41" s="63">
        <v>4.8516019999999997</v>
      </c>
      <c r="AA41" s="63">
        <v>4.8855519999999997</v>
      </c>
      <c r="AB41" s="63">
        <v>4.9225899999999996</v>
      </c>
      <c r="AC41" s="63">
        <v>4.9623889999999999</v>
      </c>
      <c r="AD41" s="63">
        <v>5.0039309999999997</v>
      </c>
      <c r="AE41" s="63">
        <v>5.0458749999999997</v>
      </c>
      <c r="AF41" s="63">
        <v>5.0931759999999997</v>
      </c>
      <c r="AG41" s="64">
        <v>4.2820000000000002E-3</v>
      </c>
    </row>
    <row r="42" spans="1:33" s="61" customFormat="1" ht="14.5">
      <c r="B42"/>
      <c r="C42"/>
      <c r="D42"/>
      <c r="E42"/>
      <c r="F42"/>
      <c r="G42"/>
      <c r="H42"/>
      <c r="I42"/>
      <c r="J42"/>
      <c r="K42"/>
      <c r="L42"/>
      <c r="M42"/>
      <c r="N42"/>
      <c r="O42"/>
      <c r="P42"/>
      <c r="Q42"/>
      <c r="R42"/>
      <c r="S42"/>
      <c r="T42"/>
      <c r="U42"/>
      <c r="V42"/>
      <c r="W42"/>
      <c r="X42"/>
      <c r="Y42"/>
      <c r="Z42"/>
      <c r="AA42"/>
      <c r="AB42"/>
      <c r="AC42"/>
      <c r="AD42"/>
      <c r="AE42"/>
      <c r="AF42"/>
      <c r="AG42"/>
    </row>
    <row r="43" spans="1:33" s="61" customFormat="1" ht="14.5">
      <c r="B43" s="62" t="s">
        <v>18</v>
      </c>
      <c r="C43"/>
      <c r="D43"/>
      <c r="E43"/>
      <c r="F43"/>
      <c r="G43"/>
      <c r="H43"/>
      <c r="I43"/>
      <c r="J43"/>
      <c r="K43"/>
      <c r="L43"/>
      <c r="M43"/>
      <c r="N43"/>
      <c r="O43"/>
      <c r="P43"/>
      <c r="Q43"/>
      <c r="R43"/>
      <c r="S43"/>
      <c r="T43"/>
      <c r="U43"/>
      <c r="V43"/>
      <c r="W43"/>
      <c r="X43"/>
      <c r="Y43"/>
      <c r="Z43"/>
      <c r="AA43"/>
      <c r="AB43"/>
      <c r="AC43"/>
      <c r="AD43"/>
      <c r="AE43"/>
      <c r="AF43"/>
      <c r="AG43"/>
    </row>
    <row r="44" spans="1:33" s="61" customFormat="1" ht="14.5">
      <c r="A44" s="60" t="s">
        <v>382</v>
      </c>
      <c r="B44" s="65" t="s">
        <v>497</v>
      </c>
      <c r="C44" s="52">
        <v>1.8037240000000001</v>
      </c>
      <c r="D44" s="52">
        <v>1.82918</v>
      </c>
      <c r="E44" s="52">
        <v>1.76925</v>
      </c>
      <c r="F44" s="52">
        <v>1.7810269999999999</v>
      </c>
      <c r="G44" s="52">
        <v>1.7949409999999999</v>
      </c>
      <c r="H44" s="52">
        <v>1.802575</v>
      </c>
      <c r="I44" s="52">
        <v>1.804969</v>
      </c>
      <c r="J44" s="52">
        <v>1.80064</v>
      </c>
      <c r="K44" s="52">
        <v>1.7916069999999999</v>
      </c>
      <c r="L44" s="52">
        <v>1.7825089999999999</v>
      </c>
      <c r="M44" s="52">
        <v>1.776405</v>
      </c>
      <c r="N44" s="52">
        <v>1.769455</v>
      </c>
      <c r="O44" s="52">
        <v>1.7611250000000001</v>
      </c>
      <c r="P44" s="52">
        <v>1.7543120000000001</v>
      </c>
      <c r="Q44" s="52">
        <v>1.7505299999999999</v>
      </c>
      <c r="R44" s="52">
        <v>1.7479849999999999</v>
      </c>
      <c r="S44" s="52">
        <v>1.743336</v>
      </c>
      <c r="T44" s="52">
        <v>1.737074</v>
      </c>
      <c r="U44" s="52">
        <v>1.7296229999999999</v>
      </c>
      <c r="V44" s="52">
        <v>1.7221930000000001</v>
      </c>
      <c r="W44" s="52">
        <v>1.713929</v>
      </c>
      <c r="X44" s="52">
        <v>1.70696</v>
      </c>
      <c r="Y44" s="52">
        <v>1.70167</v>
      </c>
      <c r="Z44" s="52">
        <v>1.696556</v>
      </c>
      <c r="AA44" s="52">
        <v>1.691066</v>
      </c>
      <c r="AB44" s="52">
        <v>1.68493</v>
      </c>
      <c r="AC44" s="52">
        <v>1.677854</v>
      </c>
      <c r="AD44" s="52">
        <v>1.670004</v>
      </c>
      <c r="AE44" s="52">
        <v>1.6608799999999999</v>
      </c>
      <c r="AF44" s="52">
        <v>1.6511899999999999</v>
      </c>
      <c r="AG44" s="67">
        <v>-3.042E-3</v>
      </c>
    </row>
    <row r="45" spans="1:33" s="61" customFormat="1" ht="14.5">
      <c r="A45" s="60" t="s">
        <v>383</v>
      </c>
      <c r="B45" s="65" t="s">
        <v>498</v>
      </c>
      <c r="C45" s="52">
        <v>2.4743000000000001E-2</v>
      </c>
      <c r="D45" s="52">
        <v>2.1617000000000001E-2</v>
      </c>
      <c r="E45" s="52">
        <v>2.6046E-2</v>
      </c>
      <c r="F45" s="52">
        <v>2.6037999999999999E-2</v>
      </c>
      <c r="G45" s="52">
        <v>2.6065000000000001E-2</v>
      </c>
      <c r="H45" s="52">
        <v>2.6023999999999999E-2</v>
      </c>
      <c r="I45" s="52">
        <v>2.5921E-2</v>
      </c>
      <c r="J45" s="52">
        <v>2.5762E-2</v>
      </c>
      <c r="K45" s="52">
        <v>2.5554E-2</v>
      </c>
      <c r="L45" s="52">
        <v>2.5368999999999999E-2</v>
      </c>
      <c r="M45" s="52">
        <v>2.5239000000000001E-2</v>
      </c>
      <c r="N45" s="52">
        <v>2.5099E-2</v>
      </c>
      <c r="O45" s="52">
        <v>2.4958000000000001E-2</v>
      </c>
      <c r="P45" s="52">
        <v>2.4844999999999999E-2</v>
      </c>
      <c r="Q45" s="52">
        <v>2.4778000000000001E-2</v>
      </c>
      <c r="R45" s="52">
        <v>2.4738E-2</v>
      </c>
      <c r="S45" s="52">
        <v>2.4691999999999999E-2</v>
      </c>
      <c r="T45" s="52">
        <v>2.4622000000000002E-2</v>
      </c>
      <c r="U45" s="52">
        <v>2.4555E-2</v>
      </c>
      <c r="V45" s="52">
        <v>2.4494999999999999E-2</v>
      </c>
      <c r="W45" s="52">
        <v>2.4435999999999999E-2</v>
      </c>
      <c r="X45" s="52">
        <v>2.4417999999999999E-2</v>
      </c>
      <c r="Y45" s="52">
        <v>2.4428999999999999E-2</v>
      </c>
      <c r="Z45" s="52">
        <v>2.4445000000000001E-2</v>
      </c>
      <c r="AA45" s="52">
        <v>2.4476999999999999E-2</v>
      </c>
      <c r="AB45" s="52">
        <v>2.4497999999999999E-2</v>
      </c>
      <c r="AC45" s="52">
        <v>2.4518000000000002E-2</v>
      </c>
      <c r="AD45" s="52">
        <v>2.4549000000000001E-2</v>
      </c>
      <c r="AE45" s="52">
        <v>2.4556999999999999E-2</v>
      </c>
      <c r="AF45" s="52">
        <v>2.4563999999999999E-2</v>
      </c>
      <c r="AG45" s="67">
        <v>-2.5000000000000001E-4</v>
      </c>
    </row>
    <row r="46" spans="1:33" s="61" customFormat="1" ht="14.5">
      <c r="A46" s="60" t="s">
        <v>384</v>
      </c>
      <c r="B46" s="65" t="s">
        <v>499</v>
      </c>
      <c r="C46" s="52">
        <v>0.61161100000000002</v>
      </c>
      <c r="D46" s="52">
        <v>0.60609900000000005</v>
      </c>
      <c r="E46" s="52">
        <v>0.60772499999999996</v>
      </c>
      <c r="F46" s="52">
        <v>0.61533800000000005</v>
      </c>
      <c r="G46" s="52">
        <v>0.62360199999999999</v>
      </c>
      <c r="H46" s="52">
        <v>0.62998500000000002</v>
      </c>
      <c r="I46" s="52">
        <v>0.63489499999999999</v>
      </c>
      <c r="J46" s="52">
        <v>0.63785999999999998</v>
      </c>
      <c r="K46" s="52">
        <v>0.63958099999999996</v>
      </c>
      <c r="L46" s="52">
        <v>0.64156400000000002</v>
      </c>
      <c r="M46" s="52">
        <v>0.64446899999999996</v>
      </c>
      <c r="N46" s="52">
        <v>0.64581200000000005</v>
      </c>
      <c r="O46" s="52">
        <v>0.64732400000000001</v>
      </c>
      <c r="P46" s="52">
        <v>0.64991299999999996</v>
      </c>
      <c r="Q46" s="52">
        <v>0.65376800000000002</v>
      </c>
      <c r="R46" s="52">
        <v>0.65823600000000004</v>
      </c>
      <c r="S46" s="52">
        <v>0.66215400000000002</v>
      </c>
      <c r="T46" s="52">
        <v>0.66566599999999998</v>
      </c>
      <c r="U46" s="52">
        <v>0.66893899999999995</v>
      </c>
      <c r="V46" s="52">
        <v>0.67230199999999996</v>
      </c>
      <c r="W46" s="52">
        <v>0.67561700000000002</v>
      </c>
      <c r="X46" s="52">
        <v>0.67944400000000005</v>
      </c>
      <c r="Y46" s="52">
        <v>0.68401599999999996</v>
      </c>
      <c r="Z46" s="52">
        <v>0.68876800000000005</v>
      </c>
      <c r="AA46" s="52">
        <v>0.693577</v>
      </c>
      <c r="AB46" s="52">
        <v>0.69827600000000001</v>
      </c>
      <c r="AC46" s="52">
        <v>0.70277199999999995</v>
      </c>
      <c r="AD46" s="52">
        <v>0.70707100000000001</v>
      </c>
      <c r="AE46" s="52">
        <v>0.71094800000000002</v>
      </c>
      <c r="AF46" s="52">
        <v>0.71473200000000003</v>
      </c>
      <c r="AG46" s="67">
        <v>5.3870000000000003E-3</v>
      </c>
    </row>
    <row r="47" spans="1:33" s="61" customFormat="1" ht="14.5">
      <c r="A47" s="60" t="s">
        <v>385</v>
      </c>
      <c r="B47" s="65" t="s">
        <v>14</v>
      </c>
      <c r="C47" s="52">
        <v>0.34423199999999998</v>
      </c>
      <c r="D47" s="52">
        <v>0.34446900000000003</v>
      </c>
      <c r="E47" s="52">
        <v>0.34848600000000002</v>
      </c>
      <c r="F47" s="52">
        <v>0.35561700000000002</v>
      </c>
      <c r="G47" s="52">
        <v>0.363014</v>
      </c>
      <c r="H47" s="52">
        <v>0.36934499999999998</v>
      </c>
      <c r="I47" s="52">
        <v>0.37475999999999998</v>
      </c>
      <c r="J47" s="52">
        <v>0.37910500000000003</v>
      </c>
      <c r="K47" s="52">
        <v>0.38278400000000001</v>
      </c>
      <c r="L47" s="52">
        <v>0.38655400000000001</v>
      </c>
      <c r="M47" s="52">
        <v>0.39090799999999998</v>
      </c>
      <c r="N47" s="52">
        <v>0.39399499999999998</v>
      </c>
      <c r="O47" s="52">
        <v>0.39731899999999998</v>
      </c>
      <c r="P47" s="52">
        <v>0.40130500000000002</v>
      </c>
      <c r="Q47" s="52">
        <v>0.40593000000000001</v>
      </c>
      <c r="R47" s="52">
        <v>0.41079199999999999</v>
      </c>
      <c r="S47" s="52">
        <v>0.41531800000000002</v>
      </c>
      <c r="T47" s="52">
        <v>0.419541</v>
      </c>
      <c r="U47" s="52">
        <v>0.42360999999999999</v>
      </c>
      <c r="V47" s="52">
        <v>0.42773</v>
      </c>
      <c r="W47" s="52">
        <v>0.43193900000000002</v>
      </c>
      <c r="X47" s="52">
        <v>0.43635699999999999</v>
      </c>
      <c r="Y47" s="52">
        <v>0.44117699999999999</v>
      </c>
      <c r="Z47" s="52">
        <v>0.446129</v>
      </c>
      <c r="AA47" s="52">
        <v>0.451183</v>
      </c>
      <c r="AB47" s="52">
        <v>0.45618900000000001</v>
      </c>
      <c r="AC47" s="52">
        <v>0.461086</v>
      </c>
      <c r="AD47" s="52">
        <v>0.46585799999999999</v>
      </c>
      <c r="AE47" s="52">
        <v>0.470364</v>
      </c>
      <c r="AF47" s="52">
        <v>0.47479100000000002</v>
      </c>
      <c r="AG47" s="67">
        <v>1.115E-2</v>
      </c>
    </row>
    <row r="48" spans="1:33" s="61" customFormat="1" ht="14.5">
      <c r="A48" s="60" t="s">
        <v>386</v>
      </c>
      <c r="B48" s="65" t="s">
        <v>21</v>
      </c>
      <c r="C48" s="52">
        <v>0.69684299999999999</v>
      </c>
      <c r="D48" s="52">
        <v>0.81704399999999999</v>
      </c>
      <c r="E48" s="52">
        <v>0.81114399999999998</v>
      </c>
      <c r="F48" s="52">
        <v>0.79063799999999995</v>
      </c>
      <c r="G48" s="52">
        <v>0.7712</v>
      </c>
      <c r="H48" s="52">
        <v>0.75002800000000003</v>
      </c>
      <c r="I48" s="52">
        <v>0.75253700000000001</v>
      </c>
      <c r="J48" s="52">
        <v>0.75298699999999996</v>
      </c>
      <c r="K48" s="52">
        <v>0.752197</v>
      </c>
      <c r="L48" s="52">
        <v>0.75163199999999997</v>
      </c>
      <c r="M48" s="52">
        <v>0.75163400000000002</v>
      </c>
      <c r="N48" s="52">
        <v>0.751776</v>
      </c>
      <c r="O48" s="52">
        <v>0.75207299999999999</v>
      </c>
      <c r="P48" s="52">
        <v>0.75263199999999997</v>
      </c>
      <c r="Q48" s="52">
        <v>0.75397000000000003</v>
      </c>
      <c r="R48" s="52">
        <v>0.75595000000000001</v>
      </c>
      <c r="S48" s="52">
        <v>0.75787400000000005</v>
      </c>
      <c r="T48" s="52">
        <v>0.75903500000000002</v>
      </c>
      <c r="U48" s="52">
        <v>0.76006700000000005</v>
      </c>
      <c r="V48" s="52">
        <v>0.76148700000000002</v>
      </c>
      <c r="W48" s="52">
        <v>0.76209700000000002</v>
      </c>
      <c r="X48" s="52">
        <v>0.76365400000000005</v>
      </c>
      <c r="Y48" s="52">
        <v>0.765652</v>
      </c>
      <c r="Z48" s="52">
        <v>0.76754</v>
      </c>
      <c r="AA48" s="52">
        <v>0.76975400000000005</v>
      </c>
      <c r="AB48" s="52">
        <v>0.77159</v>
      </c>
      <c r="AC48" s="52">
        <v>0.77324199999999998</v>
      </c>
      <c r="AD48" s="52">
        <v>0.77476500000000004</v>
      </c>
      <c r="AE48" s="52">
        <v>0.775976</v>
      </c>
      <c r="AF48" s="52">
        <v>0.77705599999999997</v>
      </c>
      <c r="AG48" s="67">
        <v>3.764E-3</v>
      </c>
    </row>
    <row r="49" spans="1:33" s="61" customFormat="1" ht="12">
      <c r="A49" s="60" t="s">
        <v>387</v>
      </c>
      <c r="B49" s="62" t="s">
        <v>17</v>
      </c>
      <c r="C49" s="63">
        <v>3.4811529999999999</v>
      </c>
      <c r="D49" s="63">
        <v>3.6184080000000001</v>
      </c>
      <c r="E49" s="63">
        <v>3.5626519999999999</v>
      </c>
      <c r="F49" s="63">
        <v>3.5686580000000001</v>
      </c>
      <c r="G49" s="63">
        <v>3.578824</v>
      </c>
      <c r="H49" s="63">
        <v>3.5779570000000001</v>
      </c>
      <c r="I49" s="63">
        <v>3.5930810000000002</v>
      </c>
      <c r="J49" s="63">
        <v>3.5963539999999998</v>
      </c>
      <c r="K49" s="63">
        <v>3.5917240000000001</v>
      </c>
      <c r="L49" s="63">
        <v>3.587628</v>
      </c>
      <c r="M49" s="63">
        <v>3.5886559999999998</v>
      </c>
      <c r="N49" s="63">
        <v>3.586138</v>
      </c>
      <c r="O49" s="63">
        <v>3.5827979999999999</v>
      </c>
      <c r="P49" s="63">
        <v>3.5830069999999998</v>
      </c>
      <c r="Q49" s="63">
        <v>3.5889760000000002</v>
      </c>
      <c r="R49" s="63">
        <v>3.5977000000000001</v>
      </c>
      <c r="S49" s="63">
        <v>3.6033750000000002</v>
      </c>
      <c r="T49" s="63">
        <v>3.6059380000000001</v>
      </c>
      <c r="U49" s="63">
        <v>3.6067939999999998</v>
      </c>
      <c r="V49" s="63">
        <v>3.6082070000000002</v>
      </c>
      <c r="W49" s="63">
        <v>3.6080190000000001</v>
      </c>
      <c r="X49" s="63">
        <v>3.610833</v>
      </c>
      <c r="Y49" s="63">
        <v>3.6169419999999999</v>
      </c>
      <c r="Z49" s="63">
        <v>3.6234389999999999</v>
      </c>
      <c r="AA49" s="63">
        <v>3.630058</v>
      </c>
      <c r="AB49" s="63">
        <v>3.6354839999999999</v>
      </c>
      <c r="AC49" s="63">
        <v>3.6394739999999999</v>
      </c>
      <c r="AD49" s="63">
        <v>3.6422479999999999</v>
      </c>
      <c r="AE49" s="63">
        <v>3.642725</v>
      </c>
      <c r="AF49" s="63">
        <v>3.6423329999999998</v>
      </c>
      <c r="AG49" s="64">
        <v>1.562E-3</v>
      </c>
    </row>
    <row r="50" spans="1:33" s="61" customFormat="1" ht="15" customHeight="1">
      <c r="B50"/>
      <c r="C50"/>
      <c r="D50"/>
      <c r="E50"/>
      <c r="F50"/>
      <c r="G50"/>
      <c r="H50"/>
      <c r="I50"/>
      <c r="J50"/>
      <c r="K50"/>
      <c r="L50"/>
      <c r="M50"/>
      <c r="N50"/>
      <c r="O50"/>
      <c r="P50"/>
      <c r="Q50"/>
      <c r="R50"/>
      <c r="S50"/>
      <c r="T50"/>
      <c r="U50"/>
      <c r="V50"/>
      <c r="W50"/>
      <c r="X50"/>
      <c r="Y50"/>
      <c r="Z50"/>
      <c r="AA50"/>
      <c r="AB50"/>
      <c r="AC50"/>
      <c r="AD50"/>
      <c r="AE50"/>
      <c r="AF50"/>
      <c r="AG50"/>
    </row>
    <row r="51" spans="1:33" s="61" customFormat="1" ht="15" customHeight="1">
      <c r="B51" s="62" t="s">
        <v>20</v>
      </c>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c r="A52" s="60" t="s">
        <v>388</v>
      </c>
      <c r="B52" s="65" t="s">
        <v>497</v>
      </c>
      <c r="C52" s="52">
        <v>0.214504</v>
      </c>
      <c r="D52" s="52">
        <v>0.222412</v>
      </c>
      <c r="E52" s="52">
        <v>0.215084</v>
      </c>
      <c r="F52" s="52">
        <v>0.214009</v>
      </c>
      <c r="G52" s="52">
        <v>0.212953</v>
      </c>
      <c r="H52" s="52">
        <v>0.211899</v>
      </c>
      <c r="I52" s="52">
        <v>0.210982</v>
      </c>
      <c r="J52" s="52">
        <v>0.20938000000000001</v>
      </c>
      <c r="K52" s="52">
        <v>0.20728199999999999</v>
      </c>
      <c r="L52" s="52">
        <v>0.20516200000000001</v>
      </c>
      <c r="M52" s="52">
        <v>0.20311399999999999</v>
      </c>
      <c r="N52" s="52">
        <v>0.20094500000000001</v>
      </c>
      <c r="O52" s="52">
        <v>0.198819</v>
      </c>
      <c r="P52" s="52">
        <v>0.19683999999999999</v>
      </c>
      <c r="Q52" s="52">
        <v>0.19488800000000001</v>
      </c>
      <c r="R52" s="52">
        <v>0.19287000000000001</v>
      </c>
      <c r="S52" s="52">
        <v>0.19070000000000001</v>
      </c>
      <c r="T52" s="52">
        <v>0.18842600000000001</v>
      </c>
      <c r="U52" s="52">
        <v>0.18623200000000001</v>
      </c>
      <c r="V52" s="52">
        <v>0.18384300000000001</v>
      </c>
      <c r="W52" s="52">
        <v>0.181479</v>
      </c>
      <c r="X52" s="52">
        <v>0.179202</v>
      </c>
      <c r="Y52" s="52">
        <v>0.17679</v>
      </c>
      <c r="Z52" s="52">
        <v>0.17427500000000001</v>
      </c>
      <c r="AA52" s="52">
        <v>0.171983</v>
      </c>
      <c r="AB52" s="52">
        <v>0.169715</v>
      </c>
      <c r="AC52" s="52">
        <v>0.167603</v>
      </c>
      <c r="AD52" s="52">
        <v>0.16561600000000001</v>
      </c>
      <c r="AE52" s="52">
        <v>0.163581</v>
      </c>
      <c r="AF52" s="52">
        <v>0.16162699999999999</v>
      </c>
      <c r="AG52" s="67">
        <v>-9.7120000000000001E-3</v>
      </c>
    </row>
    <row r="53" spans="1:33" s="61" customFormat="1" ht="15" customHeight="1">
      <c r="A53" s="60" t="s">
        <v>389</v>
      </c>
      <c r="B53" s="65" t="s">
        <v>499</v>
      </c>
      <c r="C53" s="52">
        <v>6.4780000000000003E-3</v>
      </c>
      <c r="D53" s="52">
        <v>6.3819999999999997E-3</v>
      </c>
      <c r="E53" s="52">
        <v>6.3740000000000003E-3</v>
      </c>
      <c r="F53" s="52">
        <v>6.3829999999999998E-3</v>
      </c>
      <c r="G53" s="52">
        <v>6.3940000000000004E-3</v>
      </c>
      <c r="H53" s="52">
        <v>6.4009999999999996E-3</v>
      </c>
      <c r="I53" s="52">
        <v>6.411E-3</v>
      </c>
      <c r="J53" s="52">
        <v>6.398E-3</v>
      </c>
      <c r="K53" s="52">
        <v>6.3709999999999999E-3</v>
      </c>
      <c r="L53" s="52">
        <v>6.3460000000000001E-3</v>
      </c>
      <c r="M53" s="52">
        <v>6.3179999999999998E-3</v>
      </c>
      <c r="N53" s="52">
        <v>6.2890000000000003E-3</v>
      </c>
      <c r="O53" s="52">
        <v>6.2630000000000003E-3</v>
      </c>
      <c r="P53" s="52">
        <v>6.2389999999999998E-3</v>
      </c>
      <c r="Q53" s="52">
        <v>6.215E-3</v>
      </c>
      <c r="R53" s="52">
        <v>6.1869999999999998E-3</v>
      </c>
      <c r="S53" s="52">
        <v>6.1529999999999996E-3</v>
      </c>
      <c r="T53" s="52">
        <v>6.117E-3</v>
      </c>
      <c r="U53" s="52">
        <v>6.0870000000000004E-3</v>
      </c>
      <c r="V53" s="52">
        <v>6.0530000000000002E-3</v>
      </c>
      <c r="W53" s="52">
        <v>6.0200000000000002E-3</v>
      </c>
      <c r="X53" s="52">
        <v>5.9890000000000004E-3</v>
      </c>
      <c r="Y53" s="52">
        <v>5.953E-3</v>
      </c>
      <c r="Z53" s="52">
        <v>5.9129999999999999E-3</v>
      </c>
      <c r="AA53" s="52">
        <v>5.8820000000000001E-3</v>
      </c>
      <c r="AB53" s="52">
        <v>5.8520000000000004E-3</v>
      </c>
      <c r="AC53" s="52">
        <v>5.829E-3</v>
      </c>
      <c r="AD53" s="52">
        <v>5.8100000000000001E-3</v>
      </c>
      <c r="AE53" s="52">
        <v>5.79E-3</v>
      </c>
      <c r="AF53" s="52">
        <v>5.7720000000000002E-3</v>
      </c>
      <c r="AG53" s="67">
        <v>-3.973E-3</v>
      </c>
    </row>
    <row r="54" spans="1:33" s="61" customFormat="1" ht="15" customHeight="1">
      <c r="A54" s="60" t="s">
        <v>390</v>
      </c>
      <c r="B54" s="65" t="s">
        <v>58</v>
      </c>
      <c r="C54" s="52">
        <v>9.3407000000000004E-2</v>
      </c>
      <c r="D54" s="52">
        <v>9.5565999999999998E-2</v>
      </c>
      <c r="E54" s="52">
        <v>0.101246</v>
      </c>
      <c r="F54" s="52">
        <v>9.9959999999999993E-2</v>
      </c>
      <c r="G54" s="52">
        <v>9.8712999999999995E-2</v>
      </c>
      <c r="H54" s="52">
        <v>9.7485000000000002E-2</v>
      </c>
      <c r="I54" s="52">
        <v>9.8641000000000006E-2</v>
      </c>
      <c r="J54" s="52">
        <v>9.9361000000000005E-2</v>
      </c>
      <c r="K54" s="52">
        <v>9.9755999999999997E-2</v>
      </c>
      <c r="L54" s="52">
        <v>0.100107</v>
      </c>
      <c r="M54" s="52">
        <v>0.100374</v>
      </c>
      <c r="N54" s="52">
        <v>0.100062</v>
      </c>
      <c r="O54" s="52">
        <v>9.9956000000000003E-2</v>
      </c>
      <c r="P54" s="52">
        <v>0.10015400000000001</v>
      </c>
      <c r="Q54" s="52">
        <v>0.100469</v>
      </c>
      <c r="R54" s="52">
        <v>0.100787</v>
      </c>
      <c r="S54" s="52">
        <v>0.101058</v>
      </c>
      <c r="T54" s="52">
        <v>0.101299</v>
      </c>
      <c r="U54" s="52">
        <v>0.101603</v>
      </c>
      <c r="V54" s="52">
        <v>0.101798</v>
      </c>
      <c r="W54" s="52">
        <v>0.101952</v>
      </c>
      <c r="X54" s="52">
        <v>0.102159</v>
      </c>
      <c r="Y54" s="52">
        <v>0.102296</v>
      </c>
      <c r="Z54" s="52">
        <v>0.102382</v>
      </c>
      <c r="AA54" s="52">
        <v>0.102587</v>
      </c>
      <c r="AB54" s="52">
        <v>0.102798</v>
      </c>
      <c r="AC54" s="52">
        <v>0.103105</v>
      </c>
      <c r="AD54" s="52">
        <v>0.10349800000000001</v>
      </c>
      <c r="AE54" s="52">
        <v>0.103871</v>
      </c>
      <c r="AF54" s="52">
        <v>0.10431600000000001</v>
      </c>
      <c r="AG54" s="67">
        <v>3.8159999999999999E-3</v>
      </c>
    </row>
    <row r="55" spans="1:33" s="61" customFormat="1" ht="15" customHeight="1">
      <c r="A55" s="60" t="s">
        <v>391</v>
      </c>
      <c r="B55" s="62" t="s">
        <v>17</v>
      </c>
      <c r="C55" s="63">
        <v>0.31439</v>
      </c>
      <c r="D55" s="63">
        <v>0.32435999999999998</v>
      </c>
      <c r="E55" s="63">
        <v>0.32270300000000002</v>
      </c>
      <c r="F55" s="63">
        <v>0.32035200000000003</v>
      </c>
      <c r="G55" s="63">
        <v>0.31806000000000001</v>
      </c>
      <c r="H55" s="63">
        <v>0.31578499999999998</v>
      </c>
      <c r="I55" s="63">
        <v>0.31603300000000001</v>
      </c>
      <c r="J55" s="63">
        <v>0.315139</v>
      </c>
      <c r="K55" s="63">
        <v>0.31340899999999999</v>
      </c>
      <c r="L55" s="63">
        <v>0.31161499999999998</v>
      </c>
      <c r="M55" s="63">
        <v>0.30980600000000003</v>
      </c>
      <c r="N55" s="63">
        <v>0.30729699999999999</v>
      </c>
      <c r="O55" s="63">
        <v>0.30503799999999998</v>
      </c>
      <c r="P55" s="63">
        <v>0.30323299999999997</v>
      </c>
      <c r="Q55" s="63">
        <v>0.30157099999999998</v>
      </c>
      <c r="R55" s="63">
        <v>0.29984300000000003</v>
      </c>
      <c r="S55" s="63">
        <v>0.29791099999999998</v>
      </c>
      <c r="T55" s="63">
        <v>0.29584199999999999</v>
      </c>
      <c r="U55" s="63">
        <v>0.29392200000000002</v>
      </c>
      <c r="V55" s="63">
        <v>0.29169299999999998</v>
      </c>
      <c r="W55" s="63">
        <v>0.28945100000000001</v>
      </c>
      <c r="X55" s="63">
        <v>0.28734900000000002</v>
      </c>
      <c r="Y55" s="63">
        <v>0.28503899999999999</v>
      </c>
      <c r="Z55" s="63">
        <v>0.28257100000000002</v>
      </c>
      <c r="AA55" s="63">
        <v>0.28045100000000001</v>
      </c>
      <c r="AB55" s="63">
        <v>0.278366</v>
      </c>
      <c r="AC55" s="63">
        <v>0.27653800000000001</v>
      </c>
      <c r="AD55" s="63">
        <v>0.274924</v>
      </c>
      <c r="AE55" s="63">
        <v>0.27324100000000001</v>
      </c>
      <c r="AF55" s="63">
        <v>0.27171499999999998</v>
      </c>
      <c r="AG55" s="64">
        <v>-5.0179999999999999E-3</v>
      </c>
    </row>
    <row r="56" spans="1:33" s="61" customFormat="1" ht="15" customHeight="1">
      <c r="B56"/>
      <c r="C56"/>
      <c r="D56"/>
      <c r="E56"/>
      <c r="F56"/>
      <c r="G56"/>
      <c r="H56"/>
      <c r="I56"/>
      <c r="J56"/>
      <c r="K56"/>
      <c r="L56"/>
      <c r="M56"/>
      <c r="N56"/>
      <c r="O56"/>
      <c r="P56"/>
      <c r="Q56"/>
      <c r="R56"/>
      <c r="S56"/>
      <c r="T56"/>
      <c r="U56"/>
      <c r="V56"/>
      <c r="W56"/>
      <c r="X56"/>
      <c r="Y56"/>
      <c r="Z56"/>
      <c r="AA56"/>
      <c r="AB56"/>
      <c r="AC56"/>
      <c r="AD56"/>
      <c r="AE56"/>
      <c r="AF56"/>
      <c r="AG56"/>
    </row>
    <row r="57" spans="1:33" s="61" customFormat="1" ht="15" customHeight="1">
      <c r="A57" s="60" t="s">
        <v>392</v>
      </c>
      <c r="B57" s="65" t="s">
        <v>22</v>
      </c>
      <c r="C57" s="52">
        <v>0.124386</v>
      </c>
      <c r="D57" s="52">
        <v>0.124386</v>
      </c>
      <c r="E57" s="52">
        <v>0.124386</v>
      </c>
      <c r="F57" s="52">
        <v>0.124386</v>
      </c>
      <c r="G57" s="52">
        <v>0.124386</v>
      </c>
      <c r="H57" s="52">
        <v>0.124386</v>
      </c>
      <c r="I57" s="52">
        <v>0.124386</v>
      </c>
      <c r="J57" s="52">
        <v>0.124386</v>
      </c>
      <c r="K57" s="52">
        <v>0.124386</v>
      </c>
      <c r="L57" s="52">
        <v>0.124386</v>
      </c>
      <c r="M57" s="52">
        <v>0.124386</v>
      </c>
      <c r="N57" s="52">
        <v>0.124386</v>
      </c>
      <c r="O57" s="52">
        <v>0.124386</v>
      </c>
      <c r="P57" s="52">
        <v>0.124386</v>
      </c>
      <c r="Q57" s="52">
        <v>0.124386</v>
      </c>
      <c r="R57" s="52">
        <v>0.124386</v>
      </c>
      <c r="S57" s="52">
        <v>0.124386</v>
      </c>
      <c r="T57" s="52">
        <v>0.124386</v>
      </c>
      <c r="U57" s="52">
        <v>0.124386</v>
      </c>
      <c r="V57" s="52">
        <v>0.124386</v>
      </c>
      <c r="W57" s="52">
        <v>0.124386</v>
      </c>
      <c r="X57" s="52">
        <v>0.124386</v>
      </c>
      <c r="Y57" s="52">
        <v>0.124386</v>
      </c>
      <c r="Z57" s="52">
        <v>0.124386</v>
      </c>
      <c r="AA57" s="52">
        <v>0.124386</v>
      </c>
      <c r="AB57" s="52">
        <v>0.124386</v>
      </c>
      <c r="AC57" s="52">
        <v>0.124386</v>
      </c>
      <c r="AD57" s="52">
        <v>0.124386</v>
      </c>
      <c r="AE57" s="52">
        <v>0.124386</v>
      </c>
      <c r="AF57" s="52">
        <v>0.124386</v>
      </c>
      <c r="AG57" s="67">
        <v>0</v>
      </c>
    </row>
    <row r="58" spans="1:33" s="61" customFormat="1" ht="15" customHeight="1">
      <c r="A58" s="60" t="s">
        <v>393</v>
      </c>
      <c r="B58" s="65" t="s">
        <v>503</v>
      </c>
      <c r="C58" s="52">
        <v>0.548651</v>
      </c>
      <c r="D58" s="52">
        <v>0.55747000000000002</v>
      </c>
      <c r="E58" s="52">
        <v>0.56029499999999999</v>
      </c>
      <c r="F58" s="52">
        <v>0.55824300000000004</v>
      </c>
      <c r="G58" s="52">
        <v>0.55646600000000002</v>
      </c>
      <c r="H58" s="52">
        <v>0.55471999999999999</v>
      </c>
      <c r="I58" s="52">
        <v>0.556867</v>
      </c>
      <c r="J58" s="52">
        <v>0.558728</v>
      </c>
      <c r="K58" s="52">
        <v>0.56075299999999995</v>
      </c>
      <c r="L58" s="52">
        <v>0.56270500000000001</v>
      </c>
      <c r="M58" s="52">
        <v>0.56506400000000001</v>
      </c>
      <c r="N58" s="52">
        <v>0.56624699999999994</v>
      </c>
      <c r="O58" s="52">
        <v>0.56840299999999999</v>
      </c>
      <c r="P58" s="52">
        <v>0.57067900000000005</v>
      </c>
      <c r="Q58" s="52">
        <v>0.57326600000000005</v>
      </c>
      <c r="R58" s="52">
        <v>0.57559899999999997</v>
      </c>
      <c r="S58" s="52">
        <v>0.57773699999999995</v>
      </c>
      <c r="T58" s="52">
        <v>0.57975699999999997</v>
      </c>
      <c r="U58" s="52">
        <v>0.58195799999999998</v>
      </c>
      <c r="V58" s="52">
        <v>0.58359099999999997</v>
      </c>
      <c r="W58" s="52">
        <v>0.585503</v>
      </c>
      <c r="X58" s="52">
        <v>0.58807699999999996</v>
      </c>
      <c r="Y58" s="52">
        <v>0.59019299999999997</v>
      </c>
      <c r="Z58" s="52">
        <v>0.59209000000000001</v>
      </c>
      <c r="AA58" s="52">
        <v>0.59426400000000001</v>
      </c>
      <c r="AB58" s="52">
        <v>0.59647499999999998</v>
      </c>
      <c r="AC58" s="52">
        <v>0.598908</v>
      </c>
      <c r="AD58" s="52">
        <v>0.60133099999999995</v>
      </c>
      <c r="AE58" s="52">
        <v>0.603603</v>
      </c>
      <c r="AF58" s="52">
        <v>0.60624800000000001</v>
      </c>
      <c r="AG58" s="67">
        <v>3.4480000000000001E-3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B60" s="62" t="s">
        <v>464</v>
      </c>
      <c r="C60"/>
      <c r="D60"/>
      <c r="E60"/>
      <c r="F60"/>
      <c r="G60"/>
      <c r="H60"/>
      <c r="I60"/>
      <c r="J60"/>
      <c r="K60"/>
      <c r="L60"/>
      <c r="M60"/>
      <c r="N60"/>
      <c r="O60"/>
      <c r="P60"/>
      <c r="Q60"/>
      <c r="R60"/>
      <c r="S60"/>
      <c r="T60"/>
      <c r="U60"/>
      <c r="V60"/>
      <c r="W60"/>
      <c r="X60"/>
      <c r="Y60"/>
      <c r="Z60"/>
      <c r="AA60"/>
      <c r="AB60"/>
      <c r="AC60"/>
      <c r="AD60"/>
      <c r="AE60"/>
      <c r="AF60"/>
      <c r="AG60"/>
    </row>
    <row r="61" spans="1:33" ht="15" customHeight="1">
      <c r="A61" s="51" t="s">
        <v>394</v>
      </c>
      <c r="B61" s="65" t="s">
        <v>497</v>
      </c>
      <c r="C61" s="52">
        <v>2.1335730000000002</v>
      </c>
      <c r="D61" s="52">
        <v>2.1684169999999998</v>
      </c>
      <c r="E61" s="52">
        <v>2.0970260000000001</v>
      </c>
      <c r="F61" s="52">
        <v>2.107332</v>
      </c>
      <c r="G61" s="52">
        <v>2.1195599999999999</v>
      </c>
      <c r="H61" s="52">
        <v>2.1251500000000001</v>
      </c>
      <c r="I61" s="52">
        <v>2.1255120000000001</v>
      </c>
      <c r="J61" s="52">
        <v>2.1184150000000002</v>
      </c>
      <c r="K61" s="52">
        <v>2.1060080000000001</v>
      </c>
      <c r="L61" s="52">
        <v>2.0934729999999999</v>
      </c>
      <c r="M61" s="52">
        <v>2.0841029999999998</v>
      </c>
      <c r="N61" s="52">
        <v>2.0736979999999998</v>
      </c>
      <c r="O61" s="52">
        <v>2.0618859999999999</v>
      </c>
      <c r="P61" s="52">
        <v>2.0517300000000001</v>
      </c>
      <c r="Q61" s="52">
        <v>2.044781</v>
      </c>
      <c r="R61" s="52">
        <v>2.0390229999999998</v>
      </c>
      <c r="S61" s="52">
        <v>2.0308959999999998</v>
      </c>
      <c r="T61" s="52">
        <v>2.0209890000000001</v>
      </c>
      <c r="U61" s="52">
        <v>2.0099610000000001</v>
      </c>
      <c r="V61" s="52">
        <v>1.9986600000000001</v>
      </c>
      <c r="W61" s="52">
        <v>1.9866079999999999</v>
      </c>
      <c r="X61" s="52">
        <v>1.9758960000000001</v>
      </c>
      <c r="Y61" s="52">
        <v>1.9667680000000001</v>
      </c>
      <c r="Z61" s="52">
        <v>1.957741</v>
      </c>
      <c r="AA61" s="52">
        <v>1.948518</v>
      </c>
      <c r="AB61" s="52">
        <v>1.9387220000000001</v>
      </c>
      <c r="AC61" s="52">
        <v>1.928129</v>
      </c>
      <c r="AD61" s="52">
        <v>1.91689</v>
      </c>
      <c r="AE61" s="52">
        <v>1.9042969999999999</v>
      </c>
      <c r="AF61" s="52">
        <v>1.891273</v>
      </c>
      <c r="AG61" s="67">
        <v>-4.1479999999999998E-3</v>
      </c>
    </row>
    <row r="62" spans="1:33" ht="15" customHeight="1">
      <c r="A62" s="51" t="s">
        <v>395</v>
      </c>
      <c r="B62" s="65" t="s">
        <v>498</v>
      </c>
      <c r="C62" s="52">
        <v>0.54793599999999998</v>
      </c>
      <c r="D62" s="52">
        <v>0.50581200000000004</v>
      </c>
      <c r="E62" s="52">
        <v>0.57225099999999995</v>
      </c>
      <c r="F62" s="52">
        <v>0.57825800000000005</v>
      </c>
      <c r="G62" s="52">
        <v>0.58414999999999995</v>
      </c>
      <c r="H62" s="52">
        <v>0.58893499999999999</v>
      </c>
      <c r="I62" s="52">
        <v>0.59259499999999998</v>
      </c>
      <c r="J62" s="52">
        <v>0.59584599999999999</v>
      </c>
      <c r="K62" s="52">
        <v>0.59866699999999995</v>
      </c>
      <c r="L62" s="52">
        <v>0.60158599999999995</v>
      </c>
      <c r="M62" s="52">
        <v>0.605599</v>
      </c>
      <c r="N62" s="52">
        <v>0.60988900000000001</v>
      </c>
      <c r="O62" s="52">
        <v>0.61421999999999999</v>
      </c>
      <c r="P62" s="52">
        <v>0.61854799999999999</v>
      </c>
      <c r="Q62" s="52">
        <v>0.62406399999999995</v>
      </c>
      <c r="R62" s="52">
        <v>0.63025600000000004</v>
      </c>
      <c r="S62" s="52">
        <v>0.63656999999999997</v>
      </c>
      <c r="T62" s="52">
        <v>0.64277499999999999</v>
      </c>
      <c r="U62" s="52">
        <v>0.64898</v>
      </c>
      <c r="V62" s="52">
        <v>0.65417499999999995</v>
      </c>
      <c r="W62" s="52">
        <v>0.66023200000000004</v>
      </c>
      <c r="X62" s="52">
        <v>0.66639199999999998</v>
      </c>
      <c r="Y62" s="52">
        <v>0.67309699999999995</v>
      </c>
      <c r="Z62" s="52">
        <v>0.68036200000000002</v>
      </c>
      <c r="AA62" s="52">
        <v>0.68759899999999996</v>
      </c>
      <c r="AB62" s="52">
        <v>0.69562100000000004</v>
      </c>
      <c r="AC62" s="52">
        <v>0.70361499999999999</v>
      </c>
      <c r="AD62" s="52">
        <v>0.71196800000000005</v>
      </c>
      <c r="AE62" s="52">
        <v>0.72026699999999999</v>
      </c>
      <c r="AF62" s="52">
        <v>0.72922399999999998</v>
      </c>
      <c r="AG62" s="67">
        <v>9.9050000000000006E-3</v>
      </c>
    </row>
    <row r="63" spans="1:33" ht="15" customHeight="1">
      <c r="A63" s="51" t="s">
        <v>396</v>
      </c>
      <c r="B63" s="65" t="s">
        <v>499</v>
      </c>
      <c r="C63" s="52">
        <v>0.64293</v>
      </c>
      <c r="D63" s="52">
        <v>0.63685800000000004</v>
      </c>
      <c r="E63" s="52">
        <v>0.63814800000000005</v>
      </c>
      <c r="F63" s="52">
        <v>0.64554199999999995</v>
      </c>
      <c r="G63" s="52">
        <v>0.65358099999999997</v>
      </c>
      <c r="H63" s="52">
        <v>0.65973599999999999</v>
      </c>
      <c r="I63" s="52">
        <v>0.66439499999999996</v>
      </c>
      <c r="J63" s="52">
        <v>0.66708299999999998</v>
      </c>
      <c r="K63" s="52">
        <v>0.66850799999999999</v>
      </c>
      <c r="L63" s="52">
        <v>0.67020500000000005</v>
      </c>
      <c r="M63" s="52">
        <v>0.67284299999999997</v>
      </c>
      <c r="N63" s="52">
        <v>0.67391800000000002</v>
      </c>
      <c r="O63" s="52">
        <v>0.67515999999999998</v>
      </c>
      <c r="P63" s="52">
        <v>0.67747999999999997</v>
      </c>
      <c r="Q63" s="52">
        <v>0.68110099999999996</v>
      </c>
      <c r="R63" s="52">
        <v>0.68535100000000004</v>
      </c>
      <c r="S63" s="52">
        <v>0.68904200000000004</v>
      </c>
      <c r="T63" s="52">
        <v>0.69231600000000004</v>
      </c>
      <c r="U63" s="52">
        <v>0.69535800000000003</v>
      </c>
      <c r="V63" s="52">
        <v>0.69847300000000001</v>
      </c>
      <c r="W63" s="52">
        <v>0.70156300000000005</v>
      </c>
      <c r="X63" s="52">
        <v>0.70516199999999996</v>
      </c>
      <c r="Y63" s="52">
        <v>0.70951299999999995</v>
      </c>
      <c r="Z63" s="52">
        <v>0.71405300000000005</v>
      </c>
      <c r="AA63" s="52">
        <v>0.71864799999999995</v>
      </c>
      <c r="AB63" s="52">
        <v>0.72315300000000005</v>
      </c>
      <c r="AC63" s="52">
        <v>0.72745599999999999</v>
      </c>
      <c r="AD63" s="52">
        <v>0.73157000000000005</v>
      </c>
      <c r="AE63" s="52">
        <v>0.73526000000000002</v>
      </c>
      <c r="AF63" s="52">
        <v>0.73887700000000001</v>
      </c>
      <c r="AG63" s="67">
        <v>4.8079999999999998E-3</v>
      </c>
    </row>
    <row r="64" spans="1:33" ht="15" customHeight="1">
      <c r="A64" s="51" t="s">
        <v>397</v>
      </c>
      <c r="B64" s="65" t="s">
        <v>13</v>
      </c>
      <c r="C64" s="52">
        <v>0.50229800000000002</v>
      </c>
      <c r="D64" s="52">
        <v>0.49883100000000002</v>
      </c>
      <c r="E64" s="52">
        <v>0.49776100000000001</v>
      </c>
      <c r="F64" s="52">
        <v>0.49849700000000002</v>
      </c>
      <c r="G64" s="52">
        <v>0.49866300000000002</v>
      </c>
      <c r="H64" s="52">
        <v>0.48918699999999998</v>
      </c>
      <c r="I64" s="52">
        <v>0.48005199999999998</v>
      </c>
      <c r="J64" s="52">
        <v>0.471474</v>
      </c>
      <c r="K64" s="52">
        <v>0.463615</v>
      </c>
      <c r="L64" s="52">
        <v>0.45589800000000003</v>
      </c>
      <c r="M64" s="52">
        <v>0.449214</v>
      </c>
      <c r="N64" s="52">
        <v>0.44307999999999997</v>
      </c>
      <c r="O64" s="52">
        <v>0.43721500000000002</v>
      </c>
      <c r="P64" s="52">
        <v>0.43185400000000002</v>
      </c>
      <c r="Q64" s="52">
        <v>0.42769800000000002</v>
      </c>
      <c r="R64" s="52">
        <v>0.42438999999999999</v>
      </c>
      <c r="S64" s="52">
        <v>0.42125000000000001</v>
      </c>
      <c r="T64" s="52">
        <v>0.41844999999999999</v>
      </c>
      <c r="U64" s="52">
        <v>0.41594500000000001</v>
      </c>
      <c r="V64" s="52">
        <v>0.412379</v>
      </c>
      <c r="W64" s="52">
        <v>0.409522</v>
      </c>
      <c r="X64" s="52">
        <v>0.40688999999999997</v>
      </c>
      <c r="Y64" s="52">
        <v>0.40484300000000001</v>
      </c>
      <c r="Z64" s="52">
        <v>0.40330500000000002</v>
      </c>
      <c r="AA64" s="52">
        <v>0.401951</v>
      </c>
      <c r="AB64" s="52">
        <v>0.40119500000000002</v>
      </c>
      <c r="AC64" s="52">
        <v>0.400673</v>
      </c>
      <c r="AD64" s="52">
        <v>0.40047500000000003</v>
      </c>
      <c r="AE64" s="52">
        <v>0.400505</v>
      </c>
      <c r="AF64" s="52">
        <v>0.401144</v>
      </c>
      <c r="AG64" s="67">
        <v>-7.724E-3</v>
      </c>
    </row>
    <row r="65" spans="1:33" ht="15" customHeight="1">
      <c r="A65" s="51" t="s">
        <v>398</v>
      </c>
      <c r="B65" s="65" t="s">
        <v>14</v>
      </c>
      <c r="C65" s="52">
        <v>0.42852299999999999</v>
      </c>
      <c r="D65" s="52">
        <v>0.42829600000000001</v>
      </c>
      <c r="E65" s="52">
        <v>0.43223099999999998</v>
      </c>
      <c r="F65" s="52">
        <v>0.43948300000000001</v>
      </c>
      <c r="G65" s="52">
        <v>0.44686799999999999</v>
      </c>
      <c r="H65" s="52">
        <v>0.45296999999999998</v>
      </c>
      <c r="I65" s="52">
        <v>0.45807900000000001</v>
      </c>
      <c r="J65" s="52">
        <v>0.46209699999999998</v>
      </c>
      <c r="K65" s="52">
        <v>0.46542299999999998</v>
      </c>
      <c r="L65" s="52">
        <v>0.46883799999999998</v>
      </c>
      <c r="M65" s="52">
        <v>0.47290500000000002</v>
      </c>
      <c r="N65" s="52">
        <v>0.47570299999999999</v>
      </c>
      <c r="O65" s="52">
        <v>0.478715</v>
      </c>
      <c r="P65" s="52">
        <v>0.48237400000000002</v>
      </c>
      <c r="Q65" s="52">
        <v>0.48676199999999997</v>
      </c>
      <c r="R65" s="52">
        <v>0.49141699999999999</v>
      </c>
      <c r="S65" s="52">
        <v>0.49570500000000001</v>
      </c>
      <c r="T65" s="52">
        <v>0.49964700000000001</v>
      </c>
      <c r="U65" s="52">
        <v>0.50341599999999997</v>
      </c>
      <c r="V65" s="52">
        <v>0.50717800000000002</v>
      </c>
      <c r="W65" s="52">
        <v>0.51110800000000001</v>
      </c>
      <c r="X65" s="52">
        <v>0.51521799999999995</v>
      </c>
      <c r="Y65" s="52">
        <v>0.51976699999999998</v>
      </c>
      <c r="Z65" s="52">
        <v>0.52445799999999998</v>
      </c>
      <c r="AA65" s="52">
        <v>0.52922000000000002</v>
      </c>
      <c r="AB65" s="52">
        <v>0.53397899999999998</v>
      </c>
      <c r="AC65" s="52">
        <v>0.538601</v>
      </c>
      <c r="AD65" s="52">
        <v>0.54309700000000005</v>
      </c>
      <c r="AE65" s="52">
        <v>0.54731200000000002</v>
      </c>
      <c r="AF65" s="52">
        <v>0.55148299999999995</v>
      </c>
      <c r="AG65" s="67">
        <v>8.737E-3</v>
      </c>
    </row>
    <row r="66" spans="1:33" ht="14.5">
      <c r="A66" s="51" t="s">
        <v>399</v>
      </c>
      <c r="B66" s="65" t="s">
        <v>15</v>
      </c>
      <c r="C66" s="52">
        <v>0.51817299999999999</v>
      </c>
      <c r="D66" s="52">
        <v>0.50459100000000001</v>
      </c>
      <c r="E66" s="52">
        <v>0.49459399999999998</v>
      </c>
      <c r="F66" s="52">
        <v>0.48691099999999998</v>
      </c>
      <c r="G66" s="52">
        <v>0.48017199999999999</v>
      </c>
      <c r="H66" s="52">
        <v>0.473466</v>
      </c>
      <c r="I66" s="52">
        <v>0.46743600000000002</v>
      </c>
      <c r="J66" s="52">
        <v>0.45893800000000001</v>
      </c>
      <c r="K66" s="52">
        <v>0.45154300000000003</v>
      </c>
      <c r="L66" s="52">
        <v>0.43721300000000002</v>
      </c>
      <c r="M66" s="52">
        <v>0.42511700000000002</v>
      </c>
      <c r="N66" s="52">
        <v>0.414408</v>
      </c>
      <c r="O66" s="52">
        <v>0.40496100000000002</v>
      </c>
      <c r="P66" s="52">
        <v>0.39660800000000002</v>
      </c>
      <c r="Q66" s="52">
        <v>0.38989499999999999</v>
      </c>
      <c r="R66" s="52">
        <v>0.38448100000000002</v>
      </c>
      <c r="S66" s="52">
        <v>0.37962800000000002</v>
      </c>
      <c r="T66" s="52">
        <v>0.37531799999999998</v>
      </c>
      <c r="U66" s="52">
        <v>0.37143399999999999</v>
      </c>
      <c r="V66" s="52">
        <v>0.36556499999999997</v>
      </c>
      <c r="W66" s="52">
        <v>0.36096699999999998</v>
      </c>
      <c r="X66" s="52">
        <v>0.356771</v>
      </c>
      <c r="Y66" s="52">
        <v>0.35311100000000001</v>
      </c>
      <c r="Z66" s="52">
        <v>0.35011500000000001</v>
      </c>
      <c r="AA66" s="52">
        <v>0.34751100000000001</v>
      </c>
      <c r="AB66" s="52">
        <v>0.34562100000000001</v>
      </c>
      <c r="AC66" s="52">
        <v>0.34407500000000002</v>
      </c>
      <c r="AD66" s="52">
        <v>0.34289500000000001</v>
      </c>
      <c r="AE66" s="52">
        <v>0.34201799999999999</v>
      </c>
      <c r="AF66" s="52">
        <v>0.341752</v>
      </c>
      <c r="AG66" s="67">
        <v>-1.4250000000000001E-2</v>
      </c>
    </row>
    <row r="67" spans="1:33" ht="15" customHeight="1">
      <c r="A67" s="51" t="s">
        <v>400</v>
      </c>
      <c r="B67" s="65" t="s">
        <v>16</v>
      </c>
      <c r="C67" s="52">
        <v>0.64917000000000002</v>
      </c>
      <c r="D67" s="52">
        <v>0.64511600000000002</v>
      </c>
      <c r="E67" s="52">
        <v>0.64339199999999996</v>
      </c>
      <c r="F67" s="52">
        <v>0.64342200000000005</v>
      </c>
      <c r="G67" s="52">
        <v>0.643814</v>
      </c>
      <c r="H67" s="52">
        <v>0.64405999999999997</v>
      </c>
      <c r="I67" s="52">
        <v>0.64453800000000006</v>
      </c>
      <c r="J67" s="52">
        <v>0.64532800000000001</v>
      </c>
      <c r="K67" s="52">
        <v>0.64640699999999995</v>
      </c>
      <c r="L67" s="52">
        <v>0.64601799999999998</v>
      </c>
      <c r="M67" s="52">
        <v>0.64680599999999999</v>
      </c>
      <c r="N67" s="52">
        <v>0.64804700000000004</v>
      </c>
      <c r="O67" s="52">
        <v>0.64947200000000005</v>
      </c>
      <c r="P67" s="52">
        <v>0.65104499999999998</v>
      </c>
      <c r="Q67" s="52">
        <v>0.65317899999999995</v>
      </c>
      <c r="R67" s="52">
        <v>0.65556000000000003</v>
      </c>
      <c r="S67" s="52">
        <v>0.65787399999999996</v>
      </c>
      <c r="T67" s="52">
        <v>0.66019499999999998</v>
      </c>
      <c r="U67" s="52">
        <v>0.66262600000000005</v>
      </c>
      <c r="V67" s="52">
        <v>0.66455799999999998</v>
      </c>
      <c r="W67" s="52">
        <v>0.66740299999999997</v>
      </c>
      <c r="X67" s="52">
        <v>0.67024300000000003</v>
      </c>
      <c r="Y67" s="52">
        <v>0.67333299999999996</v>
      </c>
      <c r="Z67" s="52">
        <v>0.67659899999999995</v>
      </c>
      <c r="AA67" s="52">
        <v>0.67992399999999997</v>
      </c>
      <c r="AB67" s="52">
        <v>0.683612</v>
      </c>
      <c r="AC67" s="52">
        <v>0.68735900000000005</v>
      </c>
      <c r="AD67" s="52">
        <v>0.69116200000000005</v>
      </c>
      <c r="AE67" s="52">
        <v>0.69494400000000001</v>
      </c>
      <c r="AF67" s="52">
        <v>0.69904699999999997</v>
      </c>
      <c r="AG67" s="67">
        <v>2.5560000000000001E-3</v>
      </c>
    </row>
    <row r="68" spans="1:33" ht="15" customHeight="1">
      <c r="A68" s="51" t="s">
        <v>401</v>
      </c>
      <c r="B68" s="65" t="s">
        <v>144</v>
      </c>
      <c r="C68" s="52">
        <v>0.42896099999999998</v>
      </c>
      <c r="D68" s="52">
        <v>0.43330800000000003</v>
      </c>
      <c r="E68" s="52">
        <v>0.438191</v>
      </c>
      <c r="F68" s="52">
        <v>0.44390400000000002</v>
      </c>
      <c r="G68" s="52">
        <v>0.45047500000000001</v>
      </c>
      <c r="H68" s="52">
        <v>0.45687499999999998</v>
      </c>
      <c r="I68" s="52">
        <v>0.463254</v>
      </c>
      <c r="J68" s="52">
        <v>0.47059800000000002</v>
      </c>
      <c r="K68" s="52">
        <v>0.47797600000000001</v>
      </c>
      <c r="L68" s="52">
        <v>0.48590800000000001</v>
      </c>
      <c r="M68" s="52">
        <v>0.49388599999999999</v>
      </c>
      <c r="N68" s="52">
        <v>0.50240600000000002</v>
      </c>
      <c r="O68" s="52">
        <v>0.51092499999999996</v>
      </c>
      <c r="P68" s="52">
        <v>0.51994600000000002</v>
      </c>
      <c r="Q68" s="52">
        <v>0.52910400000000002</v>
      </c>
      <c r="R68" s="52">
        <v>0.539358</v>
      </c>
      <c r="S68" s="52">
        <v>0.54905899999999996</v>
      </c>
      <c r="T68" s="52">
        <v>0.55982900000000002</v>
      </c>
      <c r="U68" s="52">
        <v>0.57068799999999997</v>
      </c>
      <c r="V68" s="52">
        <v>0.58157300000000001</v>
      </c>
      <c r="W68" s="52">
        <v>0.59255199999999997</v>
      </c>
      <c r="X68" s="52">
        <v>0.60409800000000002</v>
      </c>
      <c r="Y68" s="52">
        <v>0.61633700000000002</v>
      </c>
      <c r="Z68" s="52">
        <v>0.62819899999999995</v>
      </c>
      <c r="AA68" s="52">
        <v>0.64069200000000004</v>
      </c>
      <c r="AB68" s="52">
        <v>0.65398400000000001</v>
      </c>
      <c r="AC68" s="52">
        <v>0.66686500000000004</v>
      </c>
      <c r="AD68" s="52">
        <v>0.68045800000000001</v>
      </c>
      <c r="AE68" s="52">
        <v>0.694187</v>
      </c>
      <c r="AF68" s="52">
        <v>0.708206</v>
      </c>
      <c r="AG68" s="67">
        <v>1.7439E-2</v>
      </c>
    </row>
    <row r="69" spans="1:33" ht="15" customHeight="1">
      <c r="A69" s="51" t="s">
        <v>402</v>
      </c>
      <c r="B69" s="65" t="s">
        <v>145</v>
      </c>
      <c r="C69" s="52">
        <v>0.176709</v>
      </c>
      <c r="D69" s="52">
        <v>0.174729</v>
      </c>
      <c r="E69" s="52">
        <v>0.173706</v>
      </c>
      <c r="F69" s="52">
        <v>0.173294</v>
      </c>
      <c r="G69" s="52">
        <v>0.17328499999999999</v>
      </c>
      <c r="H69" s="52">
        <v>0.17364099999999999</v>
      </c>
      <c r="I69" s="52">
        <v>0.174178</v>
      </c>
      <c r="J69" s="52">
        <v>0.17493300000000001</v>
      </c>
      <c r="K69" s="52">
        <v>0.17591999999999999</v>
      </c>
      <c r="L69" s="52">
        <v>0.177171</v>
      </c>
      <c r="M69" s="52">
        <v>0.178423</v>
      </c>
      <c r="N69" s="52">
        <v>0.179949</v>
      </c>
      <c r="O69" s="52">
        <v>0.18145900000000001</v>
      </c>
      <c r="P69" s="52">
        <v>0.18265300000000001</v>
      </c>
      <c r="Q69" s="52">
        <v>0.184117</v>
      </c>
      <c r="R69" s="52">
        <v>0.185283</v>
      </c>
      <c r="S69" s="52">
        <v>0.18640000000000001</v>
      </c>
      <c r="T69" s="52">
        <v>0.187499</v>
      </c>
      <c r="U69" s="52">
        <v>0.18802199999999999</v>
      </c>
      <c r="V69" s="52">
        <v>0.18851899999999999</v>
      </c>
      <c r="W69" s="52">
        <v>0.18870300000000001</v>
      </c>
      <c r="X69" s="52">
        <v>0.188247</v>
      </c>
      <c r="Y69" s="52">
        <v>0.18747</v>
      </c>
      <c r="Z69" s="52">
        <v>0.186363</v>
      </c>
      <c r="AA69" s="52">
        <v>0.18460299999999999</v>
      </c>
      <c r="AB69" s="52">
        <v>0.182529</v>
      </c>
      <c r="AC69" s="52">
        <v>0.179785</v>
      </c>
      <c r="AD69" s="52">
        <v>0.17635200000000001</v>
      </c>
      <c r="AE69" s="52">
        <v>0.172205</v>
      </c>
      <c r="AF69" s="52">
        <v>0.167049</v>
      </c>
      <c r="AG69" s="67">
        <v>-1.9369999999999999E-3</v>
      </c>
    </row>
    <row r="70" spans="1:33" ht="15" customHeight="1">
      <c r="A70" s="51" t="s">
        <v>403</v>
      </c>
      <c r="B70" s="65" t="s">
        <v>504</v>
      </c>
      <c r="C70" s="52">
        <v>3.0354709999999998</v>
      </c>
      <c r="D70" s="52">
        <v>3.2754409999999998</v>
      </c>
      <c r="E70" s="52">
        <v>3.273288</v>
      </c>
      <c r="F70" s="52">
        <v>3.24518</v>
      </c>
      <c r="G70" s="52">
        <v>3.2183440000000001</v>
      </c>
      <c r="H70" s="52">
        <v>3.1899389999999999</v>
      </c>
      <c r="I70" s="52">
        <v>3.211859</v>
      </c>
      <c r="J70" s="52">
        <v>3.2303199999999999</v>
      </c>
      <c r="K70" s="52">
        <v>3.248192</v>
      </c>
      <c r="L70" s="52">
        <v>3.266394</v>
      </c>
      <c r="M70" s="52">
        <v>3.2861250000000002</v>
      </c>
      <c r="N70" s="52">
        <v>3.3047759999999999</v>
      </c>
      <c r="O70" s="52">
        <v>3.3253370000000002</v>
      </c>
      <c r="P70" s="52">
        <v>3.3468119999999999</v>
      </c>
      <c r="Q70" s="52">
        <v>3.370301</v>
      </c>
      <c r="R70" s="52">
        <v>3.3951519999999999</v>
      </c>
      <c r="S70" s="52">
        <v>3.4198089999999999</v>
      </c>
      <c r="T70" s="52">
        <v>3.4442469999999998</v>
      </c>
      <c r="U70" s="52">
        <v>3.4697719999999999</v>
      </c>
      <c r="V70" s="52">
        <v>3.495428</v>
      </c>
      <c r="W70" s="52">
        <v>3.5215890000000001</v>
      </c>
      <c r="X70" s="52">
        <v>3.5499260000000001</v>
      </c>
      <c r="Y70" s="52">
        <v>3.579332</v>
      </c>
      <c r="Z70" s="52">
        <v>3.6092390000000001</v>
      </c>
      <c r="AA70" s="52">
        <v>3.6410450000000001</v>
      </c>
      <c r="AB70" s="52">
        <v>3.673451</v>
      </c>
      <c r="AC70" s="52">
        <v>3.7071540000000001</v>
      </c>
      <c r="AD70" s="52">
        <v>3.7419850000000001</v>
      </c>
      <c r="AE70" s="52">
        <v>3.777199</v>
      </c>
      <c r="AF70" s="52">
        <v>3.8142740000000002</v>
      </c>
      <c r="AG70" s="67">
        <v>7.9059999999999998E-3</v>
      </c>
    </row>
    <row r="71" spans="1:33" ht="15" customHeight="1">
      <c r="A71" s="51" t="s">
        <v>505</v>
      </c>
      <c r="B71" s="62" t="s">
        <v>506</v>
      </c>
      <c r="C71" s="63">
        <v>9.0637439999999998</v>
      </c>
      <c r="D71" s="63">
        <v>9.2713990000000006</v>
      </c>
      <c r="E71" s="63">
        <v>9.2605869999999992</v>
      </c>
      <c r="F71" s="63">
        <v>9.2618220000000004</v>
      </c>
      <c r="G71" s="63">
        <v>9.2689109999999992</v>
      </c>
      <c r="H71" s="63">
        <v>9.2539580000000008</v>
      </c>
      <c r="I71" s="63">
        <v>9.2818970000000007</v>
      </c>
      <c r="J71" s="63">
        <v>9.2950289999999995</v>
      </c>
      <c r="K71" s="63">
        <v>9.3022589999999994</v>
      </c>
      <c r="L71" s="63">
        <v>9.3027049999999996</v>
      </c>
      <c r="M71" s="63">
        <v>9.3150220000000008</v>
      </c>
      <c r="N71" s="63">
        <v>9.3258729999999996</v>
      </c>
      <c r="O71" s="63">
        <v>9.3393479999999993</v>
      </c>
      <c r="P71" s="63">
        <v>9.3590499999999999</v>
      </c>
      <c r="Q71" s="63">
        <v>9.3910029999999995</v>
      </c>
      <c r="R71" s="63">
        <v>9.4302700000000002</v>
      </c>
      <c r="S71" s="63">
        <v>9.4662319999999998</v>
      </c>
      <c r="T71" s="63">
        <v>9.5012659999999993</v>
      </c>
      <c r="U71" s="63">
        <v>9.5362010000000001</v>
      </c>
      <c r="V71" s="63">
        <v>9.5665060000000004</v>
      </c>
      <c r="W71" s="63">
        <v>9.6002460000000003</v>
      </c>
      <c r="X71" s="63">
        <v>9.6388420000000004</v>
      </c>
      <c r="Y71" s="63">
        <v>9.6835730000000009</v>
      </c>
      <c r="Z71" s="63">
        <v>9.7304329999999997</v>
      </c>
      <c r="AA71" s="63">
        <v>9.779712</v>
      </c>
      <c r="AB71" s="63">
        <v>9.8318670000000008</v>
      </c>
      <c r="AC71" s="63">
        <v>9.8837130000000002</v>
      </c>
      <c r="AD71" s="63">
        <v>9.9368540000000003</v>
      </c>
      <c r="AE71" s="63">
        <v>9.988194</v>
      </c>
      <c r="AF71" s="63">
        <v>10.042327999999999</v>
      </c>
      <c r="AG71" s="64">
        <v>3.542E-3</v>
      </c>
    </row>
    <row r="72" spans="1:33" ht="15" customHeight="1">
      <c r="A72" s="51" t="s">
        <v>507</v>
      </c>
      <c r="B72" s="65" t="s">
        <v>473</v>
      </c>
      <c r="C72" s="52">
        <v>9.5620999999999998E-2</v>
      </c>
      <c r="D72" s="52">
        <v>0.106823</v>
      </c>
      <c r="E72" s="52">
        <v>0.118293</v>
      </c>
      <c r="F72" s="52">
        <v>0.129665</v>
      </c>
      <c r="G72" s="52">
        <v>0.13705800000000001</v>
      </c>
      <c r="H72" s="52">
        <v>0.14680000000000001</v>
      </c>
      <c r="I72" s="52">
        <v>0.15343499999999999</v>
      </c>
      <c r="J72" s="52">
        <v>0.15925300000000001</v>
      </c>
      <c r="K72" s="52">
        <v>0.166598</v>
      </c>
      <c r="L72" s="52">
        <v>0.17012099999999999</v>
      </c>
      <c r="M72" s="52">
        <v>0.174905</v>
      </c>
      <c r="N72" s="52">
        <v>0.18027000000000001</v>
      </c>
      <c r="O72" s="52">
        <v>0.18702099999999999</v>
      </c>
      <c r="P72" s="52">
        <v>0.191797</v>
      </c>
      <c r="Q72" s="52">
        <v>0.192271</v>
      </c>
      <c r="R72" s="52">
        <v>0.197433</v>
      </c>
      <c r="S72" s="52">
        <v>0.20472099999999999</v>
      </c>
      <c r="T72" s="52">
        <v>0.209702</v>
      </c>
      <c r="U72" s="52">
        <v>0.216282</v>
      </c>
      <c r="V72" s="52">
        <v>0.22558400000000001</v>
      </c>
      <c r="W72" s="52">
        <v>0.233128</v>
      </c>
      <c r="X72" s="52">
        <v>0.242644</v>
      </c>
      <c r="Y72" s="52">
        <v>0.24992900000000001</v>
      </c>
      <c r="Z72" s="52">
        <v>0.25634600000000002</v>
      </c>
      <c r="AA72" s="52">
        <v>0.26500099999999999</v>
      </c>
      <c r="AB72" s="52">
        <v>0.27456700000000001</v>
      </c>
      <c r="AC72" s="52">
        <v>0.28201799999999999</v>
      </c>
      <c r="AD72" s="52">
        <v>0.29003400000000001</v>
      </c>
      <c r="AE72" s="52">
        <v>0.29836299999999999</v>
      </c>
      <c r="AF72" s="52">
        <v>0.30446899999999999</v>
      </c>
      <c r="AG72" s="67">
        <v>4.0745000000000003E-2</v>
      </c>
    </row>
    <row r="73" spans="1:33" ht="12">
      <c r="A73" s="51" t="s">
        <v>404</v>
      </c>
      <c r="B73" s="62" t="s">
        <v>17</v>
      </c>
      <c r="C73" s="63">
        <v>8.9681219999999993</v>
      </c>
      <c r="D73" s="63">
        <v>9.1645769999999995</v>
      </c>
      <c r="E73" s="63">
        <v>9.1422939999999997</v>
      </c>
      <c r="F73" s="63">
        <v>9.1321560000000002</v>
      </c>
      <c r="G73" s="63">
        <v>9.1318540000000006</v>
      </c>
      <c r="H73" s="63">
        <v>9.1071580000000001</v>
      </c>
      <c r="I73" s="63">
        <v>9.1284620000000007</v>
      </c>
      <c r="J73" s="63">
        <v>9.1357759999999999</v>
      </c>
      <c r="K73" s="63">
        <v>9.1356610000000007</v>
      </c>
      <c r="L73" s="63">
        <v>9.1325839999999996</v>
      </c>
      <c r="M73" s="63">
        <v>9.140117</v>
      </c>
      <c r="N73" s="63">
        <v>9.1456029999999995</v>
      </c>
      <c r="O73" s="63">
        <v>9.1523269999999997</v>
      </c>
      <c r="P73" s="63">
        <v>9.1672530000000005</v>
      </c>
      <c r="Q73" s="63">
        <v>9.1987319999999997</v>
      </c>
      <c r="R73" s="63">
        <v>9.232837</v>
      </c>
      <c r="S73" s="63">
        <v>9.2615110000000005</v>
      </c>
      <c r="T73" s="63">
        <v>9.2915639999999993</v>
      </c>
      <c r="U73" s="63">
        <v>9.3199199999999998</v>
      </c>
      <c r="V73" s="63">
        <v>9.3409220000000008</v>
      </c>
      <c r="W73" s="63">
        <v>9.3671190000000006</v>
      </c>
      <c r="X73" s="63">
        <v>9.3961970000000008</v>
      </c>
      <c r="Y73" s="63">
        <v>9.433643</v>
      </c>
      <c r="Z73" s="63">
        <v>9.4740880000000001</v>
      </c>
      <c r="AA73" s="63">
        <v>9.5147110000000001</v>
      </c>
      <c r="AB73" s="63">
        <v>9.5573010000000007</v>
      </c>
      <c r="AC73" s="63">
        <v>9.6016940000000002</v>
      </c>
      <c r="AD73" s="63">
        <v>9.64682</v>
      </c>
      <c r="AE73" s="63">
        <v>9.6898309999999999</v>
      </c>
      <c r="AF73" s="63">
        <v>9.7378590000000003</v>
      </c>
      <c r="AG73" s="64">
        <v>2.843E-3</v>
      </c>
    </row>
    <row r="74" spans="1:33" ht="15" customHeight="1">
      <c r="B74"/>
      <c r="C74"/>
      <c r="D74"/>
      <c r="E74"/>
      <c r="F74"/>
      <c r="G74"/>
      <c r="H74"/>
      <c r="I74"/>
      <c r="J74"/>
      <c r="K74"/>
      <c r="L74"/>
      <c r="M74"/>
      <c r="N74"/>
      <c r="O74"/>
      <c r="P74"/>
      <c r="Q74"/>
      <c r="R74"/>
      <c r="S74"/>
      <c r="T74"/>
      <c r="U74"/>
      <c r="V74"/>
      <c r="W74"/>
      <c r="X74"/>
      <c r="Y74"/>
      <c r="Z74"/>
      <c r="AA74"/>
      <c r="AB74"/>
      <c r="AC74"/>
      <c r="AD74"/>
      <c r="AE74"/>
      <c r="AF74"/>
      <c r="AG74"/>
    </row>
    <row r="75" spans="1:33" ht="15" customHeight="1">
      <c r="A75" s="51" t="s">
        <v>405</v>
      </c>
      <c r="B75" s="62" t="s">
        <v>24</v>
      </c>
      <c r="C75" s="63">
        <v>8.2976869999999998</v>
      </c>
      <c r="D75" s="63">
        <v>8.3693059999999999</v>
      </c>
      <c r="E75" s="63">
        <v>8.3478349999999999</v>
      </c>
      <c r="F75" s="63">
        <v>8.1552399999999992</v>
      </c>
      <c r="G75" s="63">
        <v>8.0078329999999998</v>
      </c>
      <c r="H75" s="63">
        <v>7.8838059999999999</v>
      </c>
      <c r="I75" s="63">
        <v>7.8061819999999997</v>
      </c>
      <c r="J75" s="63">
        <v>7.7093319999999999</v>
      </c>
      <c r="K75" s="63">
        <v>7.6752390000000004</v>
      </c>
      <c r="L75" s="63">
        <v>7.6432469999999997</v>
      </c>
      <c r="M75" s="63">
        <v>7.6281369999999997</v>
      </c>
      <c r="N75" s="63">
        <v>7.6145620000000003</v>
      </c>
      <c r="O75" s="63">
        <v>7.5644169999999997</v>
      </c>
      <c r="P75" s="63">
        <v>7.5499340000000004</v>
      </c>
      <c r="Q75" s="63">
        <v>7.5476929999999998</v>
      </c>
      <c r="R75" s="63">
        <v>7.5565660000000001</v>
      </c>
      <c r="S75" s="63">
        <v>7.5614720000000002</v>
      </c>
      <c r="T75" s="63">
        <v>7.5709619999999997</v>
      </c>
      <c r="U75" s="63">
        <v>7.5926419999999997</v>
      </c>
      <c r="V75" s="63">
        <v>7.6036219999999997</v>
      </c>
      <c r="W75" s="63">
        <v>7.6261369999999999</v>
      </c>
      <c r="X75" s="63">
        <v>7.6428529999999997</v>
      </c>
      <c r="Y75" s="63">
        <v>7.6638950000000001</v>
      </c>
      <c r="Z75" s="63">
        <v>7.6943859999999997</v>
      </c>
      <c r="AA75" s="63">
        <v>7.7232890000000003</v>
      </c>
      <c r="AB75" s="63">
        <v>7.7465130000000002</v>
      </c>
      <c r="AC75" s="63">
        <v>7.7788180000000002</v>
      </c>
      <c r="AD75" s="63">
        <v>7.8221420000000004</v>
      </c>
      <c r="AE75" s="63">
        <v>7.860735</v>
      </c>
      <c r="AF75" s="63">
        <v>7.9153950000000002</v>
      </c>
      <c r="AG75" s="64">
        <v>-1.6249999999999999E-3</v>
      </c>
    </row>
    <row r="76" spans="1:33" ht="15" customHeight="1">
      <c r="B76"/>
      <c r="C76"/>
      <c r="D76"/>
      <c r="E76"/>
      <c r="F76"/>
      <c r="G76"/>
      <c r="H76"/>
      <c r="I76"/>
      <c r="J76"/>
      <c r="K76"/>
      <c r="L76"/>
      <c r="M76"/>
      <c r="N76"/>
      <c r="O76"/>
      <c r="P76"/>
      <c r="Q76"/>
      <c r="R76"/>
      <c r="S76"/>
      <c r="T76"/>
      <c r="U76"/>
      <c r="V76"/>
      <c r="W76"/>
      <c r="X76"/>
      <c r="Y76"/>
      <c r="Z76"/>
      <c r="AA76"/>
      <c r="AB76"/>
      <c r="AC76"/>
      <c r="AD76"/>
      <c r="AE76"/>
      <c r="AF76"/>
      <c r="AG76"/>
    </row>
    <row r="77" spans="1:33" ht="15" customHeight="1">
      <c r="B77" s="62" t="s">
        <v>25</v>
      </c>
      <c r="C77"/>
      <c r="D77"/>
      <c r="E77"/>
      <c r="F77"/>
      <c r="G77"/>
      <c r="H77"/>
      <c r="I77"/>
      <c r="J77"/>
      <c r="K77"/>
      <c r="L77"/>
      <c r="M77"/>
      <c r="N77"/>
      <c r="O77"/>
      <c r="P77"/>
      <c r="Q77"/>
      <c r="R77"/>
      <c r="S77"/>
      <c r="T77"/>
      <c r="U77"/>
      <c r="V77"/>
      <c r="W77"/>
      <c r="X77"/>
      <c r="Y77"/>
      <c r="Z77"/>
      <c r="AA77"/>
      <c r="AB77"/>
      <c r="AC77"/>
      <c r="AD77"/>
      <c r="AE77"/>
      <c r="AF77"/>
      <c r="AG77"/>
    </row>
    <row r="78" spans="1:33" ht="15" customHeight="1">
      <c r="A78" s="51" t="s">
        <v>406</v>
      </c>
      <c r="B78" s="65" t="s">
        <v>497</v>
      </c>
      <c r="C78" s="52">
        <v>2.3418559999999999</v>
      </c>
      <c r="D78" s="52">
        <v>2.3788320000000001</v>
      </c>
      <c r="E78" s="52">
        <v>2.2975850000000002</v>
      </c>
      <c r="F78" s="52">
        <v>2.3025910000000001</v>
      </c>
      <c r="G78" s="52">
        <v>2.3101729999999998</v>
      </c>
      <c r="H78" s="52">
        <v>2.311547</v>
      </c>
      <c r="I78" s="52">
        <v>2.3078090000000002</v>
      </c>
      <c r="J78" s="52">
        <v>2.2961960000000001</v>
      </c>
      <c r="K78" s="52">
        <v>2.2804890000000002</v>
      </c>
      <c r="L78" s="52">
        <v>2.2649339999999998</v>
      </c>
      <c r="M78" s="52">
        <v>2.252869</v>
      </c>
      <c r="N78" s="52">
        <v>2.239576</v>
      </c>
      <c r="O78" s="52">
        <v>2.223932</v>
      </c>
      <c r="P78" s="52">
        <v>2.2106650000000001</v>
      </c>
      <c r="Q78" s="52">
        <v>2.200933</v>
      </c>
      <c r="R78" s="52">
        <v>2.19252</v>
      </c>
      <c r="S78" s="52">
        <v>2.1815090000000001</v>
      </c>
      <c r="T78" s="52">
        <v>2.1686700000000001</v>
      </c>
      <c r="U78" s="52">
        <v>2.1549179999999999</v>
      </c>
      <c r="V78" s="52">
        <v>2.1406909999999999</v>
      </c>
      <c r="W78" s="52">
        <v>2.1259060000000001</v>
      </c>
      <c r="X78" s="52">
        <v>2.1122920000000001</v>
      </c>
      <c r="Y78" s="52">
        <v>2.100333</v>
      </c>
      <c r="Z78" s="52">
        <v>2.08866</v>
      </c>
      <c r="AA78" s="52">
        <v>2.0766789999999999</v>
      </c>
      <c r="AB78" s="52">
        <v>2.0640429999999999</v>
      </c>
      <c r="AC78" s="52">
        <v>2.0507529999999998</v>
      </c>
      <c r="AD78" s="52">
        <v>2.0369709999999999</v>
      </c>
      <c r="AE78" s="52">
        <v>2.021725</v>
      </c>
      <c r="AF78" s="52">
        <v>2.0063240000000002</v>
      </c>
      <c r="AG78" s="67">
        <v>-5.3179999999999998E-3</v>
      </c>
    </row>
    <row r="79" spans="1:33" ht="14.5">
      <c r="A79" s="51" t="s">
        <v>407</v>
      </c>
      <c r="B79" s="65" t="s">
        <v>498</v>
      </c>
      <c r="C79" s="52">
        <v>1.492688</v>
      </c>
      <c r="D79" s="52">
        <v>1.3778950000000001</v>
      </c>
      <c r="E79" s="52">
        <v>1.54434</v>
      </c>
      <c r="F79" s="52">
        <v>1.538454</v>
      </c>
      <c r="G79" s="52">
        <v>1.5367999999999999</v>
      </c>
      <c r="H79" s="52">
        <v>1.536977</v>
      </c>
      <c r="I79" s="52">
        <v>1.5354779999999999</v>
      </c>
      <c r="J79" s="52">
        <v>1.530861</v>
      </c>
      <c r="K79" s="52">
        <v>1.532197</v>
      </c>
      <c r="L79" s="52">
        <v>1.53539</v>
      </c>
      <c r="M79" s="52">
        <v>1.5421260000000001</v>
      </c>
      <c r="N79" s="52">
        <v>1.5489660000000001</v>
      </c>
      <c r="O79" s="52">
        <v>1.5509059999999999</v>
      </c>
      <c r="P79" s="52">
        <v>1.556735</v>
      </c>
      <c r="Q79" s="52">
        <v>1.565852</v>
      </c>
      <c r="R79" s="52">
        <v>1.577056</v>
      </c>
      <c r="S79" s="52">
        <v>1.588012</v>
      </c>
      <c r="T79" s="52">
        <v>1.598789</v>
      </c>
      <c r="U79" s="52">
        <v>1.6108180000000001</v>
      </c>
      <c r="V79" s="52">
        <v>1.6197330000000001</v>
      </c>
      <c r="W79" s="52">
        <v>1.631346</v>
      </c>
      <c r="X79" s="52">
        <v>1.642191</v>
      </c>
      <c r="Y79" s="52">
        <v>1.6542129999999999</v>
      </c>
      <c r="Z79" s="52">
        <v>1.6684060000000001</v>
      </c>
      <c r="AA79" s="52">
        <v>1.6819550000000001</v>
      </c>
      <c r="AB79" s="52">
        <v>1.6959489999999999</v>
      </c>
      <c r="AC79" s="52">
        <v>1.7108920000000001</v>
      </c>
      <c r="AD79" s="52">
        <v>1.72767</v>
      </c>
      <c r="AE79" s="52">
        <v>1.743574</v>
      </c>
      <c r="AF79" s="52">
        <v>1.7625740000000001</v>
      </c>
      <c r="AG79" s="67">
        <v>5.7470000000000004E-3</v>
      </c>
    </row>
    <row r="80" spans="1:33" ht="15" customHeight="1">
      <c r="A80" s="51" t="s">
        <v>408</v>
      </c>
      <c r="B80" s="65" t="s">
        <v>499</v>
      </c>
      <c r="C80" s="52">
        <v>0.68778600000000001</v>
      </c>
      <c r="D80" s="52">
        <v>0.68076300000000001</v>
      </c>
      <c r="E80" s="52">
        <v>0.68094900000000003</v>
      </c>
      <c r="F80" s="52">
        <v>0.68696000000000002</v>
      </c>
      <c r="G80" s="52">
        <v>0.69384199999999996</v>
      </c>
      <c r="H80" s="52">
        <v>0.69906199999999996</v>
      </c>
      <c r="I80" s="52">
        <v>0.70281499999999997</v>
      </c>
      <c r="J80" s="52">
        <v>0.70451799999999998</v>
      </c>
      <c r="K80" s="52">
        <v>0.70524799999999999</v>
      </c>
      <c r="L80" s="52">
        <v>0.70633599999999996</v>
      </c>
      <c r="M80" s="52">
        <v>0.70843400000000001</v>
      </c>
      <c r="N80" s="52">
        <v>0.70895200000000003</v>
      </c>
      <c r="O80" s="52">
        <v>0.70945199999999997</v>
      </c>
      <c r="P80" s="52">
        <v>0.71118300000000001</v>
      </c>
      <c r="Q80" s="52">
        <v>0.71428899999999995</v>
      </c>
      <c r="R80" s="52">
        <v>0.71807600000000005</v>
      </c>
      <c r="S80" s="52">
        <v>0.72128300000000001</v>
      </c>
      <c r="T80" s="52">
        <v>0.72407299999999997</v>
      </c>
      <c r="U80" s="52">
        <v>0.72667800000000005</v>
      </c>
      <c r="V80" s="52">
        <v>0.72932200000000003</v>
      </c>
      <c r="W80" s="52">
        <v>0.73199800000000004</v>
      </c>
      <c r="X80" s="52">
        <v>0.735151</v>
      </c>
      <c r="Y80" s="52">
        <v>0.73907599999999996</v>
      </c>
      <c r="Z80" s="52">
        <v>0.74323300000000003</v>
      </c>
      <c r="AA80" s="52">
        <v>0.74742299999999995</v>
      </c>
      <c r="AB80" s="52">
        <v>0.75150899999999998</v>
      </c>
      <c r="AC80" s="52">
        <v>0.75542200000000004</v>
      </c>
      <c r="AD80" s="52">
        <v>0.75918399999999997</v>
      </c>
      <c r="AE80" s="52">
        <v>0.76250399999999996</v>
      </c>
      <c r="AF80" s="52">
        <v>0.76581900000000003</v>
      </c>
      <c r="AG80" s="67">
        <v>3.7130000000000002E-3</v>
      </c>
    </row>
    <row r="81" spans="1:33" ht="14.5">
      <c r="A81" s="51" t="s">
        <v>409</v>
      </c>
      <c r="B81" s="65" t="s">
        <v>13</v>
      </c>
      <c r="C81" s="52">
        <v>1.409319</v>
      </c>
      <c r="D81" s="52">
        <v>1.397275</v>
      </c>
      <c r="E81" s="52">
        <v>1.3836329999999999</v>
      </c>
      <c r="F81" s="52">
        <v>1.36528</v>
      </c>
      <c r="G81" s="52">
        <v>1.34988</v>
      </c>
      <c r="H81" s="52">
        <v>1.313064</v>
      </c>
      <c r="I81" s="52">
        <v>1.2788040000000001</v>
      </c>
      <c r="J81" s="52">
        <v>1.2447550000000001</v>
      </c>
      <c r="K81" s="52">
        <v>1.2187859999999999</v>
      </c>
      <c r="L81" s="52">
        <v>1.194717</v>
      </c>
      <c r="M81" s="52">
        <v>1.1741109999999999</v>
      </c>
      <c r="N81" s="52">
        <v>1.154593</v>
      </c>
      <c r="O81" s="52">
        <v>1.132207</v>
      </c>
      <c r="P81" s="52">
        <v>1.1142840000000001</v>
      </c>
      <c r="Q81" s="52">
        <v>1.0998330000000001</v>
      </c>
      <c r="R81" s="52">
        <v>1.087974</v>
      </c>
      <c r="S81" s="52">
        <v>1.0762750000000001</v>
      </c>
      <c r="T81" s="52">
        <v>1.065609</v>
      </c>
      <c r="U81" s="52">
        <v>1.0566500000000001</v>
      </c>
      <c r="V81" s="52">
        <v>1.0447249999999999</v>
      </c>
      <c r="W81" s="52">
        <v>1.035026</v>
      </c>
      <c r="X81" s="52">
        <v>1.0253620000000001</v>
      </c>
      <c r="Y81" s="52">
        <v>1.017172</v>
      </c>
      <c r="Z81" s="52">
        <v>1.0108250000000001</v>
      </c>
      <c r="AA81" s="52">
        <v>1.004678</v>
      </c>
      <c r="AB81" s="52">
        <v>0.99918899999999999</v>
      </c>
      <c r="AC81" s="52">
        <v>0.99497599999999997</v>
      </c>
      <c r="AD81" s="52">
        <v>0.992201</v>
      </c>
      <c r="AE81" s="52">
        <v>0.98959900000000001</v>
      </c>
      <c r="AF81" s="52">
        <v>0.98940399999999995</v>
      </c>
      <c r="AG81" s="67">
        <v>-1.2123999999999999E-2</v>
      </c>
    </row>
    <row r="82" spans="1:33" ht="15" customHeight="1">
      <c r="A82" s="51" t="s">
        <v>410</v>
      </c>
      <c r="B82" s="65" t="s">
        <v>14</v>
      </c>
      <c r="C82" s="52">
        <v>0.58073200000000003</v>
      </c>
      <c r="D82" s="52">
        <v>0.57927799999999996</v>
      </c>
      <c r="E82" s="52">
        <v>0.58127200000000001</v>
      </c>
      <c r="F82" s="52">
        <v>0.58530800000000005</v>
      </c>
      <c r="G82" s="52">
        <v>0.590005</v>
      </c>
      <c r="H82" s="52">
        <v>0.593808</v>
      </c>
      <c r="I82" s="52">
        <v>0.59671200000000002</v>
      </c>
      <c r="J82" s="52">
        <v>0.59821400000000002</v>
      </c>
      <c r="K82" s="52">
        <v>0.60003099999999998</v>
      </c>
      <c r="L82" s="52">
        <v>0.602186</v>
      </c>
      <c r="M82" s="52">
        <v>0.60522399999999998</v>
      </c>
      <c r="N82" s="52">
        <v>0.60691300000000004</v>
      </c>
      <c r="O82" s="52">
        <v>0.608101</v>
      </c>
      <c r="P82" s="52">
        <v>0.61048199999999997</v>
      </c>
      <c r="Q82" s="52">
        <v>0.613792</v>
      </c>
      <c r="R82" s="52">
        <v>0.617483</v>
      </c>
      <c r="S82" s="52">
        <v>0.620703</v>
      </c>
      <c r="T82" s="52">
        <v>0.62353700000000001</v>
      </c>
      <c r="U82" s="52">
        <v>0.62634599999999996</v>
      </c>
      <c r="V82" s="52">
        <v>0.62900400000000001</v>
      </c>
      <c r="W82" s="52">
        <v>0.63202899999999995</v>
      </c>
      <c r="X82" s="52">
        <v>0.63508600000000004</v>
      </c>
      <c r="Y82" s="52">
        <v>0.63863400000000003</v>
      </c>
      <c r="Z82" s="52">
        <v>0.64244999999999997</v>
      </c>
      <c r="AA82" s="52">
        <v>0.64623699999999995</v>
      </c>
      <c r="AB82" s="52">
        <v>0.64992499999999997</v>
      </c>
      <c r="AC82" s="52">
        <v>0.65357600000000005</v>
      </c>
      <c r="AD82" s="52">
        <v>0.65722199999999997</v>
      </c>
      <c r="AE82" s="52">
        <v>0.66049199999999997</v>
      </c>
      <c r="AF82" s="52">
        <v>0.66394699999999995</v>
      </c>
      <c r="AG82" s="67">
        <v>4.6280000000000002E-3</v>
      </c>
    </row>
    <row r="83" spans="1:33" ht="15" customHeight="1">
      <c r="A83" s="51" t="s">
        <v>411</v>
      </c>
      <c r="B83" s="65" t="s">
        <v>15</v>
      </c>
      <c r="C83" s="52">
        <v>1.453859</v>
      </c>
      <c r="D83" s="52">
        <v>1.4134100000000001</v>
      </c>
      <c r="E83" s="52">
        <v>1.3748290000000001</v>
      </c>
      <c r="F83" s="52">
        <v>1.333545</v>
      </c>
      <c r="G83" s="52">
        <v>1.299825</v>
      </c>
      <c r="H83" s="52">
        <v>1.2708649999999999</v>
      </c>
      <c r="I83" s="52">
        <v>1.2451970000000001</v>
      </c>
      <c r="J83" s="52">
        <v>1.2116579999999999</v>
      </c>
      <c r="K83" s="52">
        <v>1.1870499999999999</v>
      </c>
      <c r="L83" s="52">
        <v>1.145751</v>
      </c>
      <c r="M83" s="52">
        <v>1.1111279999999999</v>
      </c>
      <c r="N83" s="52">
        <v>1.07988</v>
      </c>
      <c r="O83" s="52">
        <v>1.0486819999999999</v>
      </c>
      <c r="P83" s="52">
        <v>1.023339</v>
      </c>
      <c r="Q83" s="52">
        <v>1.0026219999999999</v>
      </c>
      <c r="R83" s="52">
        <v>0.98566200000000004</v>
      </c>
      <c r="S83" s="52">
        <v>0.96993200000000002</v>
      </c>
      <c r="T83" s="52">
        <v>0.95577299999999998</v>
      </c>
      <c r="U83" s="52">
        <v>0.94357400000000002</v>
      </c>
      <c r="V83" s="52">
        <v>0.926126</v>
      </c>
      <c r="W83" s="52">
        <v>0.91230900000000004</v>
      </c>
      <c r="X83" s="52">
        <v>0.899061</v>
      </c>
      <c r="Y83" s="52">
        <v>0.88719300000000001</v>
      </c>
      <c r="Z83" s="52">
        <v>0.87751199999999996</v>
      </c>
      <c r="AA83" s="52">
        <v>0.86860700000000002</v>
      </c>
      <c r="AB83" s="52">
        <v>0.86077899999999996</v>
      </c>
      <c r="AC83" s="52">
        <v>0.85442799999999997</v>
      </c>
      <c r="AD83" s="52">
        <v>0.84954300000000005</v>
      </c>
      <c r="AE83" s="52">
        <v>0.845086</v>
      </c>
      <c r="AF83" s="52">
        <v>0.842916</v>
      </c>
      <c r="AG83" s="67">
        <v>-1.8620999999999999E-2</v>
      </c>
    </row>
    <row r="84" spans="1:33" ht="15" customHeight="1">
      <c r="A84" s="51" t="s">
        <v>412</v>
      </c>
      <c r="B84" s="65" t="s">
        <v>16</v>
      </c>
      <c r="C84" s="52">
        <v>1.821404</v>
      </c>
      <c r="D84" s="52">
        <v>1.807034</v>
      </c>
      <c r="E84" s="52">
        <v>1.788446</v>
      </c>
      <c r="F84" s="52">
        <v>1.7621960000000001</v>
      </c>
      <c r="G84" s="52">
        <v>1.742804</v>
      </c>
      <c r="H84" s="52">
        <v>1.728769</v>
      </c>
      <c r="I84" s="52">
        <v>1.7169760000000001</v>
      </c>
      <c r="J84" s="52">
        <v>1.7037530000000001</v>
      </c>
      <c r="K84" s="52">
        <v>1.6993240000000001</v>
      </c>
      <c r="L84" s="52">
        <v>1.692941</v>
      </c>
      <c r="M84" s="52">
        <v>1.6905559999999999</v>
      </c>
      <c r="N84" s="52">
        <v>1.688704</v>
      </c>
      <c r="O84" s="52">
        <v>1.6818649999999999</v>
      </c>
      <c r="P84" s="52">
        <v>1.6798470000000001</v>
      </c>
      <c r="Q84" s="52">
        <v>1.6796629999999999</v>
      </c>
      <c r="R84" s="52">
        <v>1.680606</v>
      </c>
      <c r="S84" s="52">
        <v>1.6808380000000001</v>
      </c>
      <c r="T84" s="52">
        <v>1.6812279999999999</v>
      </c>
      <c r="U84" s="52">
        <v>1.683306</v>
      </c>
      <c r="V84" s="52">
        <v>1.6836</v>
      </c>
      <c r="W84" s="52">
        <v>1.686795</v>
      </c>
      <c r="X84" s="52">
        <v>1.689012</v>
      </c>
      <c r="Y84" s="52">
        <v>1.691754</v>
      </c>
      <c r="Z84" s="52">
        <v>1.6957990000000001</v>
      </c>
      <c r="AA84" s="52">
        <v>1.699476</v>
      </c>
      <c r="AB84" s="52">
        <v>1.702555</v>
      </c>
      <c r="AC84" s="52">
        <v>1.70689</v>
      </c>
      <c r="AD84" s="52">
        <v>1.7123930000000001</v>
      </c>
      <c r="AE84" s="52">
        <v>1.717123</v>
      </c>
      <c r="AF84" s="52">
        <v>1.724167</v>
      </c>
      <c r="AG84" s="67">
        <v>-1.89E-3</v>
      </c>
    </row>
    <row r="85" spans="1:33" ht="15" customHeight="1">
      <c r="A85" s="51" t="s">
        <v>413</v>
      </c>
      <c r="B85" s="65" t="s">
        <v>144</v>
      </c>
      <c r="C85" s="52">
        <v>1.203554</v>
      </c>
      <c r="D85" s="52">
        <v>1.21374</v>
      </c>
      <c r="E85" s="52">
        <v>1.2180439999999999</v>
      </c>
      <c r="F85" s="52">
        <v>1.2157579999999999</v>
      </c>
      <c r="G85" s="52">
        <v>1.2194339999999999</v>
      </c>
      <c r="H85" s="52">
        <v>1.2263310000000001</v>
      </c>
      <c r="I85" s="52">
        <v>1.234057</v>
      </c>
      <c r="J85" s="52">
        <v>1.242442</v>
      </c>
      <c r="K85" s="52">
        <v>1.2565390000000001</v>
      </c>
      <c r="L85" s="52">
        <v>1.2733589999999999</v>
      </c>
      <c r="M85" s="52">
        <v>1.2908710000000001</v>
      </c>
      <c r="N85" s="52">
        <v>1.3091870000000001</v>
      </c>
      <c r="O85" s="52">
        <v>1.3230869999999999</v>
      </c>
      <c r="P85" s="52">
        <v>1.3415809999999999</v>
      </c>
      <c r="Q85" s="52">
        <v>1.3606009999999999</v>
      </c>
      <c r="R85" s="52">
        <v>1.382708</v>
      </c>
      <c r="S85" s="52">
        <v>1.402822</v>
      </c>
      <c r="T85" s="52">
        <v>1.4256390000000001</v>
      </c>
      <c r="U85" s="52">
        <v>1.449751</v>
      </c>
      <c r="V85" s="52">
        <v>1.473365</v>
      </c>
      <c r="W85" s="52">
        <v>1.4976149999999999</v>
      </c>
      <c r="X85" s="52">
        <v>1.5223260000000001</v>
      </c>
      <c r="Y85" s="52">
        <v>1.5485530000000001</v>
      </c>
      <c r="Z85" s="52">
        <v>1.5744899999999999</v>
      </c>
      <c r="AA85" s="52">
        <v>1.601413</v>
      </c>
      <c r="AB85" s="52">
        <v>1.6287670000000001</v>
      </c>
      <c r="AC85" s="52">
        <v>1.655999</v>
      </c>
      <c r="AD85" s="52">
        <v>1.685875</v>
      </c>
      <c r="AE85" s="52">
        <v>1.7152529999999999</v>
      </c>
      <c r="AF85" s="52">
        <v>1.746756</v>
      </c>
      <c r="AG85" s="67">
        <v>1.2926999999999999E-2</v>
      </c>
    </row>
    <row r="86" spans="1:33" ht="15" customHeight="1">
      <c r="A86" s="51" t="s">
        <v>414</v>
      </c>
      <c r="B86" s="65" t="s">
        <v>145</v>
      </c>
      <c r="C86" s="52">
        <v>0.49580000000000002</v>
      </c>
      <c r="D86" s="52">
        <v>0.48943199999999998</v>
      </c>
      <c r="E86" s="52">
        <v>0.482852</v>
      </c>
      <c r="F86" s="52">
        <v>0.47461700000000001</v>
      </c>
      <c r="G86" s="52">
        <v>0.46908100000000003</v>
      </c>
      <c r="H86" s="52">
        <v>0.466082</v>
      </c>
      <c r="I86" s="52">
        <v>0.46399099999999999</v>
      </c>
      <c r="J86" s="52">
        <v>0.46184700000000001</v>
      </c>
      <c r="K86" s="52">
        <v>0.46247199999999999</v>
      </c>
      <c r="L86" s="52">
        <v>0.46429100000000001</v>
      </c>
      <c r="M86" s="52">
        <v>0.46634500000000001</v>
      </c>
      <c r="N86" s="52">
        <v>0.468918</v>
      </c>
      <c r="O86" s="52">
        <v>0.46990399999999999</v>
      </c>
      <c r="P86" s="52">
        <v>0.47128599999999998</v>
      </c>
      <c r="Q86" s="52">
        <v>0.47345999999999999</v>
      </c>
      <c r="R86" s="52">
        <v>0.47499400000000003</v>
      </c>
      <c r="S86" s="52">
        <v>0.476244</v>
      </c>
      <c r="T86" s="52">
        <v>0.47747800000000001</v>
      </c>
      <c r="U86" s="52">
        <v>0.47764200000000001</v>
      </c>
      <c r="V86" s="52">
        <v>0.47759600000000002</v>
      </c>
      <c r="W86" s="52">
        <v>0.47692699999999999</v>
      </c>
      <c r="X86" s="52">
        <v>0.474383</v>
      </c>
      <c r="Y86" s="52">
        <v>0.47102100000000002</v>
      </c>
      <c r="Z86" s="52">
        <v>0.46709099999999998</v>
      </c>
      <c r="AA86" s="52">
        <v>0.46141700000000002</v>
      </c>
      <c r="AB86" s="52">
        <v>0.454594</v>
      </c>
      <c r="AC86" s="52">
        <v>0.44645299999999999</v>
      </c>
      <c r="AD86" s="52">
        <v>0.43692199999999998</v>
      </c>
      <c r="AE86" s="52">
        <v>0.42549799999999999</v>
      </c>
      <c r="AF86" s="52">
        <v>0.412018</v>
      </c>
      <c r="AG86" s="67">
        <v>-6.3629999999999997E-3</v>
      </c>
    </row>
    <row r="87" spans="1:33" ht="15" customHeight="1">
      <c r="A87" s="51" t="s">
        <v>415</v>
      </c>
      <c r="B87" s="65" t="s">
        <v>504</v>
      </c>
      <c r="C87" s="52">
        <v>5.8744319999999997</v>
      </c>
      <c r="D87" s="52">
        <v>6.3030460000000001</v>
      </c>
      <c r="E87" s="52">
        <v>6.2564719999999996</v>
      </c>
      <c r="F87" s="52">
        <v>6.1523529999999997</v>
      </c>
      <c r="G87" s="52">
        <v>6.0649009999999999</v>
      </c>
      <c r="H87" s="52">
        <v>5.9912590000000003</v>
      </c>
      <c r="I87" s="52">
        <v>6.00624</v>
      </c>
      <c r="J87" s="52">
        <v>6.0101180000000003</v>
      </c>
      <c r="K87" s="52">
        <v>6.035361</v>
      </c>
      <c r="L87" s="52">
        <v>6.0660470000000002</v>
      </c>
      <c r="M87" s="52">
        <v>6.1014949999999999</v>
      </c>
      <c r="N87" s="52">
        <v>6.134747</v>
      </c>
      <c r="O87" s="52">
        <v>6.1556300000000004</v>
      </c>
      <c r="P87" s="52">
        <v>6.1895819999999997</v>
      </c>
      <c r="Q87" s="52">
        <v>6.2276509999999998</v>
      </c>
      <c r="R87" s="52">
        <v>6.2697560000000001</v>
      </c>
      <c r="S87" s="52">
        <v>6.3100870000000002</v>
      </c>
      <c r="T87" s="52">
        <v>6.351432</v>
      </c>
      <c r="U87" s="52">
        <v>6.399159</v>
      </c>
      <c r="V87" s="52">
        <v>6.4459679999999997</v>
      </c>
      <c r="W87" s="52">
        <v>6.4964310000000003</v>
      </c>
      <c r="X87" s="52">
        <v>6.5468320000000002</v>
      </c>
      <c r="Y87" s="52">
        <v>6.5995169999999996</v>
      </c>
      <c r="Z87" s="52">
        <v>6.6563540000000003</v>
      </c>
      <c r="AA87" s="52">
        <v>6.7151149999999999</v>
      </c>
      <c r="AB87" s="52">
        <v>6.7710699999999999</v>
      </c>
      <c r="AC87" s="52">
        <v>6.8331410000000004</v>
      </c>
      <c r="AD87" s="52">
        <v>6.9010119999999997</v>
      </c>
      <c r="AE87" s="52">
        <v>6.9680730000000004</v>
      </c>
      <c r="AF87" s="52">
        <v>7.0437969999999996</v>
      </c>
      <c r="AG87" s="67">
        <v>6.28E-3</v>
      </c>
    </row>
    <row r="88" spans="1:33" ht="15" customHeight="1">
      <c r="A88" s="51" t="s">
        <v>416</v>
      </c>
      <c r="B88" s="62" t="s">
        <v>508</v>
      </c>
      <c r="C88" s="63">
        <v>17.361431</v>
      </c>
      <c r="D88" s="63">
        <v>17.640705000000001</v>
      </c>
      <c r="E88" s="63">
        <v>17.608421</v>
      </c>
      <c r="F88" s="63">
        <v>17.417061</v>
      </c>
      <c r="G88" s="63">
        <v>17.276744999999998</v>
      </c>
      <c r="H88" s="63">
        <v>17.137764000000001</v>
      </c>
      <c r="I88" s="63">
        <v>17.088079</v>
      </c>
      <c r="J88" s="63">
        <v>17.004359999999998</v>
      </c>
      <c r="K88" s="63">
        <v>16.977499000000002</v>
      </c>
      <c r="L88" s="63">
        <v>16.945951000000001</v>
      </c>
      <c r="M88" s="63">
        <v>16.943159000000001</v>
      </c>
      <c r="N88" s="63">
        <v>16.940435000000001</v>
      </c>
      <c r="O88" s="63">
        <v>16.903765</v>
      </c>
      <c r="P88" s="63">
        <v>16.908982999999999</v>
      </c>
      <c r="Q88" s="63">
        <v>16.938696</v>
      </c>
      <c r="R88" s="63">
        <v>16.986834999999999</v>
      </c>
      <c r="S88" s="63">
        <v>17.027704</v>
      </c>
      <c r="T88" s="63">
        <v>17.072227000000002</v>
      </c>
      <c r="U88" s="63">
        <v>17.128843</v>
      </c>
      <c r="V88" s="63">
        <v>17.170127999999998</v>
      </c>
      <c r="W88" s="63">
        <v>17.226382999999998</v>
      </c>
      <c r="X88" s="63">
        <v>17.281694000000002</v>
      </c>
      <c r="Y88" s="63">
        <v>17.347467000000002</v>
      </c>
      <c r="Z88" s="63">
        <v>17.42482</v>
      </c>
      <c r="AA88" s="63">
        <v>17.503</v>
      </c>
      <c r="AB88" s="63">
        <v>17.578381</v>
      </c>
      <c r="AC88" s="63">
        <v>17.662531000000001</v>
      </c>
      <c r="AD88" s="63">
        <v>17.758997000000001</v>
      </c>
      <c r="AE88" s="63">
        <v>17.848928000000001</v>
      </c>
      <c r="AF88" s="63">
        <v>17.957722</v>
      </c>
      <c r="AG88" s="64">
        <v>1.165E-3</v>
      </c>
    </row>
    <row r="89" spans="1:33" ht="15" customHeight="1">
      <c r="A89" s="51" t="s">
        <v>509</v>
      </c>
      <c r="B89" s="65" t="s">
        <v>473</v>
      </c>
      <c r="C89" s="52">
        <v>9.5620999999999998E-2</v>
      </c>
      <c r="D89" s="52">
        <v>0.106823</v>
      </c>
      <c r="E89" s="52">
        <v>0.118293</v>
      </c>
      <c r="F89" s="52">
        <v>0.129665</v>
      </c>
      <c r="G89" s="52">
        <v>0.13705800000000001</v>
      </c>
      <c r="H89" s="52">
        <v>0.14680000000000001</v>
      </c>
      <c r="I89" s="52">
        <v>0.15343499999999999</v>
      </c>
      <c r="J89" s="52">
        <v>0.15925300000000001</v>
      </c>
      <c r="K89" s="52">
        <v>0.166598</v>
      </c>
      <c r="L89" s="52">
        <v>0.17012099999999999</v>
      </c>
      <c r="M89" s="52">
        <v>0.174905</v>
      </c>
      <c r="N89" s="52">
        <v>0.18027000000000001</v>
      </c>
      <c r="O89" s="52">
        <v>0.18702099999999999</v>
      </c>
      <c r="P89" s="52">
        <v>0.191797</v>
      </c>
      <c r="Q89" s="52">
        <v>0.192271</v>
      </c>
      <c r="R89" s="52">
        <v>0.197433</v>
      </c>
      <c r="S89" s="52">
        <v>0.20472099999999999</v>
      </c>
      <c r="T89" s="52">
        <v>0.209702</v>
      </c>
      <c r="U89" s="52">
        <v>0.216282</v>
      </c>
      <c r="V89" s="52">
        <v>0.22558400000000001</v>
      </c>
      <c r="W89" s="52">
        <v>0.233128</v>
      </c>
      <c r="X89" s="52">
        <v>0.242644</v>
      </c>
      <c r="Y89" s="52">
        <v>0.24992900000000001</v>
      </c>
      <c r="Z89" s="52">
        <v>0.25634600000000002</v>
      </c>
      <c r="AA89" s="52">
        <v>0.26500099999999999</v>
      </c>
      <c r="AB89" s="52">
        <v>0.27456700000000001</v>
      </c>
      <c r="AC89" s="52">
        <v>0.28201799999999999</v>
      </c>
      <c r="AD89" s="52">
        <v>0.29003400000000001</v>
      </c>
      <c r="AE89" s="52">
        <v>0.29836299999999999</v>
      </c>
      <c r="AF89" s="52">
        <v>0.30446899999999999</v>
      </c>
      <c r="AG89" s="67">
        <v>4.0745000000000003E-2</v>
      </c>
    </row>
    <row r="90" spans="1:33" ht="15" customHeight="1">
      <c r="A90" s="51" t="s">
        <v>510</v>
      </c>
      <c r="B90" s="62" t="s">
        <v>480</v>
      </c>
      <c r="C90" s="63">
        <v>17.265808</v>
      </c>
      <c r="D90" s="63">
        <v>17.533881999999998</v>
      </c>
      <c r="E90" s="63">
        <v>17.490127999999999</v>
      </c>
      <c r="F90" s="63">
        <v>17.287395</v>
      </c>
      <c r="G90" s="63">
        <v>17.139686999999999</v>
      </c>
      <c r="H90" s="63">
        <v>16.990963000000001</v>
      </c>
      <c r="I90" s="63">
        <v>16.934645</v>
      </c>
      <c r="J90" s="63">
        <v>16.845108</v>
      </c>
      <c r="K90" s="63">
        <v>16.8109</v>
      </c>
      <c r="L90" s="63">
        <v>16.775831</v>
      </c>
      <c r="M90" s="63">
        <v>16.768253000000001</v>
      </c>
      <c r="N90" s="63">
        <v>16.760166000000002</v>
      </c>
      <c r="O90" s="63">
        <v>16.716743000000001</v>
      </c>
      <c r="P90" s="63">
        <v>16.717186000000002</v>
      </c>
      <c r="Q90" s="63">
        <v>16.746426</v>
      </c>
      <c r="R90" s="63">
        <v>16.789401999999999</v>
      </c>
      <c r="S90" s="63">
        <v>16.822983000000001</v>
      </c>
      <c r="T90" s="63">
        <v>16.862525999999999</v>
      </c>
      <c r="U90" s="63">
        <v>16.912561</v>
      </c>
      <c r="V90" s="63">
        <v>16.944545999999999</v>
      </c>
      <c r="W90" s="63">
        <v>16.993255999999999</v>
      </c>
      <c r="X90" s="63">
        <v>17.039051000000001</v>
      </c>
      <c r="Y90" s="63">
        <v>17.097538</v>
      </c>
      <c r="Z90" s="63">
        <v>17.168474</v>
      </c>
      <c r="AA90" s="63">
        <v>17.238001000000001</v>
      </c>
      <c r="AB90" s="63">
        <v>17.303813999999999</v>
      </c>
      <c r="AC90" s="63">
        <v>17.380512</v>
      </c>
      <c r="AD90" s="63">
        <v>17.468962000000001</v>
      </c>
      <c r="AE90" s="63">
        <v>17.550566</v>
      </c>
      <c r="AF90" s="63">
        <v>17.653254</v>
      </c>
      <c r="AG90" s="64">
        <v>7.6599999999999997E-4</v>
      </c>
    </row>
    <row r="91" spans="1:33" ht="15" customHeight="1">
      <c r="B91"/>
      <c r="C91"/>
      <c r="D91"/>
      <c r="E91"/>
      <c r="F91"/>
      <c r="G91"/>
      <c r="H91"/>
      <c r="I91"/>
      <c r="J91"/>
      <c r="K91"/>
      <c r="L91"/>
      <c r="M91"/>
      <c r="N91"/>
      <c r="O91"/>
      <c r="P91"/>
      <c r="Q91"/>
      <c r="R91"/>
      <c r="S91"/>
      <c r="T91"/>
      <c r="U91"/>
      <c r="V91"/>
      <c r="W91"/>
      <c r="X91"/>
      <c r="Y91"/>
      <c r="Z91"/>
      <c r="AA91"/>
      <c r="AB91"/>
      <c r="AC91"/>
      <c r="AD91"/>
      <c r="AE91"/>
      <c r="AF91"/>
      <c r="AG91"/>
    </row>
    <row r="92" spans="1:33" ht="14.5">
      <c r="B92" s="62" t="s">
        <v>511</v>
      </c>
      <c r="C92"/>
      <c r="D92"/>
      <c r="E92"/>
      <c r="F92"/>
      <c r="G92"/>
      <c r="H92"/>
      <c r="I92"/>
      <c r="J92"/>
      <c r="K92"/>
      <c r="L92"/>
      <c r="M92"/>
      <c r="N92"/>
      <c r="O92"/>
      <c r="P92"/>
      <c r="Q92"/>
      <c r="R92"/>
      <c r="S92"/>
      <c r="T92"/>
      <c r="U92"/>
      <c r="V92"/>
      <c r="W92"/>
      <c r="X92"/>
      <c r="Y92"/>
      <c r="Z92"/>
      <c r="AA92"/>
      <c r="AB92"/>
      <c r="AC92"/>
      <c r="AD92"/>
      <c r="AE92"/>
      <c r="AF92"/>
      <c r="AG92"/>
    </row>
    <row r="93" spans="1:33" ht="15" customHeight="1">
      <c r="A93" s="51" t="s">
        <v>417</v>
      </c>
      <c r="B93" s="65" t="s">
        <v>26</v>
      </c>
      <c r="C93" s="52">
        <v>7.4163000000000007E-2</v>
      </c>
      <c r="D93" s="52">
        <v>7.4392E-2</v>
      </c>
      <c r="E93" s="52">
        <v>7.3889999999999997E-2</v>
      </c>
      <c r="F93" s="52">
        <v>7.3552999999999993E-2</v>
      </c>
      <c r="G93" s="52">
        <v>7.3436000000000001E-2</v>
      </c>
      <c r="H93" s="52">
        <v>7.238E-2</v>
      </c>
      <c r="I93" s="52">
        <v>7.1879999999999999E-2</v>
      </c>
      <c r="J93" s="52">
        <v>7.1540999999999993E-2</v>
      </c>
      <c r="K93" s="52">
        <v>7.1304000000000006E-2</v>
      </c>
      <c r="L93" s="52">
        <v>7.1067000000000005E-2</v>
      </c>
      <c r="M93" s="52">
        <v>7.0795999999999998E-2</v>
      </c>
      <c r="N93" s="52">
        <v>7.0813000000000001E-2</v>
      </c>
      <c r="O93" s="52">
        <v>7.0583000000000007E-2</v>
      </c>
      <c r="P93" s="52">
        <v>7.0157999999999998E-2</v>
      </c>
      <c r="Q93" s="52">
        <v>6.9917000000000007E-2</v>
      </c>
      <c r="R93" s="52">
        <v>6.9782999999999998E-2</v>
      </c>
      <c r="S93" s="52">
        <v>6.9637000000000004E-2</v>
      </c>
      <c r="T93" s="52">
        <v>6.9691000000000003E-2</v>
      </c>
      <c r="U93" s="52">
        <v>6.9733000000000003E-2</v>
      </c>
      <c r="V93" s="52">
        <v>6.973E-2</v>
      </c>
      <c r="W93" s="52">
        <v>6.9640999999999995E-2</v>
      </c>
      <c r="X93" s="52">
        <v>6.9580000000000003E-2</v>
      </c>
      <c r="Y93" s="52">
        <v>6.9635000000000002E-2</v>
      </c>
      <c r="Z93" s="52">
        <v>6.9553000000000004E-2</v>
      </c>
      <c r="AA93" s="52">
        <v>6.9555000000000006E-2</v>
      </c>
      <c r="AB93" s="52">
        <v>6.9547999999999999E-2</v>
      </c>
      <c r="AC93" s="52">
        <v>6.9417000000000006E-2</v>
      </c>
      <c r="AD93" s="52">
        <v>6.9639000000000006E-2</v>
      </c>
      <c r="AE93" s="52">
        <v>6.9524000000000002E-2</v>
      </c>
      <c r="AF93" s="52">
        <v>6.9519999999999998E-2</v>
      </c>
      <c r="AG93" s="67">
        <v>-2.2269999999999998E-3</v>
      </c>
    </row>
    <row r="94" spans="1:33" ht="15" customHeight="1">
      <c r="A94" s="51" t="s">
        <v>418</v>
      </c>
      <c r="B94" s="65" t="s">
        <v>27</v>
      </c>
      <c r="C94" s="52">
        <v>0.196655</v>
      </c>
      <c r="D94" s="52">
        <v>0.22265799999999999</v>
      </c>
      <c r="E94" s="52">
        <v>0.248642</v>
      </c>
      <c r="F94" s="52">
        <v>0.27325300000000002</v>
      </c>
      <c r="G94" s="52">
        <v>0.289441</v>
      </c>
      <c r="H94" s="52">
        <v>0.30767299999999997</v>
      </c>
      <c r="I94" s="52">
        <v>0.32219900000000001</v>
      </c>
      <c r="J94" s="52">
        <v>0.33395900000000001</v>
      </c>
      <c r="K94" s="52">
        <v>0.34960000000000002</v>
      </c>
      <c r="L94" s="52">
        <v>0.35700799999999999</v>
      </c>
      <c r="M94" s="52">
        <v>0.36640800000000001</v>
      </c>
      <c r="N94" s="52">
        <v>0.38034200000000001</v>
      </c>
      <c r="O94" s="52">
        <v>0.39524300000000001</v>
      </c>
      <c r="P94" s="52">
        <v>0.40476299999999998</v>
      </c>
      <c r="Q94" s="52">
        <v>0.40482200000000002</v>
      </c>
      <c r="R94" s="52">
        <v>0.41642899999999999</v>
      </c>
      <c r="S94" s="52">
        <v>0.43254399999999998</v>
      </c>
      <c r="T94" s="52">
        <v>0.44505</v>
      </c>
      <c r="U94" s="52">
        <v>0.46110099999999998</v>
      </c>
      <c r="V94" s="52">
        <v>0.48238399999999998</v>
      </c>
      <c r="W94" s="52">
        <v>0.49926999999999999</v>
      </c>
      <c r="X94" s="52">
        <v>0.52039400000000002</v>
      </c>
      <c r="Y94" s="52">
        <v>0.53851099999999996</v>
      </c>
      <c r="Z94" s="52">
        <v>0.55243100000000001</v>
      </c>
      <c r="AA94" s="52">
        <v>0.57282999999999995</v>
      </c>
      <c r="AB94" s="52">
        <v>0.59606999999999999</v>
      </c>
      <c r="AC94" s="52">
        <v>0.61283900000000002</v>
      </c>
      <c r="AD94" s="52">
        <v>0.63423099999999999</v>
      </c>
      <c r="AE94" s="52">
        <v>0.65261199999999997</v>
      </c>
      <c r="AF94" s="52">
        <v>0.667466</v>
      </c>
      <c r="AG94" s="67">
        <v>4.3040000000000002E-2</v>
      </c>
    </row>
    <row r="95" spans="1:33" ht="15" customHeight="1">
      <c r="A95" s="51" t="s">
        <v>419</v>
      </c>
      <c r="B95" s="65" t="s">
        <v>28</v>
      </c>
      <c r="C95" s="52">
        <v>6.8890000000000002E-3</v>
      </c>
      <c r="D95" s="52">
        <v>6.9369999999999996E-3</v>
      </c>
      <c r="E95" s="52">
        <v>6.8589999999999996E-3</v>
      </c>
      <c r="F95" s="52">
        <v>6.7850000000000002E-3</v>
      </c>
      <c r="G95" s="52">
        <v>6.7499999999999999E-3</v>
      </c>
      <c r="H95" s="52">
        <v>6.685E-3</v>
      </c>
      <c r="I95" s="52">
        <v>6.659E-3</v>
      </c>
      <c r="J95" s="52">
        <v>6.6429999999999996E-3</v>
      </c>
      <c r="K95" s="52">
        <v>6.6030000000000004E-3</v>
      </c>
      <c r="L95" s="52">
        <v>6.6E-3</v>
      </c>
      <c r="M95" s="52">
        <v>6.5929999999999999E-3</v>
      </c>
      <c r="N95" s="52">
        <v>6.6020000000000002E-3</v>
      </c>
      <c r="O95" s="52">
        <v>6.6119999999999998E-3</v>
      </c>
      <c r="P95" s="52">
        <v>6.6E-3</v>
      </c>
      <c r="Q95" s="52">
        <v>6.5779999999999996E-3</v>
      </c>
      <c r="R95" s="52">
        <v>6.5649999999999997E-3</v>
      </c>
      <c r="S95" s="52">
        <v>6.548E-3</v>
      </c>
      <c r="T95" s="52">
        <v>6.5500000000000003E-3</v>
      </c>
      <c r="U95" s="52">
        <v>6.548E-3</v>
      </c>
      <c r="V95" s="52">
        <v>6.5579999999999996E-3</v>
      </c>
      <c r="W95" s="52">
        <v>6.548E-3</v>
      </c>
      <c r="X95" s="52">
        <v>6.5709999999999996E-3</v>
      </c>
      <c r="Y95" s="52">
        <v>6.5690000000000002E-3</v>
      </c>
      <c r="Z95" s="52">
        <v>6.5700000000000003E-3</v>
      </c>
      <c r="AA95" s="52">
        <v>6.5599999999999999E-3</v>
      </c>
      <c r="AB95" s="52">
        <v>6.5500000000000003E-3</v>
      </c>
      <c r="AC95" s="52">
        <v>6.5440000000000003E-3</v>
      </c>
      <c r="AD95" s="52">
        <v>6.5449999999999996E-3</v>
      </c>
      <c r="AE95" s="52">
        <v>6.5440000000000003E-3</v>
      </c>
      <c r="AF95" s="52">
        <v>6.5469999999999999E-3</v>
      </c>
      <c r="AG95" s="67">
        <v>-1.75E-3</v>
      </c>
    </row>
    <row r="96" spans="1:33" ht="15" customHeight="1">
      <c r="A96" s="51" t="s">
        <v>420</v>
      </c>
      <c r="B96" s="62" t="s">
        <v>29</v>
      </c>
      <c r="C96" s="63">
        <v>0.27770699999999998</v>
      </c>
      <c r="D96" s="63">
        <v>0.30398700000000001</v>
      </c>
      <c r="E96" s="63">
        <v>0.32939099999999999</v>
      </c>
      <c r="F96" s="63">
        <v>0.35359000000000002</v>
      </c>
      <c r="G96" s="63">
        <v>0.36962699999999998</v>
      </c>
      <c r="H96" s="63">
        <v>0.38673800000000003</v>
      </c>
      <c r="I96" s="63">
        <v>0.40073799999999998</v>
      </c>
      <c r="J96" s="63">
        <v>0.41214299999999998</v>
      </c>
      <c r="K96" s="63">
        <v>0.42750700000000003</v>
      </c>
      <c r="L96" s="63">
        <v>0.43467499999999998</v>
      </c>
      <c r="M96" s="63">
        <v>0.44379800000000003</v>
      </c>
      <c r="N96" s="63">
        <v>0.457758</v>
      </c>
      <c r="O96" s="63">
        <v>0.47243800000000002</v>
      </c>
      <c r="P96" s="63">
        <v>0.48152099999999998</v>
      </c>
      <c r="Q96" s="63">
        <v>0.48131699999999999</v>
      </c>
      <c r="R96" s="63">
        <v>0.49277700000000002</v>
      </c>
      <c r="S96" s="63">
        <v>0.50872899999999999</v>
      </c>
      <c r="T96" s="63">
        <v>0.52129099999999995</v>
      </c>
      <c r="U96" s="63">
        <v>0.53738300000000006</v>
      </c>
      <c r="V96" s="63">
        <v>0.55867199999999995</v>
      </c>
      <c r="W96" s="63">
        <v>0.57545900000000005</v>
      </c>
      <c r="X96" s="63">
        <v>0.59654399999999996</v>
      </c>
      <c r="Y96" s="63">
        <v>0.61471399999999998</v>
      </c>
      <c r="Z96" s="63">
        <v>0.62855399999999995</v>
      </c>
      <c r="AA96" s="63">
        <v>0.64894600000000002</v>
      </c>
      <c r="AB96" s="63">
        <v>0.67216699999999996</v>
      </c>
      <c r="AC96" s="63">
        <v>0.68879900000000005</v>
      </c>
      <c r="AD96" s="63">
        <v>0.71041500000000002</v>
      </c>
      <c r="AE96" s="63">
        <v>0.72867899999999997</v>
      </c>
      <c r="AF96" s="63">
        <v>0.74353400000000003</v>
      </c>
      <c r="AG96" s="64">
        <v>3.4543999999999998E-2</v>
      </c>
    </row>
    <row r="97" spans="1:33" ht="15" customHeight="1">
      <c r="B97"/>
      <c r="C97"/>
      <c r="D97"/>
      <c r="E97"/>
      <c r="F97"/>
      <c r="G97"/>
      <c r="H97"/>
      <c r="I97"/>
      <c r="J97"/>
      <c r="K97"/>
      <c r="L97"/>
      <c r="M97"/>
      <c r="N97"/>
      <c r="O97"/>
      <c r="P97"/>
      <c r="Q97"/>
      <c r="R97"/>
      <c r="S97"/>
      <c r="T97"/>
      <c r="U97"/>
      <c r="V97"/>
      <c r="W97"/>
      <c r="X97"/>
      <c r="Y97"/>
      <c r="Z97"/>
      <c r="AA97"/>
      <c r="AB97"/>
      <c r="AC97"/>
      <c r="AD97"/>
      <c r="AE97"/>
      <c r="AF97"/>
      <c r="AG97"/>
    </row>
    <row r="98" spans="1:33" ht="15" customHeight="1">
      <c r="B98" s="62" t="s">
        <v>30</v>
      </c>
      <c r="C98"/>
      <c r="D98"/>
      <c r="E98"/>
      <c r="F98"/>
      <c r="G98"/>
      <c r="H98"/>
      <c r="I98"/>
      <c r="J98"/>
      <c r="K98"/>
      <c r="L98"/>
      <c r="M98"/>
      <c r="N98"/>
      <c r="O98"/>
      <c r="P98"/>
      <c r="Q98"/>
      <c r="R98"/>
      <c r="S98"/>
      <c r="T98"/>
      <c r="U98"/>
      <c r="V98"/>
      <c r="W98"/>
      <c r="X98"/>
      <c r="Y98"/>
      <c r="Z98"/>
      <c r="AA98"/>
      <c r="AB98"/>
      <c r="AC98"/>
      <c r="AD98"/>
      <c r="AE98"/>
      <c r="AF98"/>
      <c r="AG98"/>
    </row>
    <row r="99" spans="1:33" ht="15" customHeight="1">
      <c r="A99" s="51" t="s">
        <v>421</v>
      </c>
      <c r="B99" s="65" t="s">
        <v>31</v>
      </c>
      <c r="C99" s="66">
        <v>5890</v>
      </c>
      <c r="D99" s="66">
        <v>6269</v>
      </c>
      <c r="E99" s="66">
        <v>6083</v>
      </c>
      <c r="F99" s="66">
        <v>6065</v>
      </c>
      <c r="G99" s="66">
        <v>6048</v>
      </c>
      <c r="H99" s="66">
        <v>6030</v>
      </c>
      <c r="I99" s="66">
        <v>6012</v>
      </c>
      <c r="J99" s="66">
        <v>5994</v>
      </c>
      <c r="K99" s="66">
        <v>5976</v>
      </c>
      <c r="L99" s="66">
        <v>5958</v>
      </c>
      <c r="M99" s="66">
        <v>5940</v>
      </c>
      <c r="N99" s="66">
        <v>5922</v>
      </c>
      <c r="O99" s="66">
        <v>5904</v>
      </c>
      <c r="P99" s="66">
        <v>5886</v>
      </c>
      <c r="Q99" s="66">
        <v>5868</v>
      </c>
      <c r="R99" s="66">
        <v>5850</v>
      </c>
      <c r="S99" s="66">
        <v>5832</v>
      </c>
      <c r="T99" s="66">
        <v>5814</v>
      </c>
      <c r="U99" s="66">
        <v>5795</v>
      </c>
      <c r="V99" s="66">
        <v>5777</v>
      </c>
      <c r="W99" s="66">
        <v>5759</v>
      </c>
      <c r="X99" s="66">
        <v>5741</v>
      </c>
      <c r="Y99" s="66">
        <v>5723</v>
      </c>
      <c r="Z99" s="66">
        <v>5704</v>
      </c>
      <c r="AA99" s="66">
        <v>5686</v>
      </c>
      <c r="AB99" s="66">
        <v>5668</v>
      </c>
      <c r="AC99" s="66">
        <v>5650</v>
      </c>
      <c r="AD99" s="66">
        <v>5632</v>
      </c>
      <c r="AE99" s="66">
        <v>5614</v>
      </c>
      <c r="AF99" s="66">
        <v>5595</v>
      </c>
      <c r="AG99" s="67">
        <v>-1.7700000000000001E-3</v>
      </c>
    </row>
    <row r="100" spans="1:33" ht="15" customHeight="1">
      <c r="A100" s="51" t="s">
        <v>422</v>
      </c>
      <c r="B100" s="65" t="s">
        <v>32</v>
      </c>
      <c r="C100" s="66">
        <v>5356</v>
      </c>
      <c r="D100" s="66">
        <v>5620</v>
      </c>
      <c r="E100" s="66">
        <v>5448</v>
      </c>
      <c r="F100" s="66">
        <v>5431</v>
      </c>
      <c r="G100" s="66">
        <v>5414</v>
      </c>
      <c r="H100" s="66">
        <v>5397</v>
      </c>
      <c r="I100" s="66">
        <v>5380</v>
      </c>
      <c r="J100" s="66">
        <v>5363</v>
      </c>
      <c r="K100" s="66">
        <v>5347</v>
      </c>
      <c r="L100" s="66">
        <v>5330</v>
      </c>
      <c r="M100" s="66">
        <v>5313</v>
      </c>
      <c r="N100" s="66">
        <v>5296</v>
      </c>
      <c r="O100" s="66">
        <v>5279</v>
      </c>
      <c r="P100" s="66">
        <v>5262</v>
      </c>
      <c r="Q100" s="66">
        <v>5245</v>
      </c>
      <c r="R100" s="66">
        <v>5228</v>
      </c>
      <c r="S100" s="66">
        <v>5211</v>
      </c>
      <c r="T100" s="66">
        <v>5194</v>
      </c>
      <c r="U100" s="66">
        <v>5177</v>
      </c>
      <c r="V100" s="66">
        <v>5160</v>
      </c>
      <c r="W100" s="66">
        <v>5143</v>
      </c>
      <c r="X100" s="66">
        <v>5127</v>
      </c>
      <c r="Y100" s="66">
        <v>5110</v>
      </c>
      <c r="Z100" s="66">
        <v>5093</v>
      </c>
      <c r="AA100" s="66">
        <v>5076</v>
      </c>
      <c r="AB100" s="66">
        <v>5059</v>
      </c>
      <c r="AC100" s="66">
        <v>5042</v>
      </c>
      <c r="AD100" s="66">
        <v>5025</v>
      </c>
      <c r="AE100" s="66">
        <v>5008</v>
      </c>
      <c r="AF100" s="66">
        <v>4991</v>
      </c>
      <c r="AG100" s="67">
        <v>-2.431E-3</v>
      </c>
    </row>
    <row r="101" spans="1:33" ht="14.5">
      <c r="A101" s="51" t="s">
        <v>423</v>
      </c>
      <c r="B101" s="65" t="s">
        <v>33</v>
      </c>
      <c r="C101" s="66">
        <v>5925</v>
      </c>
      <c r="D101" s="66">
        <v>6246</v>
      </c>
      <c r="E101" s="66">
        <v>6075</v>
      </c>
      <c r="F101" s="66">
        <v>6065</v>
      </c>
      <c r="G101" s="66">
        <v>6055</v>
      </c>
      <c r="H101" s="66">
        <v>6045</v>
      </c>
      <c r="I101" s="66">
        <v>6035</v>
      </c>
      <c r="J101" s="66">
        <v>6026</v>
      </c>
      <c r="K101" s="66">
        <v>6016</v>
      </c>
      <c r="L101" s="66">
        <v>6006</v>
      </c>
      <c r="M101" s="66">
        <v>5996</v>
      </c>
      <c r="N101" s="66">
        <v>5986</v>
      </c>
      <c r="O101" s="66">
        <v>5976</v>
      </c>
      <c r="P101" s="66">
        <v>5966</v>
      </c>
      <c r="Q101" s="66">
        <v>5956</v>
      </c>
      <c r="R101" s="66">
        <v>5946</v>
      </c>
      <c r="S101" s="66">
        <v>5936</v>
      </c>
      <c r="T101" s="66">
        <v>5926</v>
      </c>
      <c r="U101" s="66">
        <v>5916</v>
      </c>
      <c r="V101" s="66">
        <v>5906</v>
      </c>
      <c r="W101" s="66">
        <v>5896</v>
      </c>
      <c r="X101" s="66">
        <v>5886</v>
      </c>
      <c r="Y101" s="66">
        <v>5876</v>
      </c>
      <c r="Z101" s="66">
        <v>5867</v>
      </c>
      <c r="AA101" s="66">
        <v>5857</v>
      </c>
      <c r="AB101" s="66">
        <v>5847</v>
      </c>
      <c r="AC101" s="66">
        <v>5837</v>
      </c>
      <c r="AD101" s="66">
        <v>5827</v>
      </c>
      <c r="AE101" s="66">
        <v>5817</v>
      </c>
      <c r="AF101" s="66">
        <v>5807</v>
      </c>
      <c r="AG101" s="67">
        <v>-6.9300000000000004E-4</v>
      </c>
    </row>
    <row r="102" spans="1:33" ht="14.5">
      <c r="A102" s="51" t="s">
        <v>424</v>
      </c>
      <c r="B102" s="65" t="s">
        <v>34</v>
      </c>
      <c r="C102" s="66">
        <v>6356</v>
      </c>
      <c r="D102" s="66">
        <v>6592</v>
      </c>
      <c r="E102" s="66">
        <v>6430</v>
      </c>
      <c r="F102" s="66">
        <v>6425</v>
      </c>
      <c r="G102" s="66">
        <v>6419</v>
      </c>
      <c r="H102" s="66">
        <v>6413</v>
      </c>
      <c r="I102" s="66">
        <v>6407</v>
      </c>
      <c r="J102" s="66">
        <v>6401</v>
      </c>
      <c r="K102" s="66">
        <v>6394</v>
      </c>
      <c r="L102" s="66">
        <v>6388</v>
      </c>
      <c r="M102" s="66">
        <v>6381</v>
      </c>
      <c r="N102" s="66">
        <v>6375</v>
      </c>
      <c r="O102" s="66">
        <v>6368</v>
      </c>
      <c r="P102" s="66">
        <v>6361</v>
      </c>
      <c r="Q102" s="66">
        <v>6355</v>
      </c>
      <c r="R102" s="66">
        <v>6348</v>
      </c>
      <c r="S102" s="66">
        <v>6341</v>
      </c>
      <c r="T102" s="66">
        <v>6334</v>
      </c>
      <c r="U102" s="66">
        <v>6328</v>
      </c>
      <c r="V102" s="66">
        <v>6321</v>
      </c>
      <c r="W102" s="66">
        <v>6314</v>
      </c>
      <c r="X102" s="66">
        <v>6307</v>
      </c>
      <c r="Y102" s="66">
        <v>6300</v>
      </c>
      <c r="Z102" s="66">
        <v>6293</v>
      </c>
      <c r="AA102" s="66">
        <v>6286</v>
      </c>
      <c r="AB102" s="66">
        <v>6279</v>
      </c>
      <c r="AC102" s="66">
        <v>6272</v>
      </c>
      <c r="AD102" s="66">
        <v>6265</v>
      </c>
      <c r="AE102" s="66">
        <v>6257</v>
      </c>
      <c r="AF102" s="66">
        <v>6250</v>
      </c>
      <c r="AG102" s="67">
        <v>-5.8E-4</v>
      </c>
    </row>
    <row r="103" spans="1:33" ht="15" customHeight="1">
      <c r="A103" s="51" t="s">
        <v>425</v>
      </c>
      <c r="B103" s="65" t="s">
        <v>35</v>
      </c>
      <c r="C103" s="66">
        <v>2454</v>
      </c>
      <c r="D103" s="66">
        <v>2507</v>
      </c>
      <c r="E103" s="66">
        <v>2434</v>
      </c>
      <c r="F103" s="66">
        <v>2420</v>
      </c>
      <c r="G103" s="66">
        <v>2406</v>
      </c>
      <c r="H103" s="66">
        <v>2393</v>
      </c>
      <c r="I103" s="66">
        <v>2379</v>
      </c>
      <c r="J103" s="66">
        <v>2366</v>
      </c>
      <c r="K103" s="66">
        <v>2352</v>
      </c>
      <c r="L103" s="66">
        <v>2338</v>
      </c>
      <c r="M103" s="66">
        <v>2325</v>
      </c>
      <c r="N103" s="66">
        <v>2311</v>
      </c>
      <c r="O103" s="66">
        <v>2297</v>
      </c>
      <c r="P103" s="66">
        <v>2284</v>
      </c>
      <c r="Q103" s="66">
        <v>2270</v>
      </c>
      <c r="R103" s="66">
        <v>2257</v>
      </c>
      <c r="S103" s="66">
        <v>2243</v>
      </c>
      <c r="T103" s="66">
        <v>2230</v>
      </c>
      <c r="U103" s="66">
        <v>2216</v>
      </c>
      <c r="V103" s="66">
        <v>2203</v>
      </c>
      <c r="W103" s="66">
        <v>2189</v>
      </c>
      <c r="X103" s="66">
        <v>2176</v>
      </c>
      <c r="Y103" s="66">
        <v>2162</v>
      </c>
      <c r="Z103" s="66">
        <v>2149</v>
      </c>
      <c r="AA103" s="66">
        <v>2136</v>
      </c>
      <c r="AB103" s="66">
        <v>2122</v>
      </c>
      <c r="AC103" s="66">
        <v>2109</v>
      </c>
      <c r="AD103" s="66">
        <v>2096</v>
      </c>
      <c r="AE103" s="66">
        <v>2082</v>
      </c>
      <c r="AF103" s="66">
        <v>2069</v>
      </c>
      <c r="AG103" s="67">
        <v>-5.8669999999999998E-3</v>
      </c>
    </row>
    <row r="104" spans="1:33" ht="15" customHeight="1">
      <c r="A104" s="51" t="s">
        <v>426</v>
      </c>
      <c r="B104" s="65" t="s">
        <v>36</v>
      </c>
      <c r="C104" s="66">
        <v>3318</v>
      </c>
      <c r="D104" s="66">
        <v>3345</v>
      </c>
      <c r="E104" s="66">
        <v>3230</v>
      </c>
      <c r="F104" s="66">
        <v>3221</v>
      </c>
      <c r="G104" s="66">
        <v>3211</v>
      </c>
      <c r="H104" s="66">
        <v>3202</v>
      </c>
      <c r="I104" s="66">
        <v>3192</v>
      </c>
      <c r="J104" s="66">
        <v>3183</v>
      </c>
      <c r="K104" s="66">
        <v>3173</v>
      </c>
      <c r="L104" s="66">
        <v>3163</v>
      </c>
      <c r="M104" s="66">
        <v>3154</v>
      </c>
      <c r="N104" s="66">
        <v>3144</v>
      </c>
      <c r="O104" s="66">
        <v>3134</v>
      </c>
      <c r="P104" s="66">
        <v>3124</v>
      </c>
      <c r="Q104" s="66">
        <v>3114</v>
      </c>
      <c r="R104" s="66">
        <v>3104</v>
      </c>
      <c r="S104" s="66">
        <v>3094</v>
      </c>
      <c r="T104" s="66">
        <v>3084</v>
      </c>
      <c r="U104" s="66">
        <v>3074</v>
      </c>
      <c r="V104" s="66">
        <v>3064</v>
      </c>
      <c r="W104" s="66">
        <v>3054</v>
      </c>
      <c r="X104" s="66">
        <v>3044</v>
      </c>
      <c r="Y104" s="66">
        <v>3034</v>
      </c>
      <c r="Z104" s="66">
        <v>3024</v>
      </c>
      <c r="AA104" s="66">
        <v>3014</v>
      </c>
      <c r="AB104" s="66">
        <v>3004</v>
      </c>
      <c r="AC104" s="66">
        <v>2994</v>
      </c>
      <c r="AD104" s="66">
        <v>2984</v>
      </c>
      <c r="AE104" s="66">
        <v>2974</v>
      </c>
      <c r="AF104" s="66">
        <v>2963</v>
      </c>
      <c r="AG104" s="67">
        <v>-3.8939999999999999E-3</v>
      </c>
    </row>
    <row r="105" spans="1:33" ht="15" customHeight="1">
      <c r="A105" s="51" t="s">
        <v>427</v>
      </c>
      <c r="B105" s="65" t="s">
        <v>37</v>
      </c>
      <c r="C105" s="66">
        <v>2149</v>
      </c>
      <c r="D105" s="66">
        <v>2015</v>
      </c>
      <c r="E105" s="66">
        <v>1961</v>
      </c>
      <c r="F105" s="66">
        <v>1953</v>
      </c>
      <c r="G105" s="66">
        <v>1945</v>
      </c>
      <c r="H105" s="66">
        <v>1937</v>
      </c>
      <c r="I105" s="66">
        <v>1929</v>
      </c>
      <c r="J105" s="66">
        <v>1921</v>
      </c>
      <c r="K105" s="66">
        <v>1913</v>
      </c>
      <c r="L105" s="66">
        <v>1905</v>
      </c>
      <c r="M105" s="66">
        <v>1897</v>
      </c>
      <c r="N105" s="66">
        <v>1889</v>
      </c>
      <c r="O105" s="66">
        <v>1881</v>
      </c>
      <c r="P105" s="66">
        <v>1873</v>
      </c>
      <c r="Q105" s="66">
        <v>1866</v>
      </c>
      <c r="R105" s="66">
        <v>1858</v>
      </c>
      <c r="S105" s="66">
        <v>1850</v>
      </c>
      <c r="T105" s="66">
        <v>1842</v>
      </c>
      <c r="U105" s="66">
        <v>1834</v>
      </c>
      <c r="V105" s="66">
        <v>1827</v>
      </c>
      <c r="W105" s="66">
        <v>1819</v>
      </c>
      <c r="X105" s="66">
        <v>1811</v>
      </c>
      <c r="Y105" s="66">
        <v>1804</v>
      </c>
      <c r="Z105" s="66">
        <v>1796</v>
      </c>
      <c r="AA105" s="66">
        <v>1788</v>
      </c>
      <c r="AB105" s="66">
        <v>1781</v>
      </c>
      <c r="AC105" s="66">
        <v>1773</v>
      </c>
      <c r="AD105" s="66">
        <v>1765</v>
      </c>
      <c r="AE105" s="66">
        <v>1758</v>
      </c>
      <c r="AF105" s="66">
        <v>1750</v>
      </c>
      <c r="AG105" s="67">
        <v>-7.0569999999999999E-3</v>
      </c>
    </row>
    <row r="106" spans="1:33" ht="15" customHeight="1">
      <c r="A106" s="51" t="s">
        <v>428</v>
      </c>
      <c r="B106" s="65" t="s">
        <v>38</v>
      </c>
      <c r="C106" s="66">
        <v>4954</v>
      </c>
      <c r="D106" s="66">
        <v>4959</v>
      </c>
      <c r="E106" s="66">
        <v>4809</v>
      </c>
      <c r="F106" s="66">
        <v>4797</v>
      </c>
      <c r="G106" s="66">
        <v>4785</v>
      </c>
      <c r="H106" s="66">
        <v>4773</v>
      </c>
      <c r="I106" s="66">
        <v>4761</v>
      </c>
      <c r="J106" s="66">
        <v>4748</v>
      </c>
      <c r="K106" s="66">
        <v>4736</v>
      </c>
      <c r="L106" s="66">
        <v>4723</v>
      </c>
      <c r="M106" s="66">
        <v>4710</v>
      </c>
      <c r="N106" s="66">
        <v>4698</v>
      </c>
      <c r="O106" s="66">
        <v>4685</v>
      </c>
      <c r="P106" s="66">
        <v>4672</v>
      </c>
      <c r="Q106" s="66">
        <v>4659</v>
      </c>
      <c r="R106" s="66">
        <v>4645</v>
      </c>
      <c r="S106" s="66">
        <v>4632</v>
      </c>
      <c r="T106" s="66">
        <v>4619</v>
      </c>
      <c r="U106" s="66">
        <v>4606</v>
      </c>
      <c r="V106" s="66">
        <v>4593</v>
      </c>
      <c r="W106" s="66">
        <v>4580</v>
      </c>
      <c r="X106" s="66">
        <v>4566</v>
      </c>
      <c r="Y106" s="66">
        <v>4553</v>
      </c>
      <c r="Z106" s="66">
        <v>4540</v>
      </c>
      <c r="AA106" s="66">
        <v>4527</v>
      </c>
      <c r="AB106" s="66">
        <v>4514</v>
      </c>
      <c r="AC106" s="66">
        <v>4500</v>
      </c>
      <c r="AD106" s="66">
        <v>4487</v>
      </c>
      <c r="AE106" s="66">
        <v>4474</v>
      </c>
      <c r="AF106" s="66">
        <v>4461</v>
      </c>
      <c r="AG106" s="67">
        <v>-3.6080000000000001E-3</v>
      </c>
    </row>
    <row r="107" spans="1:33" ht="15" customHeight="1">
      <c r="A107" s="51" t="s">
        <v>429</v>
      </c>
      <c r="B107" s="65" t="s">
        <v>39</v>
      </c>
      <c r="C107" s="66">
        <v>3424</v>
      </c>
      <c r="D107" s="66">
        <v>3480</v>
      </c>
      <c r="E107" s="66">
        <v>3247</v>
      </c>
      <c r="F107" s="66">
        <v>3237</v>
      </c>
      <c r="G107" s="66">
        <v>3228</v>
      </c>
      <c r="H107" s="66">
        <v>3218</v>
      </c>
      <c r="I107" s="66">
        <v>3208</v>
      </c>
      <c r="J107" s="66">
        <v>3198</v>
      </c>
      <c r="K107" s="66">
        <v>3188</v>
      </c>
      <c r="L107" s="66">
        <v>3178</v>
      </c>
      <c r="M107" s="66">
        <v>3167</v>
      </c>
      <c r="N107" s="66">
        <v>3157</v>
      </c>
      <c r="O107" s="66">
        <v>3147</v>
      </c>
      <c r="P107" s="66">
        <v>3137</v>
      </c>
      <c r="Q107" s="66">
        <v>3127</v>
      </c>
      <c r="R107" s="66">
        <v>3116</v>
      </c>
      <c r="S107" s="66">
        <v>3106</v>
      </c>
      <c r="T107" s="66">
        <v>3096</v>
      </c>
      <c r="U107" s="66">
        <v>3085</v>
      </c>
      <c r="V107" s="66">
        <v>3075</v>
      </c>
      <c r="W107" s="66">
        <v>3065</v>
      </c>
      <c r="X107" s="66">
        <v>3054</v>
      </c>
      <c r="Y107" s="66">
        <v>3044</v>
      </c>
      <c r="Z107" s="66">
        <v>3034</v>
      </c>
      <c r="AA107" s="66">
        <v>3023</v>
      </c>
      <c r="AB107" s="66">
        <v>3013</v>
      </c>
      <c r="AC107" s="66">
        <v>3003</v>
      </c>
      <c r="AD107" s="66">
        <v>2992</v>
      </c>
      <c r="AE107" s="66">
        <v>2982</v>
      </c>
      <c r="AF107" s="66">
        <v>2972</v>
      </c>
      <c r="AG107" s="67">
        <v>-4.8700000000000002E-3</v>
      </c>
    </row>
    <row r="108" spans="1:33" ht="15" customHeight="1">
      <c r="A108" s="51" t="s">
        <v>430</v>
      </c>
      <c r="B108" s="62" t="s">
        <v>40</v>
      </c>
      <c r="C108" s="50">
        <v>4071.6916500000002</v>
      </c>
      <c r="D108" s="50">
        <v>4181.7236329999996</v>
      </c>
      <c r="E108" s="50">
        <v>4034.5815429999998</v>
      </c>
      <c r="F108" s="50">
        <v>4018.084961</v>
      </c>
      <c r="G108" s="50">
        <v>4001.724365</v>
      </c>
      <c r="H108" s="50">
        <v>3985.4624020000001</v>
      </c>
      <c r="I108" s="50">
        <v>3968.9880370000001</v>
      </c>
      <c r="J108" s="50">
        <v>3952.8745119999999</v>
      </c>
      <c r="K108" s="50">
        <v>3936.5290530000002</v>
      </c>
      <c r="L108" s="50">
        <v>3920.0708009999998</v>
      </c>
      <c r="M108" s="50">
        <v>3903.6604000000002</v>
      </c>
      <c r="N108" s="50">
        <v>3887.3151859999998</v>
      </c>
      <c r="O108" s="50">
        <v>3870.8471679999998</v>
      </c>
      <c r="P108" s="50">
        <v>3854.6083979999999</v>
      </c>
      <c r="Q108" s="50">
        <v>3838.3706050000001</v>
      </c>
      <c r="R108" s="50">
        <v>3821.8947750000002</v>
      </c>
      <c r="S108" s="50">
        <v>3805.4589839999999</v>
      </c>
      <c r="T108" s="50">
        <v>3789.2316890000002</v>
      </c>
      <c r="U108" s="50">
        <v>3772.6372070000002</v>
      </c>
      <c r="V108" s="50">
        <v>3756.5234380000002</v>
      </c>
      <c r="W108" s="50">
        <v>3740.0522460000002</v>
      </c>
      <c r="X108" s="50">
        <v>3723.6364749999998</v>
      </c>
      <c r="Y108" s="50">
        <v>3707.2749020000001</v>
      </c>
      <c r="Z108" s="50">
        <v>3691.0686040000001</v>
      </c>
      <c r="AA108" s="50">
        <v>3674.6044919999999</v>
      </c>
      <c r="AB108" s="50">
        <v>3658.2719729999999</v>
      </c>
      <c r="AC108" s="50">
        <v>3642.0092770000001</v>
      </c>
      <c r="AD108" s="50">
        <v>3625.7854000000002</v>
      </c>
      <c r="AE108" s="50">
        <v>3609.7651369999999</v>
      </c>
      <c r="AF108" s="50">
        <v>3593.8842770000001</v>
      </c>
      <c r="AG108" s="64">
        <v>-4.2950000000000002E-3</v>
      </c>
    </row>
    <row r="109" spans="1:33" ht="15" customHeight="1">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c r="B110" s="62"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c r="A111" s="51" t="s">
        <v>431</v>
      </c>
      <c r="B111" s="65" t="s">
        <v>31</v>
      </c>
      <c r="C111" s="66">
        <v>600</v>
      </c>
      <c r="D111" s="66">
        <v>485</v>
      </c>
      <c r="E111" s="66">
        <v>598</v>
      </c>
      <c r="F111" s="66">
        <v>604</v>
      </c>
      <c r="G111" s="66">
        <v>611</v>
      </c>
      <c r="H111" s="66">
        <v>618</v>
      </c>
      <c r="I111" s="66">
        <v>624</v>
      </c>
      <c r="J111" s="66">
        <v>631</v>
      </c>
      <c r="K111" s="66">
        <v>638</v>
      </c>
      <c r="L111" s="66">
        <v>644</v>
      </c>
      <c r="M111" s="66">
        <v>651</v>
      </c>
      <c r="N111" s="66">
        <v>658</v>
      </c>
      <c r="O111" s="66">
        <v>664</v>
      </c>
      <c r="P111" s="66">
        <v>671</v>
      </c>
      <c r="Q111" s="66">
        <v>678</v>
      </c>
      <c r="R111" s="66">
        <v>685</v>
      </c>
      <c r="S111" s="66">
        <v>691</v>
      </c>
      <c r="T111" s="66">
        <v>698</v>
      </c>
      <c r="U111" s="66">
        <v>705</v>
      </c>
      <c r="V111" s="66">
        <v>712</v>
      </c>
      <c r="W111" s="66">
        <v>718</v>
      </c>
      <c r="X111" s="66">
        <v>725</v>
      </c>
      <c r="Y111" s="66">
        <v>732</v>
      </c>
      <c r="Z111" s="66">
        <v>739</v>
      </c>
      <c r="AA111" s="66">
        <v>745</v>
      </c>
      <c r="AB111" s="66">
        <v>752</v>
      </c>
      <c r="AC111" s="66">
        <v>759</v>
      </c>
      <c r="AD111" s="66">
        <v>766</v>
      </c>
      <c r="AE111" s="66">
        <v>772</v>
      </c>
      <c r="AF111" s="66">
        <v>779</v>
      </c>
      <c r="AG111" s="67">
        <v>9.0430000000000007E-3</v>
      </c>
    </row>
    <row r="112" spans="1:33" ht="15" customHeight="1">
      <c r="A112" s="51" t="s">
        <v>432</v>
      </c>
      <c r="B112" s="65" t="s">
        <v>32</v>
      </c>
      <c r="C112" s="66">
        <v>835</v>
      </c>
      <c r="D112" s="66">
        <v>682</v>
      </c>
      <c r="E112" s="66">
        <v>839</v>
      </c>
      <c r="F112" s="66">
        <v>847</v>
      </c>
      <c r="G112" s="66">
        <v>856</v>
      </c>
      <c r="H112" s="66">
        <v>864</v>
      </c>
      <c r="I112" s="66">
        <v>872</v>
      </c>
      <c r="J112" s="66">
        <v>881</v>
      </c>
      <c r="K112" s="66">
        <v>889</v>
      </c>
      <c r="L112" s="66">
        <v>897</v>
      </c>
      <c r="M112" s="66">
        <v>906</v>
      </c>
      <c r="N112" s="66">
        <v>914</v>
      </c>
      <c r="O112" s="66">
        <v>922</v>
      </c>
      <c r="P112" s="66">
        <v>931</v>
      </c>
      <c r="Q112" s="66">
        <v>939</v>
      </c>
      <c r="R112" s="66">
        <v>947</v>
      </c>
      <c r="S112" s="66">
        <v>956</v>
      </c>
      <c r="T112" s="66">
        <v>964</v>
      </c>
      <c r="U112" s="66">
        <v>972</v>
      </c>
      <c r="V112" s="66">
        <v>981</v>
      </c>
      <c r="W112" s="66">
        <v>989</v>
      </c>
      <c r="X112" s="66">
        <v>998</v>
      </c>
      <c r="Y112" s="66">
        <v>1006</v>
      </c>
      <c r="Z112" s="66">
        <v>1014</v>
      </c>
      <c r="AA112" s="66">
        <v>1023</v>
      </c>
      <c r="AB112" s="66">
        <v>1031</v>
      </c>
      <c r="AC112" s="66">
        <v>1039</v>
      </c>
      <c r="AD112" s="66">
        <v>1048</v>
      </c>
      <c r="AE112" s="66">
        <v>1056</v>
      </c>
      <c r="AF112" s="66">
        <v>1064</v>
      </c>
      <c r="AG112" s="67">
        <v>8.3920000000000002E-3</v>
      </c>
    </row>
    <row r="113" spans="1:33" ht="15" customHeight="1">
      <c r="A113" s="51" t="s">
        <v>433</v>
      </c>
      <c r="B113" s="65" t="s">
        <v>33</v>
      </c>
      <c r="C113" s="66">
        <v>909</v>
      </c>
      <c r="D113" s="66">
        <v>733</v>
      </c>
      <c r="E113" s="66">
        <v>856</v>
      </c>
      <c r="F113" s="66">
        <v>862</v>
      </c>
      <c r="G113" s="66">
        <v>868</v>
      </c>
      <c r="H113" s="66">
        <v>873</v>
      </c>
      <c r="I113" s="66">
        <v>879</v>
      </c>
      <c r="J113" s="66">
        <v>885</v>
      </c>
      <c r="K113" s="66">
        <v>891</v>
      </c>
      <c r="L113" s="66">
        <v>897</v>
      </c>
      <c r="M113" s="66">
        <v>902</v>
      </c>
      <c r="N113" s="66">
        <v>908</v>
      </c>
      <c r="O113" s="66">
        <v>914</v>
      </c>
      <c r="P113" s="66">
        <v>920</v>
      </c>
      <c r="Q113" s="66">
        <v>926</v>
      </c>
      <c r="R113" s="66">
        <v>931</v>
      </c>
      <c r="S113" s="66">
        <v>937</v>
      </c>
      <c r="T113" s="66">
        <v>943</v>
      </c>
      <c r="U113" s="66">
        <v>949</v>
      </c>
      <c r="V113" s="66">
        <v>955</v>
      </c>
      <c r="W113" s="66">
        <v>960</v>
      </c>
      <c r="X113" s="66">
        <v>966</v>
      </c>
      <c r="Y113" s="66">
        <v>972</v>
      </c>
      <c r="Z113" s="66">
        <v>978</v>
      </c>
      <c r="AA113" s="66">
        <v>984</v>
      </c>
      <c r="AB113" s="66">
        <v>990</v>
      </c>
      <c r="AC113" s="66">
        <v>995</v>
      </c>
      <c r="AD113" s="66">
        <v>1001</v>
      </c>
      <c r="AE113" s="66">
        <v>1007</v>
      </c>
      <c r="AF113" s="66">
        <v>1013</v>
      </c>
      <c r="AG113" s="67">
        <v>3.7420000000000001E-3</v>
      </c>
    </row>
    <row r="114" spans="1:33" ht="15" customHeight="1">
      <c r="A114" s="51" t="s">
        <v>434</v>
      </c>
      <c r="B114" s="65" t="s">
        <v>34</v>
      </c>
      <c r="C114" s="66">
        <v>1089</v>
      </c>
      <c r="D114" s="66">
        <v>918</v>
      </c>
      <c r="E114" s="66">
        <v>1036</v>
      </c>
      <c r="F114" s="66">
        <v>1042</v>
      </c>
      <c r="G114" s="66">
        <v>1047</v>
      </c>
      <c r="H114" s="66">
        <v>1053</v>
      </c>
      <c r="I114" s="66">
        <v>1058</v>
      </c>
      <c r="J114" s="66">
        <v>1064</v>
      </c>
      <c r="K114" s="66">
        <v>1070</v>
      </c>
      <c r="L114" s="66">
        <v>1076</v>
      </c>
      <c r="M114" s="66">
        <v>1081</v>
      </c>
      <c r="N114" s="66">
        <v>1087</v>
      </c>
      <c r="O114" s="66">
        <v>1093</v>
      </c>
      <c r="P114" s="66">
        <v>1099</v>
      </c>
      <c r="Q114" s="66">
        <v>1104</v>
      </c>
      <c r="R114" s="66">
        <v>1110</v>
      </c>
      <c r="S114" s="66">
        <v>1116</v>
      </c>
      <c r="T114" s="66">
        <v>1122</v>
      </c>
      <c r="U114" s="66">
        <v>1128</v>
      </c>
      <c r="V114" s="66">
        <v>1134</v>
      </c>
      <c r="W114" s="66">
        <v>1139</v>
      </c>
      <c r="X114" s="66">
        <v>1145</v>
      </c>
      <c r="Y114" s="66">
        <v>1151</v>
      </c>
      <c r="Z114" s="66">
        <v>1157</v>
      </c>
      <c r="AA114" s="66">
        <v>1163</v>
      </c>
      <c r="AB114" s="66">
        <v>1169</v>
      </c>
      <c r="AC114" s="66">
        <v>1175</v>
      </c>
      <c r="AD114" s="66">
        <v>1180</v>
      </c>
      <c r="AE114" s="66">
        <v>1186</v>
      </c>
      <c r="AF114" s="66">
        <v>1192</v>
      </c>
      <c r="AG114" s="67">
        <v>3.1210000000000001E-3</v>
      </c>
    </row>
    <row r="115" spans="1:33" ht="15" customHeight="1">
      <c r="A115" s="51" t="s">
        <v>435</v>
      </c>
      <c r="B115" s="65" t="s">
        <v>35</v>
      </c>
      <c r="C115" s="66">
        <v>2213</v>
      </c>
      <c r="D115" s="66">
        <v>2190</v>
      </c>
      <c r="E115" s="66">
        <v>2386</v>
      </c>
      <c r="F115" s="66">
        <v>2402</v>
      </c>
      <c r="G115" s="66">
        <v>2418</v>
      </c>
      <c r="H115" s="66">
        <v>2435</v>
      </c>
      <c r="I115" s="66">
        <v>2451</v>
      </c>
      <c r="J115" s="66">
        <v>2467</v>
      </c>
      <c r="K115" s="66">
        <v>2483</v>
      </c>
      <c r="L115" s="66">
        <v>2500</v>
      </c>
      <c r="M115" s="66">
        <v>2516</v>
      </c>
      <c r="N115" s="66">
        <v>2532</v>
      </c>
      <c r="O115" s="66">
        <v>2549</v>
      </c>
      <c r="P115" s="66">
        <v>2565</v>
      </c>
      <c r="Q115" s="66">
        <v>2582</v>
      </c>
      <c r="R115" s="66">
        <v>2598</v>
      </c>
      <c r="S115" s="66">
        <v>2615</v>
      </c>
      <c r="T115" s="66">
        <v>2631</v>
      </c>
      <c r="U115" s="66">
        <v>2648</v>
      </c>
      <c r="V115" s="66">
        <v>2664</v>
      </c>
      <c r="W115" s="66">
        <v>2681</v>
      </c>
      <c r="X115" s="66">
        <v>2698</v>
      </c>
      <c r="Y115" s="66">
        <v>2714</v>
      </c>
      <c r="Z115" s="66">
        <v>2731</v>
      </c>
      <c r="AA115" s="66">
        <v>2748</v>
      </c>
      <c r="AB115" s="66">
        <v>2764</v>
      </c>
      <c r="AC115" s="66">
        <v>2781</v>
      </c>
      <c r="AD115" s="66">
        <v>2798</v>
      </c>
      <c r="AE115" s="66">
        <v>2815</v>
      </c>
      <c r="AF115" s="66">
        <v>2831</v>
      </c>
      <c r="AG115" s="67">
        <v>8.5290000000000001E-3</v>
      </c>
    </row>
    <row r="116" spans="1:33" ht="15" customHeight="1">
      <c r="A116" s="51" t="s">
        <v>436</v>
      </c>
      <c r="B116" s="65" t="s">
        <v>36</v>
      </c>
      <c r="C116" s="66">
        <v>1605</v>
      </c>
      <c r="D116" s="66">
        <v>1628</v>
      </c>
      <c r="E116" s="66">
        <v>1803</v>
      </c>
      <c r="F116" s="66">
        <v>1813</v>
      </c>
      <c r="G116" s="66">
        <v>1822</v>
      </c>
      <c r="H116" s="66">
        <v>1832</v>
      </c>
      <c r="I116" s="66">
        <v>1841</v>
      </c>
      <c r="J116" s="66">
        <v>1851</v>
      </c>
      <c r="K116" s="66">
        <v>1860</v>
      </c>
      <c r="L116" s="66">
        <v>1870</v>
      </c>
      <c r="M116" s="66">
        <v>1880</v>
      </c>
      <c r="N116" s="66">
        <v>1889</v>
      </c>
      <c r="O116" s="66">
        <v>1899</v>
      </c>
      <c r="P116" s="66">
        <v>1909</v>
      </c>
      <c r="Q116" s="66">
        <v>1919</v>
      </c>
      <c r="R116" s="66">
        <v>1928</v>
      </c>
      <c r="S116" s="66">
        <v>1938</v>
      </c>
      <c r="T116" s="66">
        <v>1948</v>
      </c>
      <c r="U116" s="66">
        <v>1958</v>
      </c>
      <c r="V116" s="66">
        <v>1967</v>
      </c>
      <c r="W116" s="66">
        <v>1977</v>
      </c>
      <c r="X116" s="66">
        <v>1987</v>
      </c>
      <c r="Y116" s="66">
        <v>1997</v>
      </c>
      <c r="Z116" s="66">
        <v>2007</v>
      </c>
      <c r="AA116" s="66">
        <v>2016</v>
      </c>
      <c r="AB116" s="66">
        <v>2026</v>
      </c>
      <c r="AC116" s="66">
        <v>2036</v>
      </c>
      <c r="AD116" s="66">
        <v>2046</v>
      </c>
      <c r="AE116" s="66">
        <v>2056</v>
      </c>
      <c r="AF116" s="66">
        <v>2065</v>
      </c>
      <c r="AG116" s="67">
        <v>8.7279999999999996E-3</v>
      </c>
    </row>
    <row r="117" spans="1:33" ht="15" customHeight="1">
      <c r="A117" s="51" t="s">
        <v>437</v>
      </c>
      <c r="B117" s="65" t="s">
        <v>37</v>
      </c>
      <c r="C117" s="66">
        <v>2605</v>
      </c>
      <c r="D117" s="66">
        <v>2648</v>
      </c>
      <c r="E117" s="66">
        <v>2872</v>
      </c>
      <c r="F117" s="66">
        <v>2887</v>
      </c>
      <c r="G117" s="66">
        <v>2901</v>
      </c>
      <c r="H117" s="66">
        <v>2916</v>
      </c>
      <c r="I117" s="66">
        <v>2930</v>
      </c>
      <c r="J117" s="66">
        <v>2945</v>
      </c>
      <c r="K117" s="66">
        <v>2960</v>
      </c>
      <c r="L117" s="66">
        <v>2974</v>
      </c>
      <c r="M117" s="66">
        <v>2989</v>
      </c>
      <c r="N117" s="66">
        <v>3003</v>
      </c>
      <c r="O117" s="66">
        <v>3018</v>
      </c>
      <c r="P117" s="66">
        <v>3033</v>
      </c>
      <c r="Q117" s="66">
        <v>3047</v>
      </c>
      <c r="R117" s="66">
        <v>3062</v>
      </c>
      <c r="S117" s="66">
        <v>3076</v>
      </c>
      <c r="T117" s="66">
        <v>3091</v>
      </c>
      <c r="U117" s="66">
        <v>3106</v>
      </c>
      <c r="V117" s="66">
        <v>3120</v>
      </c>
      <c r="W117" s="66">
        <v>3135</v>
      </c>
      <c r="X117" s="66">
        <v>3149</v>
      </c>
      <c r="Y117" s="66">
        <v>3164</v>
      </c>
      <c r="Z117" s="66">
        <v>3178</v>
      </c>
      <c r="AA117" s="66">
        <v>3193</v>
      </c>
      <c r="AB117" s="66">
        <v>3207</v>
      </c>
      <c r="AC117" s="66">
        <v>3222</v>
      </c>
      <c r="AD117" s="66">
        <v>3237</v>
      </c>
      <c r="AE117" s="66">
        <v>3251</v>
      </c>
      <c r="AF117" s="66">
        <v>3266</v>
      </c>
      <c r="AG117" s="67">
        <v>7.8279999999999999E-3</v>
      </c>
    </row>
    <row r="118" spans="1:33" ht="15" customHeight="1">
      <c r="A118" s="51" t="s">
        <v>438</v>
      </c>
      <c r="B118" s="65" t="s">
        <v>38</v>
      </c>
      <c r="C118" s="66">
        <v>1561</v>
      </c>
      <c r="D118" s="66">
        <v>1450</v>
      </c>
      <c r="E118" s="66">
        <v>1575</v>
      </c>
      <c r="F118" s="66">
        <v>1585</v>
      </c>
      <c r="G118" s="66">
        <v>1594</v>
      </c>
      <c r="H118" s="66">
        <v>1604</v>
      </c>
      <c r="I118" s="66">
        <v>1614</v>
      </c>
      <c r="J118" s="66">
        <v>1624</v>
      </c>
      <c r="K118" s="66">
        <v>1634</v>
      </c>
      <c r="L118" s="66">
        <v>1643</v>
      </c>
      <c r="M118" s="66">
        <v>1654</v>
      </c>
      <c r="N118" s="66">
        <v>1664</v>
      </c>
      <c r="O118" s="66">
        <v>1674</v>
      </c>
      <c r="P118" s="66">
        <v>1684</v>
      </c>
      <c r="Q118" s="66">
        <v>1694</v>
      </c>
      <c r="R118" s="66">
        <v>1705</v>
      </c>
      <c r="S118" s="66">
        <v>1715</v>
      </c>
      <c r="T118" s="66">
        <v>1725</v>
      </c>
      <c r="U118" s="66">
        <v>1735</v>
      </c>
      <c r="V118" s="66">
        <v>1746</v>
      </c>
      <c r="W118" s="66">
        <v>1756</v>
      </c>
      <c r="X118" s="66">
        <v>1767</v>
      </c>
      <c r="Y118" s="66">
        <v>1777</v>
      </c>
      <c r="Z118" s="66">
        <v>1788</v>
      </c>
      <c r="AA118" s="66">
        <v>1798</v>
      </c>
      <c r="AB118" s="66">
        <v>1808</v>
      </c>
      <c r="AC118" s="66">
        <v>1819</v>
      </c>
      <c r="AD118" s="66">
        <v>1829</v>
      </c>
      <c r="AE118" s="66">
        <v>1840</v>
      </c>
      <c r="AF118" s="66">
        <v>1850</v>
      </c>
      <c r="AG118" s="67">
        <v>5.8739999999999999E-3</v>
      </c>
    </row>
    <row r="119" spans="1:33" ht="15" customHeight="1">
      <c r="A119" s="51" t="s">
        <v>439</v>
      </c>
      <c r="B119" s="65" t="s">
        <v>39</v>
      </c>
      <c r="C119" s="66">
        <v>1017</v>
      </c>
      <c r="D119" s="66">
        <v>853</v>
      </c>
      <c r="E119" s="66">
        <v>990</v>
      </c>
      <c r="F119" s="66">
        <v>997</v>
      </c>
      <c r="G119" s="66">
        <v>1004</v>
      </c>
      <c r="H119" s="66">
        <v>1012</v>
      </c>
      <c r="I119" s="66">
        <v>1019</v>
      </c>
      <c r="J119" s="66">
        <v>1026</v>
      </c>
      <c r="K119" s="66">
        <v>1033</v>
      </c>
      <c r="L119" s="66">
        <v>1041</v>
      </c>
      <c r="M119" s="66">
        <v>1048</v>
      </c>
      <c r="N119" s="66">
        <v>1055</v>
      </c>
      <c r="O119" s="66">
        <v>1063</v>
      </c>
      <c r="P119" s="66">
        <v>1070</v>
      </c>
      <c r="Q119" s="66">
        <v>1077</v>
      </c>
      <c r="R119" s="66">
        <v>1085</v>
      </c>
      <c r="S119" s="66">
        <v>1092</v>
      </c>
      <c r="T119" s="66">
        <v>1100</v>
      </c>
      <c r="U119" s="66">
        <v>1107</v>
      </c>
      <c r="V119" s="66">
        <v>1114</v>
      </c>
      <c r="W119" s="66">
        <v>1122</v>
      </c>
      <c r="X119" s="66">
        <v>1129</v>
      </c>
      <c r="Y119" s="66">
        <v>1137</v>
      </c>
      <c r="Z119" s="66">
        <v>1144</v>
      </c>
      <c r="AA119" s="66">
        <v>1151</v>
      </c>
      <c r="AB119" s="66">
        <v>1159</v>
      </c>
      <c r="AC119" s="66">
        <v>1166</v>
      </c>
      <c r="AD119" s="66">
        <v>1174</v>
      </c>
      <c r="AE119" s="66">
        <v>1181</v>
      </c>
      <c r="AF119" s="66">
        <v>1188</v>
      </c>
      <c r="AG119" s="67">
        <v>5.3730000000000002E-3</v>
      </c>
    </row>
    <row r="120" spans="1:33" ht="15" customHeight="1">
      <c r="A120" s="51" t="s">
        <v>440</v>
      </c>
      <c r="B120" s="62" t="s">
        <v>40</v>
      </c>
      <c r="C120" s="50">
        <v>1480.0982670000001</v>
      </c>
      <c r="D120" s="50">
        <v>1388.9644780000001</v>
      </c>
      <c r="E120" s="50">
        <v>1550.6990969999999</v>
      </c>
      <c r="F120" s="50">
        <v>1563.199707</v>
      </c>
      <c r="G120" s="50">
        <v>1575.5548100000001</v>
      </c>
      <c r="H120" s="50">
        <v>1588.360962</v>
      </c>
      <c r="I120" s="50">
        <v>1600.6530760000001</v>
      </c>
      <c r="J120" s="50">
        <v>1613.3710940000001</v>
      </c>
      <c r="K120" s="50">
        <v>1625.9259030000001</v>
      </c>
      <c r="L120" s="50">
        <v>1638.6750489999999</v>
      </c>
      <c r="M120" s="50">
        <v>1651.329712</v>
      </c>
      <c r="N120" s="50">
        <v>1663.8204350000001</v>
      </c>
      <c r="O120" s="50">
        <v>1676.8538820000001</v>
      </c>
      <c r="P120" s="50">
        <v>1689.6938479999999</v>
      </c>
      <c r="Q120" s="50">
        <v>1702.456543</v>
      </c>
      <c r="R120" s="50">
        <v>1715.2974850000001</v>
      </c>
      <c r="S120" s="50">
        <v>1728.24585</v>
      </c>
      <c r="T120" s="50">
        <v>1741.2354740000001</v>
      </c>
      <c r="U120" s="50">
        <v>1754.2924800000001</v>
      </c>
      <c r="V120" s="50">
        <v>1767.1669919999999</v>
      </c>
      <c r="W120" s="50">
        <v>1780.2073969999999</v>
      </c>
      <c r="X120" s="50">
        <v>1793.3945309999999</v>
      </c>
      <c r="Y120" s="50">
        <v>1806.5004879999999</v>
      </c>
      <c r="Z120" s="50">
        <v>1819.6241460000001</v>
      </c>
      <c r="AA120" s="50">
        <v>1832.8323969999999</v>
      </c>
      <c r="AB120" s="50">
        <v>1845.8476559999999</v>
      </c>
      <c r="AC120" s="50">
        <v>1859.011841</v>
      </c>
      <c r="AD120" s="50">
        <v>1872.3980710000001</v>
      </c>
      <c r="AE120" s="50">
        <v>1885.389404</v>
      </c>
      <c r="AF120" s="50">
        <v>1898.128052</v>
      </c>
      <c r="AG120" s="64">
        <v>8.6149999999999994E-3</v>
      </c>
    </row>
    <row r="121" spans="1:33" ht="15" customHeight="1" thickBot="1">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c r="B122" s="49" t="s">
        <v>482</v>
      </c>
    </row>
    <row r="123" spans="1:33" ht="15" customHeight="1">
      <c r="B123" s="48" t="s">
        <v>483</v>
      </c>
    </row>
    <row r="124" spans="1:33" ht="15" customHeight="1">
      <c r="B124" s="48" t="s">
        <v>512</v>
      </c>
    </row>
    <row r="125" spans="1:33" ht="15" customHeight="1">
      <c r="B125" s="48" t="s">
        <v>513</v>
      </c>
    </row>
    <row r="126" spans="1:33" ht="15" customHeight="1">
      <c r="B126" s="48" t="s">
        <v>42</v>
      </c>
    </row>
    <row r="127" spans="1:33" ht="15" customHeight="1">
      <c r="B127" s="48" t="s">
        <v>514</v>
      </c>
    </row>
    <row r="128" spans="1:33" ht="15" customHeight="1">
      <c r="B128" s="48" t="s">
        <v>43</v>
      </c>
    </row>
    <row r="129" spans="2:2" ht="15" customHeight="1">
      <c r="B129" s="48" t="s">
        <v>515</v>
      </c>
    </row>
    <row r="130" spans="2:2" ht="15" customHeight="1">
      <c r="B130" s="48" t="s">
        <v>516</v>
      </c>
    </row>
    <row r="131" spans="2:2" ht="15" customHeight="1">
      <c r="B131" s="48" t="s">
        <v>517</v>
      </c>
    </row>
    <row r="132" spans="2:2" ht="15" customHeight="1">
      <c r="B132" s="48" t="s">
        <v>98</v>
      </c>
    </row>
    <row r="133" spans="2:2" ht="15" customHeight="1">
      <c r="B133" s="48" t="s">
        <v>251</v>
      </c>
    </row>
    <row r="134" spans="2:2" ht="15" customHeight="1">
      <c r="B134" s="48" t="s">
        <v>252</v>
      </c>
    </row>
    <row r="135" spans="2:2" ht="15" customHeight="1">
      <c r="B135" s="48" t="s">
        <v>518</v>
      </c>
    </row>
    <row r="136" spans="2:2" ht="15" customHeight="1">
      <c r="B136" s="48" t="s">
        <v>494</v>
      </c>
    </row>
    <row r="137" spans="2:2" ht="15" customHeight="1">
      <c r="B137" s="48" t="s">
        <v>495</v>
      </c>
    </row>
    <row r="138" spans="2:2" ht="15" customHeight="1">
      <c r="B138" s="48" t="s">
        <v>496</v>
      </c>
    </row>
    <row r="139" spans="2:2" ht="15" customHeight="1">
      <c r="B139" s="48" t="s">
        <v>565</v>
      </c>
    </row>
    <row r="140" spans="2:2" ht="15" customHeight="1">
      <c r="B140" s="48" t="s">
        <v>564</v>
      </c>
    </row>
    <row r="141" spans="2:2" ht="12"/>
    <row r="142" spans="2:2" ht="12"/>
    <row r="143" spans="2:2" ht="12"/>
    <row r="144" spans="2:2" ht="12"/>
    <row r="145" ht="12"/>
    <row r="146" ht="12"/>
    <row r="147" ht="12"/>
    <row r="148" ht="12"/>
    <row r="149" ht="12"/>
    <row r="165" ht="12"/>
    <row r="180" ht="12"/>
    <row r="308" spans="2:33" ht="15" customHeight="1">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c r="AA308" s="123"/>
      <c r="AB308" s="123"/>
      <c r="AC308" s="123"/>
      <c r="AD308" s="123"/>
      <c r="AE308" s="123"/>
      <c r="AF308" s="123"/>
      <c r="AG308" s="123"/>
    </row>
    <row r="511" spans="2:33" ht="15" customHeight="1">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3"/>
      <c r="AD511" s="123"/>
      <c r="AE511" s="123"/>
      <c r="AF511" s="123"/>
      <c r="AG511" s="123"/>
    </row>
    <row r="712" spans="2:33" ht="15" customHeight="1">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c r="AA712" s="123"/>
      <c r="AB712" s="123"/>
      <c r="AC712" s="123"/>
      <c r="AD712" s="123"/>
      <c r="AE712" s="123"/>
      <c r="AF712" s="123"/>
      <c r="AG712" s="123"/>
    </row>
    <row r="887" spans="2:33" ht="15" customHeight="1">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c r="AA887" s="123"/>
      <c r="AB887" s="123"/>
      <c r="AC887" s="123"/>
      <c r="AD887" s="123"/>
      <c r="AE887" s="123"/>
      <c r="AF887" s="123"/>
      <c r="AG887" s="123"/>
    </row>
    <row r="1100" spans="2:33" ht="15" customHeight="1">
      <c r="B1100" s="123"/>
      <c r="C1100" s="123"/>
      <c r="D1100" s="123"/>
      <c r="E1100" s="123"/>
      <c r="F1100" s="123"/>
      <c r="G1100" s="123"/>
      <c r="H1100" s="123"/>
      <c r="I1100" s="123"/>
      <c r="J1100" s="123"/>
      <c r="K1100" s="123"/>
      <c r="L1100" s="123"/>
      <c r="M1100" s="123"/>
      <c r="N1100" s="123"/>
      <c r="O1100" s="123"/>
      <c r="P1100" s="123"/>
      <c r="Q1100" s="123"/>
      <c r="R1100" s="123"/>
      <c r="S1100" s="123"/>
      <c r="T1100" s="123"/>
      <c r="U1100" s="123"/>
      <c r="V1100" s="123"/>
      <c r="W1100" s="123"/>
      <c r="X1100" s="123"/>
      <c r="Y1100" s="123"/>
      <c r="Z1100" s="123"/>
      <c r="AA1100" s="123"/>
      <c r="AB1100" s="123"/>
      <c r="AC1100" s="123"/>
      <c r="AD1100" s="123"/>
      <c r="AE1100" s="123"/>
      <c r="AF1100" s="123"/>
      <c r="AG1100" s="123"/>
    </row>
    <row r="1227" spans="2:33" ht="15" customHeight="1">
      <c r="B1227" s="123"/>
      <c r="C1227" s="123"/>
      <c r="D1227" s="123"/>
      <c r="E1227" s="123"/>
      <c r="F1227" s="123"/>
      <c r="G1227" s="123"/>
      <c r="H1227" s="123"/>
      <c r="I1227" s="123"/>
      <c r="J1227" s="123"/>
      <c r="K1227" s="123"/>
      <c r="L1227" s="123"/>
      <c r="M1227" s="123"/>
      <c r="N1227" s="123"/>
      <c r="O1227" s="123"/>
      <c r="P1227" s="123"/>
      <c r="Q1227" s="123"/>
      <c r="R1227" s="123"/>
      <c r="S1227" s="123"/>
      <c r="T1227" s="123"/>
      <c r="U1227" s="123"/>
      <c r="V1227" s="123"/>
      <c r="W1227" s="123"/>
      <c r="X1227" s="123"/>
      <c r="Y1227" s="123"/>
      <c r="Z1227" s="123"/>
      <c r="AA1227" s="123"/>
      <c r="AB1227" s="123"/>
      <c r="AC1227" s="123"/>
      <c r="AD1227" s="123"/>
      <c r="AE1227" s="123"/>
      <c r="AF1227" s="123"/>
      <c r="AG1227" s="123"/>
    </row>
    <row r="1390" spans="2:33" ht="15" customHeight="1">
      <c r="B1390" s="123"/>
      <c r="C1390" s="123"/>
      <c r="D1390" s="123"/>
      <c r="E1390" s="123"/>
      <c r="F1390" s="123"/>
      <c r="G1390" s="123"/>
      <c r="H1390" s="123"/>
      <c r="I1390" s="123"/>
      <c r="J1390" s="123"/>
      <c r="K1390" s="123"/>
      <c r="L1390" s="123"/>
      <c r="M1390" s="123"/>
      <c r="N1390" s="123"/>
      <c r="O1390" s="123"/>
      <c r="P1390" s="123"/>
      <c r="Q1390" s="123"/>
      <c r="R1390" s="123"/>
      <c r="S1390" s="123"/>
      <c r="T1390" s="123"/>
      <c r="U1390" s="123"/>
      <c r="V1390" s="123"/>
      <c r="W1390" s="123"/>
      <c r="X1390" s="123"/>
      <c r="Y1390" s="123"/>
      <c r="Z1390" s="123"/>
      <c r="AA1390" s="123"/>
      <c r="AB1390" s="123"/>
      <c r="AC1390" s="123"/>
      <c r="AD1390" s="123"/>
      <c r="AE1390" s="123"/>
      <c r="AF1390" s="123"/>
      <c r="AG1390" s="123"/>
    </row>
    <row r="1502" spans="2:33" ht="15" customHeight="1">
      <c r="B1502" s="123"/>
      <c r="C1502" s="123"/>
      <c r="D1502" s="123"/>
      <c r="E1502" s="123"/>
      <c r="F1502" s="123"/>
      <c r="G1502" s="123"/>
      <c r="H1502" s="123"/>
      <c r="I1502" s="123"/>
      <c r="J1502" s="123"/>
      <c r="K1502" s="123"/>
      <c r="L1502" s="123"/>
      <c r="M1502" s="123"/>
      <c r="N1502" s="123"/>
      <c r="O1502" s="123"/>
      <c r="P1502" s="123"/>
      <c r="Q1502" s="123"/>
      <c r="R1502" s="123"/>
      <c r="S1502" s="123"/>
      <c r="T1502" s="123"/>
      <c r="U1502" s="123"/>
      <c r="V1502" s="123"/>
      <c r="W1502" s="123"/>
      <c r="X1502" s="123"/>
      <c r="Y1502" s="123"/>
      <c r="Z1502" s="123"/>
      <c r="AA1502" s="123"/>
      <c r="AB1502" s="123"/>
      <c r="AC1502" s="123"/>
      <c r="AD1502" s="123"/>
      <c r="AE1502" s="123"/>
      <c r="AF1502" s="123"/>
      <c r="AG1502" s="123"/>
    </row>
    <row r="1604" spans="2:33" ht="15" customHeight="1">
      <c r="B1604" s="123"/>
      <c r="C1604" s="123"/>
      <c r="D1604" s="123"/>
      <c r="E1604" s="123"/>
      <c r="F1604" s="123"/>
      <c r="G1604" s="123"/>
      <c r="H1604" s="123"/>
      <c r="I1604" s="123"/>
      <c r="J1604" s="123"/>
      <c r="K1604" s="123"/>
      <c r="L1604" s="123"/>
      <c r="M1604" s="123"/>
      <c r="N1604" s="123"/>
      <c r="O1604" s="123"/>
      <c r="P1604" s="123"/>
      <c r="Q1604" s="123"/>
      <c r="R1604" s="123"/>
      <c r="S1604" s="123"/>
      <c r="T1604" s="123"/>
      <c r="U1604" s="123"/>
      <c r="V1604" s="123"/>
      <c r="W1604" s="123"/>
      <c r="X1604" s="123"/>
      <c r="Y1604" s="123"/>
      <c r="Z1604" s="123"/>
      <c r="AA1604" s="123"/>
      <c r="AB1604" s="123"/>
      <c r="AC1604" s="123"/>
      <c r="AD1604" s="123"/>
      <c r="AE1604" s="123"/>
      <c r="AF1604" s="123"/>
      <c r="AG1604" s="123"/>
    </row>
    <row r="1698" spans="2:33" ht="15" customHeight="1">
      <c r="B1698" s="123"/>
      <c r="C1698" s="123"/>
      <c r="D1698" s="123"/>
      <c r="E1698" s="123"/>
      <c r="F1698" s="123"/>
      <c r="G1698" s="123"/>
      <c r="H1698" s="123"/>
      <c r="I1698" s="123"/>
      <c r="J1698" s="123"/>
      <c r="K1698" s="123"/>
      <c r="L1698" s="123"/>
      <c r="M1698" s="123"/>
      <c r="N1698" s="123"/>
      <c r="O1698" s="123"/>
      <c r="P1698" s="123"/>
      <c r="Q1698" s="123"/>
      <c r="R1698" s="123"/>
      <c r="S1698" s="123"/>
      <c r="T1698" s="123"/>
      <c r="U1698" s="123"/>
      <c r="V1698" s="123"/>
      <c r="W1698" s="123"/>
      <c r="X1698" s="123"/>
      <c r="Y1698" s="123"/>
      <c r="Z1698" s="123"/>
      <c r="AA1698" s="123"/>
      <c r="AB1698" s="123"/>
      <c r="AC1698" s="123"/>
      <c r="AD1698" s="123"/>
      <c r="AE1698" s="123"/>
      <c r="AF1698" s="123"/>
      <c r="AG1698" s="123"/>
    </row>
    <row r="1945" spans="2:33" ht="15" customHeight="1">
      <c r="B1945" s="123"/>
      <c r="C1945" s="123"/>
      <c r="D1945" s="123"/>
      <c r="E1945" s="123"/>
      <c r="F1945" s="123"/>
      <c r="G1945" s="123"/>
      <c r="H1945" s="123"/>
      <c r="I1945" s="123"/>
      <c r="J1945" s="123"/>
      <c r="K1945" s="123"/>
      <c r="L1945" s="123"/>
      <c r="M1945" s="123"/>
      <c r="N1945" s="123"/>
      <c r="O1945" s="123"/>
      <c r="P1945" s="123"/>
      <c r="Q1945" s="123"/>
      <c r="R1945" s="123"/>
      <c r="S1945" s="123"/>
      <c r="T1945" s="123"/>
      <c r="U1945" s="123"/>
      <c r="V1945" s="123"/>
      <c r="W1945" s="123"/>
      <c r="X1945" s="123"/>
      <c r="Y1945" s="123"/>
      <c r="Z1945" s="123"/>
      <c r="AA1945" s="123"/>
      <c r="AB1945" s="123"/>
      <c r="AC1945" s="123"/>
      <c r="AD1945" s="123"/>
      <c r="AE1945" s="123"/>
      <c r="AF1945" s="123"/>
      <c r="AG1945" s="123"/>
    </row>
    <row r="2031" spans="2:33" ht="15" customHeight="1">
      <c r="B2031" s="123"/>
      <c r="C2031" s="123"/>
      <c r="D2031" s="123"/>
      <c r="E2031" s="123"/>
      <c r="F2031" s="123"/>
      <c r="G2031" s="123"/>
      <c r="H2031" s="123"/>
      <c r="I2031" s="123"/>
      <c r="J2031" s="123"/>
      <c r="K2031" s="123"/>
      <c r="L2031" s="123"/>
      <c r="M2031" s="123"/>
      <c r="N2031" s="123"/>
      <c r="O2031" s="123"/>
      <c r="P2031" s="123"/>
      <c r="Q2031" s="123"/>
      <c r="R2031" s="123"/>
      <c r="S2031" s="123"/>
      <c r="T2031" s="123"/>
      <c r="U2031" s="123"/>
      <c r="V2031" s="123"/>
      <c r="W2031" s="123"/>
      <c r="X2031" s="123"/>
      <c r="Y2031" s="123"/>
      <c r="Z2031" s="123"/>
      <c r="AA2031" s="123"/>
      <c r="AB2031" s="123"/>
      <c r="AC2031" s="123"/>
      <c r="AD2031" s="123"/>
      <c r="AE2031" s="123"/>
      <c r="AF2031" s="123"/>
      <c r="AG2031" s="123"/>
    </row>
    <row r="2153" spans="2:33" ht="15" customHeight="1">
      <c r="B2153" s="123"/>
      <c r="C2153" s="123"/>
      <c r="D2153" s="123"/>
      <c r="E2153" s="123"/>
      <c r="F2153" s="123"/>
      <c r="G2153" s="123"/>
      <c r="H2153" s="123"/>
      <c r="I2153" s="123"/>
      <c r="J2153" s="123"/>
      <c r="K2153" s="123"/>
      <c r="L2153" s="123"/>
      <c r="M2153" s="123"/>
      <c r="N2153" s="123"/>
      <c r="O2153" s="123"/>
      <c r="P2153" s="123"/>
      <c r="Q2153" s="123"/>
      <c r="R2153" s="123"/>
      <c r="S2153" s="123"/>
      <c r="T2153" s="123"/>
      <c r="U2153" s="123"/>
      <c r="V2153" s="123"/>
      <c r="W2153" s="123"/>
      <c r="X2153" s="123"/>
      <c r="Y2153" s="123"/>
      <c r="Z2153" s="123"/>
      <c r="AA2153" s="123"/>
      <c r="AB2153" s="123"/>
      <c r="AC2153" s="123"/>
      <c r="AD2153" s="123"/>
      <c r="AE2153" s="123"/>
      <c r="AF2153" s="123"/>
      <c r="AG2153" s="123"/>
    </row>
    <row r="2317" spans="2:33" ht="15" customHeight="1">
      <c r="B2317" s="123"/>
      <c r="C2317" s="123"/>
      <c r="D2317" s="123"/>
      <c r="E2317" s="123"/>
      <c r="F2317" s="123"/>
      <c r="G2317" s="123"/>
      <c r="H2317" s="123"/>
      <c r="I2317" s="123"/>
      <c r="J2317" s="123"/>
      <c r="K2317" s="123"/>
      <c r="L2317" s="123"/>
      <c r="M2317" s="123"/>
      <c r="N2317" s="123"/>
      <c r="O2317" s="123"/>
      <c r="P2317" s="123"/>
      <c r="Q2317" s="123"/>
      <c r="R2317" s="123"/>
      <c r="S2317" s="123"/>
      <c r="T2317" s="123"/>
      <c r="U2317" s="123"/>
      <c r="V2317" s="123"/>
      <c r="W2317" s="123"/>
      <c r="X2317" s="123"/>
      <c r="Y2317" s="123"/>
      <c r="Z2317" s="123"/>
      <c r="AA2317" s="123"/>
      <c r="AB2317" s="123"/>
      <c r="AC2317" s="123"/>
      <c r="AD2317" s="123"/>
      <c r="AE2317" s="123"/>
      <c r="AF2317" s="123"/>
      <c r="AG2317" s="123"/>
    </row>
    <row r="2419" spans="2:33" ht="15" customHeight="1">
      <c r="B2419" s="123"/>
      <c r="C2419" s="123"/>
      <c r="D2419" s="123"/>
      <c r="E2419" s="123"/>
      <c r="F2419" s="123"/>
      <c r="G2419" s="123"/>
      <c r="H2419" s="123"/>
      <c r="I2419" s="123"/>
      <c r="J2419" s="123"/>
      <c r="K2419" s="123"/>
      <c r="L2419" s="123"/>
      <c r="M2419" s="123"/>
      <c r="N2419" s="123"/>
      <c r="O2419" s="123"/>
      <c r="P2419" s="123"/>
      <c r="Q2419" s="123"/>
      <c r="R2419" s="123"/>
      <c r="S2419" s="123"/>
      <c r="T2419" s="123"/>
      <c r="U2419" s="123"/>
      <c r="V2419" s="123"/>
      <c r="W2419" s="123"/>
      <c r="X2419" s="123"/>
      <c r="Y2419" s="123"/>
      <c r="Z2419" s="123"/>
      <c r="AA2419" s="123"/>
      <c r="AB2419" s="123"/>
      <c r="AC2419" s="123"/>
      <c r="AD2419" s="123"/>
      <c r="AE2419" s="123"/>
      <c r="AF2419" s="123"/>
      <c r="AG2419" s="123"/>
    </row>
    <row r="2509" spans="2:33" ht="15" customHeight="1">
      <c r="B2509" s="123"/>
      <c r="C2509" s="123"/>
      <c r="D2509" s="123"/>
      <c r="E2509" s="123"/>
      <c r="F2509" s="123"/>
      <c r="G2509" s="123"/>
      <c r="H2509" s="123"/>
      <c r="I2509" s="123"/>
      <c r="J2509" s="123"/>
      <c r="K2509" s="123"/>
      <c r="L2509" s="123"/>
      <c r="M2509" s="123"/>
      <c r="N2509" s="123"/>
      <c r="O2509" s="123"/>
      <c r="P2509" s="123"/>
      <c r="Q2509" s="123"/>
      <c r="R2509" s="123"/>
      <c r="S2509" s="123"/>
      <c r="T2509" s="123"/>
      <c r="U2509" s="123"/>
      <c r="V2509" s="123"/>
      <c r="W2509" s="123"/>
      <c r="X2509" s="123"/>
      <c r="Y2509" s="123"/>
      <c r="Z2509" s="123"/>
      <c r="AA2509" s="123"/>
      <c r="AB2509" s="123"/>
      <c r="AC2509" s="123"/>
      <c r="AD2509" s="123"/>
      <c r="AE2509" s="123"/>
      <c r="AF2509" s="123"/>
      <c r="AG2509" s="123"/>
    </row>
    <row r="2598" spans="2:33" ht="15" customHeight="1">
      <c r="B2598" s="123"/>
      <c r="C2598" s="123"/>
      <c r="D2598" s="123"/>
      <c r="E2598" s="123"/>
      <c r="F2598" s="123"/>
      <c r="G2598" s="123"/>
      <c r="H2598" s="123"/>
      <c r="I2598" s="123"/>
      <c r="J2598" s="123"/>
      <c r="K2598" s="123"/>
      <c r="L2598" s="123"/>
      <c r="M2598" s="123"/>
      <c r="N2598" s="123"/>
      <c r="O2598" s="123"/>
      <c r="P2598" s="123"/>
      <c r="Q2598" s="123"/>
      <c r="R2598" s="123"/>
      <c r="S2598" s="123"/>
      <c r="T2598" s="123"/>
      <c r="U2598" s="123"/>
      <c r="V2598" s="123"/>
      <c r="W2598" s="123"/>
      <c r="X2598" s="123"/>
      <c r="Y2598" s="123"/>
      <c r="Z2598" s="123"/>
      <c r="AA2598" s="123"/>
      <c r="AB2598" s="123"/>
      <c r="AC2598" s="123"/>
      <c r="AD2598" s="123"/>
      <c r="AE2598" s="123"/>
      <c r="AF2598" s="123"/>
      <c r="AG2598" s="123"/>
    </row>
    <row r="2719" spans="2:33" ht="15" customHeight="1">
      <c r="B2719" s="123"/>
      <c r="C2719" s="123"/>
      <c r="D2719" s="123"/>
      <c r="E2719" s="123"/>
      <c r="F2719" s="123"/>
      <c r="G2719" s="123"/>
      <c r="H2719" s="123"/>
      <c r="I2719" s="123"/>
      <c r="J2719" s="123"/>
      <c r="K2719" s="123"/>
      <c r="L2719" s="123"/>
      <c r="M2719" s="123"/>
      <c r="N2719" s="123"/>
      <c r="O2719" s="123"/>
      <c r="P2719" s="123"/>
      <c r="Q2719" s="123"/>
      <c r="R2719" s="123"/>
      <c r="S2719" s="123"/>
      <c r="T2719" s="123"/>
      <c r="U2719" s="123"/>
      <c r="V2719" s="123"/>
      <c r="W2719" s="123"/>
      <c r="X2719" s="123"/>
      <c r="Y2719" s="123"/>
      <c r="Z2719" s="123"/>
      <c r="AA2719" s="123"/>
      <c r="AB2719" s="123"/>
      <c r="AC2719" s="123"/>
      <c r="AD2719" s="123"/>
      <c r="AE2719" s="123"/>
      <c r="AF2719" s="123"/>
      <c r="AG2719" s="123"/>
    </row>
    <row r="2837" spans="2:33" ht="15" customHeight="1">
      <c r="B2837" s="123"/>
      <c r="C2837" s="123"/>
      <c r="D2837" s="123"/>
      <c r="E2837" s="123"/>
      <c r="F2837" s="123"/>
      <c r="G2837" s="123"/>
      <c r="H2837" s="123"/>
      <c r="I2837" s="123"/>
      <c r="J2837" s="123"/>
      <c r="K2837" s="123"/>
      <c r="L2837" s="123"/>
      <c r="M2837" s="123"/>
      <c r="N2837" s="123"/>
      <c r="O2837" s="123"/>
      <c r="P2837" s="123"/>
      <c r="Q2837" s="123"/>
      <c r="R2837" s="123"/>
      <c r="S2837" s="123"/>
      <c r="T2837" s="123"/>
      <c r="U2837" s="123"/>
      <c r="V2837" s="123"/>
      <c r="W2837" s="123"/>
      <c r="X2837" s="123"/>
      <c r="Y2837" s="123"/>
      <c r="Z2837" s="123"/>
      <c r="AA2837" s="123"/>
      <c r="AB2837" s="123"/>
      <c r="AC2837" s="123"/>
      <c r="AD2837" s="123"/>
      <c r="AE2837" s="123"/>
      <c r="AF2837" s="123"/>
      <c r="AG2837" s="123"/>
    </row>
  </sheetData>
  <mergeCells count="19">
    <mergeCell ref="B308:AG308"/>
    <mergeCell ref="B511:AG511"/>
    <mergeCell ref="B712:AG712"/>
    <mergeCell ref="B887:AG887"/>
    <mergeCell ref="B1100:AG1100"/>
    <mergeCell ref="B1227:AG1227"/>
    <mergeCell ref="B1390:AG1390"/>
    <mergeCell ref="B1502:AG1502"/>
    <mergeCell ref="B1604:AG1604"/>
    <mergeCell ref="B1698:AG1698"/>
    <mergeCell ref="B2509:AG2509"/>
    <mergeCell ref="B2598:AG2598"/>
    <mergeCell ref="B2719:AG2719"/>
    <mergeCell ref="B2837:AG2837"/>
    <mergeCell ref="B1945:AG1945"/>
    <mergeCell ref="B2031:AG2031"/>
    <mergeCell ref="B2153:AG2153"/>
    <mergeCell ref="B2317:AG2317"/>
    <mergeCell ref="B2419:AG2419"/>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cols>
    <col min="1" max="1" width="20.7265625" style="47" customWidth="1"/>
    <col min="2" max="2" width="46.7265625" style="47" customWidth="1"/>
    <col min="3" max="16384" width="8.7265625" style="47"/>
  </cols>
  <sheetData>
    <row r="1" spans="1:33" ht="15" customHeight="1" thickBot="1">
      <c r="A1"/>
      <c r="B1" s="72" t="s">
        <v>641</v>
      </c>
      <c r="C1" s="73">
        <v>2022</v>
      </c>
      <c r="D1" s="73">
        <v>2023</v>
      </c>
      <c r="E1" s="73">
        <v>2024</v>
      </c>
      <c r="F1" s="73">
        <v>2025</v>
      </c>
      <c r="G1" s="73">
        <v>2026</v>
      </c>
      <c r="H1" s="73">
        <v>2027</v>
      </c>
      <c r="I1" s="73">
        <v>2028</v>
      </c>
      <c r="J1" s="73">
        <v>2029</v>
      </c>
      <c r="K1" s="73">
        <v>2030</v>
      </c>
      <c r="L1" s="73">
        <v>2031</v>
      </c>
      <c r="M1" s="73">
        <v>2032</v>
      </c>
      <c r="N1" s="73">
        <v>2033</v>
      </c>
      <c r="O1" s="73">
        <v>2034</v>
      </c>
      <c r="P1" s="73">
        <v>2035</v>
      </c>
      <c r="Q1" s="73">
        <v>2036</v>
      </c>
      <c r="R1" s="73">
        <v>2037</v>
      </c>
      <c r="S1" s="73">
        <v>2038</v>
      </c>
      <c r="T1" s="73">
        <v>2039</v>
      </c>
      <c r="U1" s="73">
        <v>2040</v>
      </c>
      <c r="V1" s="73">
        <v>2041</v>
      </c>
      <c r="W1" s="73">
        <v>2042</v>
      </c>
      <c r="X1" s="73">
        <v>2043</v>
      </c>
      <c r="Y1" s="73">
        <v>2044</v>
      </c>
      <c r="Z1" s="73">
        <v>2045</v>
      </c>
      <c r="AA1" s="73">
        <v>2046</v>
      </c>
      <c r="AB1" s="73">
        <v>2047</v>
      </c>
      <c r="AC1" s="73">
        <v>2048</v>
      </c>
      <c r="AD1" s="73">
        <v>2049</v>
      </c>
      <c r="AE1" s="73">
        <v>2050</v>
      </c>
      <c r="AF1"/>
      <c r="AG1"/>
    </row>
    <row r="2" spans="1:33" ht="15" customHeight="1" thickTop="1">
      <c r="A2"/>
      <c r="B2"/>
      <c r="C2"/>
      <c r="D2"/>
      <c r="E2"/>
      <c r="F2"/>
      <c r="G2"/>
      <c r="H2"/>
      <c r="I2"/>
      <c r="J2"/>
      <c r="K2"/>
      <c r="L2"/>
      <c r="M2"/>
      <c r="N2"/>
      <c r="O2"/>
      <c r="P2"/>
      <c r="Q2"/>
      <c r="R2"/>
      <c r="S2"/>
      <c r="T2"/>
      <c r="U2"/>
      <c r="V2"/>
      <c r="W2"/>
      <c r="X2"/>
      <c r="Y2"/>
      <c r="Z2"/>
      <c r="AA2"/>
      <c r="AB2"/>
      <c r="AC2"/>
      <c r="AD2"/>
      <c r="AE2"/>
      <c r="AF2"/>
      <c r="AG2"/>
    </row>
    <row r="3" spans="1:33" ht="15" customHeight="1">
      <c r="A3"/>
      <c r="B3"/>
      <c r="C3" s="70" t="s">
        <v>143</v>
      </c>
      <c r="D3" s="70" t="s">
        <v>583</v>
      </c>
      <c r="E3" s="58"/>
      <c r="F3" s="58"/>
      <c r="G3" s="58"/>
      <c r="H3"/>
      <c r="I3"/>
      <c r="J3"/>
      <c r="K3"/>
      <c r="L3"/>
      <c r="M3"/>
      <c r="N3"/>
      <c r="O3"/>
      <c r="P3"/>
      <c r="Q3"/>
      <c r="R3"/>
      <c r="S3"/>
      <c r="T3"/>
      <c r="U3"/>
      <c r="V3"/>
      <c r="W3"/>
      <c r="X3"/>
      <c r="Y3"/>
      <c r="Z3"/>
      <c r="AA3"/>
      <c r="AB3"/>
      <c r="AC3"/>
      <c r="AD3"/>
      <c r="AE3"/>
      <c r="AF3"/>
      <c r="AG3"/>
    </row>
    <row r="4" spans="1:33" ht="15" customHeight="1">
      <c r="A4"/>
      <c r="B4"/>
      <c r="C4" s="70" t="s">
        <v>142</v>
      </c>
      <c r="D4" s="70" t="s">
        <v>642</v>
      </c>
      <c r="E4" s="58"/>
      <c r="F4" s="58"/>
      <c r="G4" s="70" t="s">
        <v>643</v>
      </c>
      <c r="H4"/>
      <c r="I4"/>
      <c r="J4"/>
      <c r="K4"/>
      <c r="L4"/>
      <c r="M4"/>
      <c r="N4"/>
      <c r="O4"/>
      <c r="P4"/>
      <c r="Q4"/>
      <c r="R4"/>
      <c r="S4"/>
      <c r="T4"/>
      <c r="U4"/>
      <c r="V4"/>
      <c r="W4"/>
      <c r="X4"/>
      <c r="Y4"/>
      <c r="Z4"/>
      <c r="AA4"/>
      <c r="AB4"/>
      <c r="AC4"/>
      <c r="AD4"/>
      <c r="AE4"/>
      <c r="AF4"/>
      <c r="AG4"/>
    </row>
    <row r="5" spans="1:33" ht="15" customHeight="1">
      <c r="A5"/>
      <c r="B5"/>
      <c r="C5" s="70" t="s">
        <v>141</v>
      </c>
      <c r="D5" s="70" t="s">
        <v>584</v>
      </c>
      <c r="E5" s="58"/>
      <c r="F5" s="58"/>
      <c r="G5" s="58"/>
      <c r="H5"/>
      <c r="I5"/>
      <c r="J5"/>
      <c r="K5"/>
      <c r="L5"/>
      <c r="M5"/>
      <c r="N5"/>
      <c r="O5"/>
      <c r="P5"/>
      <c r="Q5"/>
      <c r="R5"/>
      <c r="S5"/>
      <c r="T5"/>
      <c r="U5"/>
      <c r="V5"/>
      <c r="W5"/>
      <c r="X5"/>
      <c r="Y5"/>
      <c r="Z5"/>
      <c r="AA5"/>
      <c r="AB5"/>
      <c r="AC5"/>
      <c r="AD5"/>
      <c r="AE5"/>
      <c r="AF5"/>
      <c r="AG5"/>
    </row>
    <row r="6" spans="1:33" ht="15" customHeight="1">
      <c r="A6"/>
      <c r="B6"/>
      <c r="C6" s="70" t="s">
        <v>140</v>
      </c>
      <c r="D6" s="58"/>
      <c r="E6" s="70" t="s">
        <v>585</v>
      </c>
      <c r="F6" s="58"/>
      <c r="G6" s="58"/>
      <c r="H6"/>
      <c r="I6"/>
      <c r="J6"/>
      <c r="K6"/>
      <c r="L6"/>
      <c r="M6"/>
      <c r="N6"/>
      <c r="O6"/>
      <c r="P6"/>
      <c r="Q6"/>
      <c r="R6"/>
      <c r="S6"/>
      <c r="T6"/>
      <c r="U6"/>
      <c r="V6"/>
      <c r="W6"/>
      <c r="X6"/>
      <c r="Y6"/>
      <c r="Z6"/>
      <c r="AA6"/>
      <c r="AB6"/>
      <c r="AC6"/>
      <c r="AD6"/>
      <c r="AE6"/>
      <c r="AF6"/>
      <c r="AG6"/>
    </row>
    <row r="7" spans="1:33" ht="14.5">
      <c r="A7"/>
      <c r="B7"/>
      <c r="C7"/>
      <c r="D7"/>
      <c r="E7"/>
      <c r="F7"/>
      <c r="G7"/>
      <c r="H7"/>
      <c r="I7"/>
      <c r="J7"/>
      <c r="K7"/>
      <c r="L7"/>
      <c r="M7"/>
      <c r="N7"/>
      <c r="O7"/>
      <c r="P7"/>
      <c r="Q7"/>
      <c r="R7"/>
      <c r="S7"/>
      <c r="T7"/>
      <c r="U7"/>
      <c r="V7"/>
      <c r="W7"/>
      <c r="X7"/>
      <c r="Y7"/>
      <c r="Z7"/>
      <c r="AA7"/>
      <c r="AB7"/>
      <c r="AC7"/>
      <c r="AD7"/>
      <c r="AE7"/>
      <c r="AF7"/>
      <c r="AG7"/>
    </row>
    <row r="8" spans="1:33" ht="14.5">
      <c r="A8"/>
      <c r="B8"/>
      <c r="C8"/>
      <c r="D8"/>
      <c r="E8"/>
      <c r="F8"/>
      <c r="G8"/>
      <c r="H8"/>
      <c r="I8"/>
      <c r="J8"/>
      <c r="K8"/>
      <c r="L8"/>
      <c r="M8"/>
      <c r="N8"/>
      <c r="O8"/>
      <c r="P8"/>
      <c r="Q8"/>
      <c r="R8"/>
      <c r="S8"/>
      <c r="T8"/>
      <c r="U8"/>
      <c r="V8"/>
      <c r="W8"/>
      <c r="X8"/>
      <c r="Y8"/>
      <c r="Z8"/>
      <c r="AA8"/>
      <c r="AB8"/>
      <c r="AC8"/>
      <c r="AD8"/>
      <c r="AE8"/>
      <c r="AF8"/>
      <c r="AG8"/>
    </row>
    <row r="9" spans="1:33" ht="14.5">
      <c r="A9"/>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c r="A10" s="51" t="s">
        <v>366</v>
      </c>
      <c r="B10" s="74" t="s">
        <v>1</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112" t="s">
        <v>570</v>
      </c>
      <c r="AG10" s="48"/>
    </row>
    <row r="11" spans="1:33" ht="15" customHeight="1">
      <c r="A11"/>
      <c r="B11" s="75"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112" t="s">
        <v>569</v>
      </c>
      <c r="AG11" s="48"/>
    </row>
    <row r="12" spans="1:33" ht="15" customHeight="1">
      <c r="A12"/>
      <c r="B12" s="75"/>
      <c r="C12" s="69"/>
      <c r="D12" s="69"/>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112" t="s">
        <v>568</v>
      </c>
      <c r="AG12" s="48"/>
    </row>
    <row r="13" spans="1:33" ht="15" customHeight="1" thickBot="1">
      <c r="A13"/>
      <c r="B13" s="113" t="s">
        <v>4</v>
      </c>
      <c r="C13" s="113">
        <v>2022</v>
      </c>
      <c r="D13" s="113">
        <v>2023</v>
      </c>
      <c r="E13" s="113">
        <v>2024</v>
      </c>
      <c r="F13" s="113">
        <v>2025</v>
      </c>
      <c r="G13" s="113">
        <v>2026</v>
      </c>
      <c r="H13" s="113">
        <v>2027</v>
      </c>
      <c r="I13" s="113">
        <v>2028</v>
      </c>
      <c r="J13" s="113">
        <v>2029</v>
      </c>
      <c r="K13" s="113">
        <v>2030</v>
      </c>
      <c r="L13" s="113">
        <v>2031</v>
      </c>
      <c r="M13" s="113">
        <v>2032</v>
      </c>
      <c r="N13" s="113">
        <v>2033</v>
      </c>
      <c r="O13" s="113">
        <v>2034</v>
      </c>
      <c r="P13" s="113">
        <v>2035</v>
      </c>
      <c r="Q13" s="113">
        <v>2036</v>
      </c>
      <c r="R13" s="113">
        <v>2037</v>
      </c>
      <c r="S13" s="113">
        <v>2038</v>
      </c>
      <c r="T13" s="113">
        <v>2039</v>
      </c>
      <c r="U13" s="113">
        <v>2040</v>
      </c>
      <c r="V13" s="113">
        <v>2041</v>
      </c>
      <c r="W13" s="113">
        <v>2042</v>
      </c>
      <c r="X13" s="113">
        <v>2043</v>
      </c>
      <c r="Y13" s="113">
        <v>2044</v>
      </c>
      <c r="Z13" s="113">
        <v>2045</v>
      </c>
      <c r="AA13" s="113">
        <v>2046</v>
      </c>
      <c r="AB13" s="113">
        <v>2047</v>
      </c>
      <c r="AC13" s="113">
        <v>2048</v>
      </c>
      <c r="AD13" s="113">
        <v>2049</v>
      </c>
      <c r="AE13" s="113">
        <v>2050</v>
      </c>
      <c r="AF13" s="114" t="s">
        <v>586</v>
      </c>
      <c r="AG13" s="48"/>
    </row>
    <row r="14" spans="1:33" ht="15" customHeight="1" thickTop="1">
      <c r="A14"/>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c r="A15"/>
      <c r="B15" s="115"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c r="A16"/>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c r="A17"/>
      <c r="B17" s="115" t="s">
        <v>6</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ht="15" customHeight="1">
      <c r="A18" s="51" t="s">
        <v>367</v>
      </c>
      <c r="B18" s="76" t="s">
        <v>7</v>
      </c>
      <c r="C18" s="80">
        <v>93.44426</v>
      </c>
      <c r="D18" s="80">
        <v>94.366943000000006</v>
      </c>
      <c r="E18" s="80">
        <v>95.261948000000004</v>
      </c>
      <c r="F18" s="80">
        <v>96.233695999999995</v>
      </c>
      <c r="G18" s="80">
        <v>97.372681</v>
      </c>
      <c r="H18" s="80">
        <v>98.426238999999995</v>
      </c>
      <c r="I18" s="80">
        <v>99.435837000000006</v>
      </c>
      <c r="J18" s="80">
        <v>100.540588</v>
      </c>
      <c r="K18" s="80">
        <v>101.747238</v>
      </c>
      <c r="L18" s="80">
        <v>103.031937</v>
      </c>
      <c r="M18" s="80">
        <v>104.36438800000001</v>
      </c>
      <c r="N18" s="80">
        <v>105.67115800000001</v>
      </c>
      <c r="O18" s="80">
        <v>106.90464</v>
      </c>
      <c r="P18" s="80">
        <v>108.064949</v>
      </c>
      <c r="Q18" s="80">
        <v>109.148827</v>
      </c>
      <c r="R18" s="80">
        <v>110.16222399999999</v>
      </c>
      <c r="S18" s="80">
        <v>111.118996</v>
      </c>
      <c r="T18" s="80">
        <v>112.02248400000001</v>
      </c>
      <c r="U18" s="80">
        <v>112.878952</v>
      </c>
      <c r="V18" s="80">
        <v>113.69973</v>
      </c>
      <c r="W18" s="80">
        <v>114.495079</v>
      </c>
      <c r="X18" s="80">
        <v>115.27697000000001</v>
      </c>
      <c r="Y18" s="80">
        <v>116.05735</v>
      </c>
      <c r="Z18" s="80">
        <v>116.844925</v>
      </c>
      <c r="AA18" s="80">
        <v>117.64614899999999</v>
      </c>
      <c r="AB18" s="80">
        <v>118.46553</v>
      </c>
      <c r="AC18" s="80">
        <v>119.305115</v>
      </c>
      <c r="AD18" s="80">
        <v>120.165375</v>
      </c>
      <c r="AE18" s="80">
        <v>121.045486</v>
      </c>
      <c r="AF18" s="78">
        <v>9.2860000000000009E-3</v>
      </c>
      <c r="AG18" s="48"/>
    </row>
    <row r="19" spans="1:33" ht="15" customHeight="1">
      <c r="A19" s="51" t="s">
        <v>368</v>
      </c>
      <c r="B19" s="76" t="s">
        <v>8</v>
      </c>
      <c r="C19" s="80">
        <v>2.0272770000000002</v>
      </c>
      <c r="D19" s="80">
        <v>2.0085120000000001</v>
      </c>
      <c r="E19" s="80">
        <v>2.0945999999999998</v>
      </c>
      <c r="F19" s="80">
        <v>2.2721680000000002</v>
      </c>
      <c r="G19" s="80">
        <v>2.1971470000000002</v>
      </c>
      <c r="H19" s="80">
        <v>2.1634509999999998</v>
      </c>
      <c r="I19" s="80">
        <v>2.269371</v>
      </c>
      <c r="J19" s="80">
        <v>2.382768</v>
      </c>
      <c r="K19" s="80">
        <v>2.473055</v>
      </c>
      <c r="L19" s="80">
        <v>2.5336780000000001</v>
      </c>
      <c r="M19" s="80">
        <v>2.5211169999999998</v>
      </c>
      <c r="N19" s="80">
        <v>2.4608279999999998</v>
      </c>
      <c r="O19" s="80">
        <v>2.4002910000000002</v>
      </c>
      <c r="P19" s="80">
        <v>2.3361079999999999</v>
      </c>
      <c r="Q19" s="80">
        <v>2.2773340000000002</v>
      </c>
      <c r="R19" s="80">
        <v>2.2319089999999999</v>
      </c>
      <c r="S19" s="80">
        <v>2.1893440000000002</v>
      </c>
      <c r="T19" s="80">
        <v>2.1525660000000002</v>
      </c>
      <c r="U19" s="80">
        <v>2.1266379999999998</v>
      </c>
      <c r="V19" s="80">
        <v>2.1106319999999998</v>
      </c>
      <c r="W19" s="80">
        <v>2.106252</v>
      </c>
      <c r="X19" s="80">
        <v>2.1136330000000001</v>
      </c>
      <c r="Y19" s="80">
        <v>2.129588</v>
      </c>
      <c r="Z19" s="80">
        <v>2.1519349999999999</v>
      </c>
      <c r="AA19" s="80">
        <v>2.1788129999999999</v>
      </c>
      <c r="AB19" s="80">
        <v>2.2077830000000001</v>
      </c>
      <c r="AC19" s="80">
        <v>2.2373090000000002</v>
      </c>
      <c r="AD19" s="80">
        <v>2.2661419999999999</v>
      </c>
      <c r="AE19" s="80">
        <v>2.2929360000000001</v>
      </c>
      <c r="AF19" s="78">
        <v>4.4079999999999996E-3</v>
      </c>
      <c r="AG19" s="48"/>
    </row>
    <row r="20" spans="1:33" ht="15" customHeight="1">
      <c r="A20" s="51" t="s">
        <v>369</v>
      </c>
      <c r="B20" s="115" t="s">
        <v>9</v>
      </c>
      <c r="C20" s="122">
        <v>95.471535000000003</v>
      </c>
      <c r="D20" s="122">
        <v>96.375457999999995</v>
      </c>
      <c r="E20" s="122">
        <v>97.356544</v>
      </c>
      <c r="F20" s="122">
        <v>98.505866999999995</v>
      </c>
      <c r="G20" s="122">
        <v>99.569823999999997</v>
      </c>
      <c r="H20" s="122">
        <v>100.589691</v>
      </c>
      <c r="I20" s="122">
        <v>101.705208</v>
      </c>
      <c r="J20" s="122">
        <v>102.923355</v>
      </c>
      <c r="K20" s="122">
        <v>104.220291</v>
      </c>
      <c r="L20" s="122">
        <v>105.565613</v>
      </c>
      <c r="M20" s="122">
        <v>106.88550600000001</v>
      </c>
      <c r="N20" s="122">
        <v>108.131989</v>
      </c>
      <c r="O20" s="122">
        <v>109.30493199999999</v>
      </c>
      <c r="P20" s="122">
        <v>110.401054</v>
      </c>
      <c r="Q20" s="122">
        <v>111.426163</v>
      </c>
      <c r="R20" s="122">
        <v>112.39413500000001</v>
      </c>
      <c r="S20" s="122">
        <v>113.308342</v>
      </c>
      <c r="T20" s="122">
        <v>114.175049</v>
      </c>
      <c r="U20" s="122">
        <v>115.00559199999999</v>
      </c>
      <c r="V20" s="122">
        <v>115.81036400000001</v>
      </c>
      <c r="W20" s="122">
        <v>116.60133399999999</v>
      </c>
      <c r="X20" s="122">
        <v>117.390602</v>
      </c>
      <c r="Y20" s="122">
        <v>118.18693500000001</v>
      </c>
      <c r="Z20" s="122">
        <v>118.99685700000001</v>
      </c>
      <c r="AA20" s="122">
        <v>119.82495900000001</v>
      </c>
      <c r="AB20" s="122">
        <v>120.673317</v>
      </c>
      <c r="AC20" s="122">
        <v>121.542419</v>
      </c>
      <c r="AD20" s="122">
        <v>122.43151899999999</v>
      </c>
      <c r="AE20" s="122">
        <v>123.338425</v>
      </c>
      <c r="AF20" s="117">
        <v>9.1889999999999993E-3</v>
      </c>
      <c r="AG20" s="48"/>
    </row>
    <row r="21" spans="1:33" ht="15" customHeight="1">
      <c r="A2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c r="A22"/>
      <c r="B22" s="115" t="s">
        <v>10</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ht="15" customHeight="1">
      <c r="A23"/>
      <c r="B23" s="115" t="s">
        <v>11</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c r="A24" s="51" t="s">
        <v>370</v>
      </c>
      <c r="B24" s="76" t="s">
        <v>449</v>
      </c>
      <c r="C24" s="80">
        <v>97.781150999999994</v>
      </c>
      <c r="D24" s="80">
        <v>96.372719000000004</v>
      </c>
      <c r="E24" s="80">
        <v>94.601517000000001</v>
      </c>
      <c r="F24" s="80">
        <v>93.966492000000002</v>
      </c>
      <c r="G24" s="80">
        <v>93.369408000000007</v>
      </c>
      <c r="H24" s="80">
        <v>92.504715000000004</v>
      </c>
      <c r="I24" s="80">
        <v>91.937515000000005</v>
      </c>
      <c r="J24" s="80">
        <v>91.21199</v>
      </c>
      <c r="K24" s="80">
        <v>90.359138000000002</v>
      </c>
      <c r="L24" s="80">
        <v>89.535172000000003</v>
      </c>
      <c r="M24" s="80">
        <v>88.798088000000007</v>
      </c>
      <c r="N24" s="80">
        <v>88.086983000000004</v>
      </c>
      <c r="O24" s="80">
        <v>87.434509000000006</v>
      </c>
      <c r="P24" s="80">
        <v>86.844138999999998</v>
      </c>
      <c r="Q24" s="80">
        <v>86.302398999999994</v>
      </c>
      <c r="R24" s="80">
        <v>85.748076999999995</v>
      </c>
      <c r="S24" s="80">
        <v>85.163169999999994</v>
      </c>
      <c r="T24" s="80">
        <v>84.575248999999999</v>
      </c>
      <c r="U24" s="80">
        <v>84.110343999999998</v>
      </c>
      <c r="V24" s="80">
        <v>83.738181999999995</v>
      </c>
      <c r="W24" s="80">
        <v>83.393912999999998</v>
      </c>
      <c r="X24" s="80">
        <v>83.073195999999996</v>
      </c>
      <c r="Y24" s="80">
        <v>82.78022</v>
      </c>
      <c r="Z24" s="80">
        <v>82.497093000000007</v>
      </c>
      <c r="AA24" s="80">
        <v>82.216605999999999</v>
      </c>
      <c r="AB24" s="80">
        <v>81.921806000000004</v>
      </c>
      <c r="AC24" s="80">
        <v>81.667725000000004</v>
      </c>
      <c r="AD24" s="80">
        <v>81.427993999999998</v>
      </c>
      <c r="AE24" s="80">
        <v>81.196753999999999</v>
      </c>
      <c r="AF24" s="78">
        <v>-6.6160000000000004E-3</v>
      </c>
      <c r="AG24" s="48"/>
    </row>
    <row r="25" spans="1:33" ht="15" customHeight="1">
      <c r="A25" s="51" t="s">
        <v>371</v>
      </c>
      <c r="B25" s="76" t="s">
        <v>12</v>
      </c>
      <c r="C25" s="80">
        <v>96.517975000000007</v>
      </c>
      <c r="D25" s="80">
        <v>94.906761000000003</v>
      </c>
      <c r="E25" s="80">
        <v>92.981719999999996</v>
      </c>
      <c r="F25" s="80">
        <v>92.226196000000002</v>
      </c>
      <c r="G25" s="80">
        <v>91.571594000000005</v>
      </c>
      <c r="H25" s="80">
        <v>90.629135000000005</v>
      </c>
      <c r="I25" s="80">
        <v>90.000434999999996</v>
      </c>
      <c r="J25" s="80">
        <v>89.187270999999996</v>
      </c>
      <c r="K25" s="80">
        <v>88.279426999999998</v>
      </c>
      <c r="L25" s="80">
        <v>87.394690999999995</v>
      </c>
      <c r="M25" s="80">
        <v>86.621803</v>
      </c>
      <c r="N25" s="80">
        <v>85.830292</v>
      </c>
      <c r="O25" s="80">
        <v>85.140015000000005</v>
      </c>
      <c r="P25" s="80">
        <v>84.514999000000003</v>
      </c>
      <c r="Q25" s="80">
        <v>83.914687999999998</v>
      </c>
      <c r="R25" s="80">
        <v>83.338577000000001</v>
      </c>
      <c r="S25" s="80">
        <v>82.691222999999994</v>
      </c>
      <c r="T25" s="80">
        <v>82.055389000000005</v>
      </c>
      <c r="U25" s="80">
        <v>81.55265</v>
      </c>
      <c r="V25" s="80">
        <v>81.149338</v>
      </c>
      <c r="W25" s="80">
        <v>80.774994000000007</v>
      </c>
      <c r="X25" s="80">
        <v>80.447342000000006</v>
      </c>
      <c r="Y25" s="80">
        <v>80.150261</v>
      </c>
      <c r="Z25" s="80">
        <v>79.858185000000006</v>
      </c>
      <c r="AA25" s="80">
        <v>79.528450000000007</v>
      </c>
      <c r="AB25" s="80">
        <v>79.225121000000001</v>
      </c>
      <c r="AC25" s="80">
        <v>78.966469000000004</v>
      </c>
      <c r="AD25" s="80">
        <v>78.734482</v>
      </c>
      <c r="AE25" s="80">
        <v>78.514640999999997</v>
      </c>
      <c r="AF25" s="78">
        <v>-7.3460000000000001E-3</v>
      </c>
      <c r="AG25" s="48"/>
    </row>
    <row r="26" spans="1:33" ht="15" customHeight="1">
      <c r="A26"/>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ht="15" customHeight="1">
      <c r="A27"/>
      <c r="B27" s="115" t="s">
        <v>450</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ht="15" customHeight="1">
      <c r="A28"/>
      <c r="B28" s="115" t="s">
        <v>451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s="61" customFormat="1" ht="15" customHeight="1">
      <c r="A29" s="51" t="s">
        <v>372</v>
      </c>
      <c r="B29" s="76" t="s">
        <v>497</v>
      </c>
      <c r="C29" s="77">
        <v>0.119371</v>
      </c>
      <c r="D29" s="77">
        <v>0.118435</v>
      </c>
      <c r="E29" s="77">
        <v>0.11104799999999999</v>
      </c>
      <c r="F29" s="77">
        <v>0.11125699999999999</v>
      </c>
      <c r="G29" s="77">
        <v>0.11115999999999999</v>
      </c>
      <c r="H29" s="77">
        <v>0.110583</v>
      </c>
      <c r="I29" s="77">
        <v>0.10978599999999999</v>
      </c>
      <c r="J29" s="77">
        <v>0.10890900000000001</v>
      </c>
      <c r="K29" s="77">
        <v>0.107975</v>
      </c>
      <c r="L29" s="77">
        <v>0.107117</v>
      </c>
      <c r="M29" s="77">
        <v>0.106215</v>
      </c>
      <c r="N29" s="77">
        <v>0.105168</v>
      </c>
      <c r="O29" s="77">
        <v>0.104127</v>
      </c>
      <c r="P29" s="77">
        <v>0.103044</v>
      </c>
      <c r="Q29" s="77">
        <v>0.101895</v>
      </c>
      <c r="R29" s="77">
        <v>0.100733</v>
      </c>
      <c r="S29" s="77">
        <v>9.9443000000000004E-2</v>
      </c>
      <c r="T29" s="77">
        <v>9.8095000000000002E-2</v>
      </c>
      <c r="U29" s="77">
        <v>9.6755999999999995E-2</v>
      </c>
      <c r="V29" s="77">
        <v>9.5498E-2</v>
      </c>
      <c r="W29" s="77">
        <v>9.4243999999999994E-2</v>
      </c>
      <c r="X29" s="77">
        <v>9.3021000000000006E-2</v>
      </c>
      <c r="Y29" s="77">
        <v>9.1808000000000001E-2</v>
      </c>
      <c r="Z29" s="77">
        <v>9.0575000000000003E-2</v>
      </c>
      <c r="AA29" s="77">
        <v>8.9338000000000001E-2</v>
      </c>
      <c r="AB29" s="77">
        <v>8.8110999999999995E-2</v>
      </c>
      <c r="AC29" s="77">
        <v>8.6903999999999995E-2</v>
      </c>
      <c r="AD29" s="77">
        <v>8.5747000000000004E-2</v>
      </c>
      <c r="AE29" s="77">
        <v>8.4613999999999995E-2</v>
      </c>
      <c r="AF29" s="78">
        <v>-1.2215E-2</v>
      </c>
      <c r="AG29" s="48"/>
    </row>
    <row r="30" spans="1:33" s="61" customFormat="1" ht="15" customHeight="1">
      <c r="A30" s="51" t="s">
        <v>373</v>
      </c>
      <c r="B30" s="76" t="s">
        <v>498</v>
      </c>
      <c r="C30" s="77">
        <v>0.54280200000000001</v>
      </c>
      <c r="D30" s="77">
        <v>0.47715299999999999</v>
      </c>
      <c r="E30" s="77">
        <v>0.55085200000000001</v>
      </c>
      <c r="F30" s="77">
        <v>0.55979699999999999</v>
      </c>
      <c r="G30" s="77">
        <v>0.56645000000000001</v>
      </c>
      <c r="H30" s="77">
        <v>0.57165100000000002</v>
      </c>
      <c r="I30" s="77">
        <v>0.57620899999999997</v>
      </c>
      <c r="J30" s="77">
        <v>0.58070299999999997</v>
      </c>
      <c r="K30" s="77">
        <v>0.58466099999999999</v>
      </c>
      <c r="L30" s="77">
        <v>0.58947700000000003</v>
      </c>
      <c r="M30" s="77">
        <v>0.59496300000000002</v>
      </c>
      <c r="N30" s="77">
        <v>0.60001000000000004</v>
      </c>
      <c r="O30" s="77">
        <v>0.605294</v>
      </c>
      <c r="P30" s="77">
        <v>0.61068</v>
      </c>
      <c r="Q30" s="77">
        <v>0.615672</v>
      </c>
      <c r="R30" s="77">
        <v>0.62080800000000003</v>
      </c>
      <c r="S30" s="77">
        <v>0.62536400000000003</v>
      </c>
      <c r="T30" s="77">
        <v>0.629722</v>
      </c>
      <c r="U30" s="77">
        <v>0.633911</v>
      </c>
      <c r="V30" s="77">
        <v>0.63886100000000001</v>
      </c>
      <c r="W30" s="77">
        <v>0.64436400000000005</v>
      </c>
      <c r="X30" s="77">
        <v>0.65021799999999996</v>
      </c>
      <c r="Y30" s="77">
        <v>0.65623699999999996</v>
      </c>
      <c r="Z30" s="77">
        <v>0.662412</v>
      </c>
      <c r="AA30" s="77">
        <v>0.66885700000000003</v>
      </c>
      <c r="AB30" s="77">
        <v>0.67540599999999995</v>
      </c>
      <c r="AC30" s="77">
        <v>0.682666</v>
      </c>
      <c r="AD30" s="77">
        <v>0.69075200000000003</v>
      </c>
      <c r="AE30" s="77">
        <v>0.69935400000000003</v>
      </c>
      <c r="AF30" s="78">
        <v>9.0910000000000001E-3</v>
      </c>
      <c r="AG30" s="48"/>
    </row>
    <row r="31" spans="1:33" s="61" customFormat="1" ht="12">
      <c r="A31" s="51" t="s">
        <v>374</v>
      </c>
      <c r="B31" s="76" t="s">
        <v>499</v>
      </c>
      <c r="C31" s="77">
        <v>2.4213999999999999E-2</v>
      </c>
      <c r="D31" s="77">
        <v>2.3729E-2</v>
      </c>
      <c r="E31" s="77">
        <v>2.3488999999999999E-2</v>
      </c>
      <c r="F31" s="77">
        <v>2.3386000000000001E-2</v>
      </c>
      <c r="G31" s="77">
        <v>2.3293999999999999E-2</v>
      </c>
      <c r="H31" s="77">
        <v>2.3109999999999999E-2</v>
      </c>
      <c r="I31" s="77">
        <v>2.2891999999999999E-2</v>
      </c>
      <c r="J31" s="77">
        <v>2.2665999999999999E-2</v>
      </c>
      <c r="K31" s="77">
        <v>2.2428E-2</v>
      </c>
      <c r="L31" s="77">
        <v>2.2207000000000001E-2</v>
      </c>
      <c r="M31" s="77">
        <v>2.1996000000000002E-2</v>
      </c>
      <c r="N31" s="77">
        <v>2.1770000000000001E-2</v>
      </c>
      <c r="O31" s="77">
        <v>2.1544000000000001E-2</v>
      </c>
      <c r="P31" s="77">
        <v>2.1318E-2</v>
      </c>
      <c r="Q31" s="77">
        <v>2.1080999999999999E-2</v>
      </c>
      <c r="R31" s="77">
        <v>2.0844999999999999E-2</v>
      </c>
      <c r="S31" s="77">
        <v>2.0587999999999999E-2</v>
      </c>
      <c r="T31" s="77">
        <v>2.0320999999999999E-2</v>
      </c>
      <c r="U31" s="77">
        <v>2.0059E-2</v>
      </c>
      <c r="V31" s="77">
        <v>1.9826E-2</v>
      </c>
      <c r="W31" s="77">
        <v>1.9605000000000001E-2</v>
      </c>
      <c r="X31" s="77">
        <v>1.9394999999999999E-2</v>
      </c>
      <c r="Y31" s="77">
        <v>1.9189999999999999E-2</v>
      </c>
      <c r="Z31" s="77">
        <v>1.8984999999999998E-2</v>
      </c>
      <c r="AA31" s="77">
        <v>1.8783000000000001E-2</v>
      </c>
      <c r="AB31" s="77">
        <v>1.8589000000000001E-2</v>
      </c>
      <c r="AC31" s="77">
        <v>1.8405000000000001E-2</v>
      </c>
      <c r="AD31" s="77">
        <v>1.8239999999999999E-2</v>
      </c>
      <c r="AE31" s="77">
        <v>1.8085E-2</v>
      </c>
      <c r="AF31" s="78">
        <v>-1.0369E-2</v>
      </c>
      <c r="AG31" s="48"/>
    </row>
    <row r="32" spans="1:33" s="61" customFormat="1" ht="12">
      <c r="A32" s="51" t="s">
        <v>375</v>
      </c>
      <c r="B32" s="76" t="s">
        <v>13</v>
      </c>
      <c r="C32" s="77">
        <v>0.41874</v>
      </c>
      <c r="D32" s="77">
        <v>0.40772199999999997</v>
      </c>
      <c r="E32" s="77">
        <v>0.400057</v>
      </c>
      <c r="F32" s="77">
        <v>0.394038</v>
      </c>
      <c r="G32" s="77">
        <v>0.38719500000000001</v>
      </c>
      <c r="H32" s="77">
        <v>0.37914399999999998</v>
      </c>
      <c r="I32" s="77">
        <v>0.37062</v>
      </c>
      <c r="J32" s="77">
        <v>0.362149</v>
      </c>
      <c r="K32" s="77">
        <v>0.353466</v>
      </c>
      <c r="L32" s="77">
        <v>0.34535199999999999</v>
      </c>
      <c r="M32" s="77">
        <v>0.33759499999999998</v>
      </c>
      <c r="N32" s="77">
        <v>0.32978800000000003</v>
      </c>
      <c r="O32" s="77">
        <v>0.32230599999999998</v>
      </c>
      <c r="P32" s="77">
        <v>0.31508599999999998</v>
      </c>
      <c r="Q32" s="77">
        <v>0.30804199999999998</v>
      </c>
      <c r="R32" s="77">
        <v>0.30119499999999999</v>
      </c>
      <c r="S32" s="77">
        <v>0.29424600000000001</v>
      </c>
      <c r="T32" s="77">
        <v>0.28737000000000001</v>
      </c>
      <c r="U32" s="77">
        <v>0.280746</v>
      </c>
      <c r="V32" s="77">
        <v>0.27462700000000001</v>
      </c>
      <c r="W32" s="77">
        <v>0.26876699999999998</v>
      </c>
      <c r="X32" s="77">
        <v>0.263237</v>
      </c>
      <c r="Y32" s="77">
        <v>0.257965</v>
      </c>
      <c r="Z32" s="77">
        <v>0.25284899999999999</v>
      </c>
      <c r="AA32" s="77">
        <v>0.24787100000000001</v>
      </c>
      <c r="AB32" s="77">
        <v>0.243086</v>
      </c>
      <c r="AC32" s="77">
        <v>0.23855000000000001</v>
      </c>
      <c r="AD32" s="77">
        <v>0.234317</v>
      </c>
      <c r="AE32" s="77">
        <v>0.23033000000000001</v>
      </c>
      <c r="AF32" s="78">
        <v>-2.1121999999999998E-2</v>
      </c>
      <c r="AG32" s="48"/>
    </row>
    <row r="33" spans="1:33" s="61" customFormat="1" ht="12">
      <c r="A33" s="51" t="s">
        <v>376</v>
      </c>
      <c r="B33" s="76" t="s">
        <v>14</v>
      </c>
      <c r="C33" s="77">
        <v>8.2373000000000002E-2</v>
      </c>
      <c r="D33" s="77">
        <v>8.1684000000000007E-2</v>
      </c>
      <c r="E33" s="77">
        <v>8.1797999999999996E-2</v>
      </c>
      <c r="F33" s="77">
        <v>8.2262000000000002E-2</v>
      </c>
      <c r="G33" s="77">
        <v>8.2447999999999994E-2</v>
      </c>
      <c r="H33" s="77">
        <v>8.2280000000000006E-2</v>
      </c>
      <c r="I33" s="77">
        <v>8.1970000000000001E-2</v>
      </c>
      <c r="J33" s="77">
        <v>8.1619999999999998E-2</v>
      </c>
      <c r="K33" s="77">
        <v>8.1240999999999994E-2</v>
      </c>
      <c r="L33" s="77">
        <v>8.0911999999999998E-2</v>
      </c>
      <c r="M33" s="77">
        <v>8.0599000000000004E-2</v>
      </c>
      <c r="N33" s="77">
        <v>8.0229999999999996E-2</v>
      </c>
      <c r="O33" s="77">
        <v>7.9844999999999999E-2</v>
      </c>
      <c r="P33" s="77">
        <v>7.9438999999999996E-2</v>
      </c>
      <c r="Q33" s="77">
        <v>7.8960000000000002E-2</v>
      </c>
      <c r="R33" s="77">
        <v>7.8455999999999998E-2</v>
      </c>
      <c r="S33" s="77">
        <v>7.7854000000000007E-2</v>
      </c>
      <c r="T33" s="77">
        <v>7.7198000000000003E-2</v>
      </c>
      <c r="U33" s="77">
        <v>7.6537999999999995E-2</v>
      </c>
      <c r="V33" s="77">
        <v>7.5981000000000007E-2</v>
      </c>
      <c r="W33" s="77">
        <v>7.5456999999999996E-2</v>
      </c>
      <c r="X33" s="77">
        <v>7.4968000000000007E-2</v>
      </c>
      <c r="Y33" s="77">
        <v>7.4485999999999997E-2</v>
      </c>
      <c r="Z33" s="77">
        <v>7.3985999999999996E-2</v>
      </c>
      <c r="AA33" s="77">
        <v>7.3476E-2</v>
      </c>
      <c r="AB33" s="77">
        <v>7.2981000000000004E-2</v>
      </c>
      <c r="AC33" s="77">
        <v>7.2510000000000005E-2</v>
      </c>
      <c r="AD33" s="77">
        <v>7.2084999999999996E-2</v>
      </c>
      <c r="AE33" s="77">
        <v>7.1684999999999999E-2</v>
      </c>
      <c r="AF33" s="78">
        <v>-4.9509999999999997E-3</v>
      </c>
      <c r="AG33" s="48"/>
    </row>
    <row r="34" spans="1:33" s="61" customFormat="1" ht="12">
      <c r="A34" s="51" t="s">
        <v>377</v>
      </c>
      <c r="B34" s="76" t="s">
        <v>15</v>
      </c>
      <c r="C34" s="77">
        <v>0.49724499999999999</v>
      </c>
      <c r="D34" s="77">
        <v>0.48833900000000002</v>
      </c>
      <c r="E34" s="77">
        <v>0.48584699999999997</v>
      </c>
      <c r="F34" s="77">
        <v>0.48727599999999999</v>
      </c>
      <c r="G34" s="77">
        <v>0.488124</v>
      </c>
      <c r="H34" s="77">
        <v>0.48779299999999998</v>
      </c>
      <c r="I34" s="77">
        <v>0.48738900000000002</v>
      </c>
      <c r="J34" s="77">
        <v>0.487404</v>
      </c>
      <c r="K34" s="77">
        <v>0.483568</v>
      </c>
      <c r="L34" s="77">
        <v>0.48069499999999998</v>
      </c>
      <c r="M34" s="77">
        <v>0.47826600000000002</v>
      </c>
      <c r="N34" s="77">
        <v>0.47567300000000001</v>
      </c>
      <c r="O34" s="77">
        <v>0.47308299999999998</v>
      </c>
      <c r="P34" s="77">
        <v>0.470385</v>
      </c>
      <c r="Q34" s="77">
        <v>0.46747300000000003</v>
      </c>
      <c r="R34" s="77">
        <v>0.46390599999999999</v>
      </c>
      <c r="S34" s="77">
        <v>0.459457</v>
      </c>
      <c r="T34" s="77">
        <v>0.45367299999999999</v>
      </c>
      <c r="U34" s="77">
        <v>0.45192500000000002</v>
      </c>
      <c r="V34" s="77">
        <v>0.45120199999999999</v>
      </c>
      <c r="W34" s="77">
        <v>0.45083699999999999</v>
      </c>
      <c r="X34" s="77">
        <v>0.45093699999999998</v>
      </c>
      <c r="Y34" s="77">
        <v>0.451372</v>
      </c>
      <c r="Z34" s="77">
        <v>0.45200000000000001</v>
      </c>
      <c r="AA34" s="77">
        <v>0.45274399999999998</v>
      </c>
      <c r="AB34" s="77">
        <v>0.45374399999999998</v>
      </c>
      <c r="AC34" s="77">
        <v>0.45503700000000002</v>
      </c>
      <c r="AD34" s="77">
        <v>0.45682899999999999</v>
      </c>
      <c r="AE34" s="77">
        <v>0.45895399999999997</v>
      </c>
      <c r="AF34" s="78">
        <v>-2.8579999999999999E-3</v>
      </c>
      <c r="AG34" s="48"/>
    </row>
    <row r="35" spans="1:33" s="61" customFormat="1" ht="12">
      <c r="A35" s="51" t="s">
        <v>378</v>
      </c>
      <c r="B35" s="76" t="s">
        <v>16</v>
      </c>
      <c r="C35" s="77">
        <v>0.60332300000000005</v>
      </c>
      <c r="D35" s="77">
        <v>0.60124</v>
      </c>
      <c r="E35" s="77">
        <v>0.60267499999999996</v>
      </c>
      <c r="F35" s="77">
        <v>0.60628099999999996</v>
      </c>
      <c r="G35" s="77">
        <v>0.60909000000000002</v>
      </c>
      <c r="H35" s="77">
        <v>0.61094400000000004</v>
      </c>
      <c r="I35" s="77">
        <v>0.61296600000000001</v>
      </c>
      <c r="J35" s="77">
        <v>0.61545700000000003</v>
      </c>
      <c r="K35" s="77">
        <v>0.61717999999999995</v>
      </c>
      <c r="L35" s="77">
        <v>0.61996399999999996</v>
      </c>
      <c r="M35" s="77">
        <v>0.62288500000000002</v>
      </c>
      <c r="N35" s="77">
        <v>0.62544699999999998</v>
      </c>
      <c r="O35" s="77">
        <v>0.62783199999999995</v>
      </c>
      <c r="P35" s="77">
        <v>0.62998100000000001</v>
      </c>
      <c r="Q35" s="77">
        <v>0.63180499999999995</v>
      </c>
      <c r="R35" s="77">
        <v>0.63338799999999995</v>
      </c>
      <c r="S35" s="77">
        <v>0.63448000000000004</v>
      </c>
      <c r="T35" s="77">
        <v>0.63522500000000004</v>
      </c>
      <c r="U35" s="77">
        <v>0.63582399999999994</v>
      </c>
      <c r="V35" s="77">
        <v>0.63714599999999999</v>
      </c>
      <c r="W35" s="77">
        <v>0.63853400000000005</v>
      </c>
      <c r="X35" s="77">
        <v>0.64005599999999996</v>
      </c>
      <c r="Y35" s="77">
        <v>0.64166800000000002</v>
      </c>
      <c r="Z35" s="77">
        <v>0.64330200000000004</v>
      </c>
      <c r="AA35" s="77">
        <v>0.64495599999999997</v>
      </c>
      <c r="AB35" s="77">
        <v>0.64671000000000001</v>
      </c>
      <c r="AC35" s="77">
        <v>0.64862299999999995</v>
      </c>
      <c r="AD35" s="77">
        <v>0.65075799999999995</v>
      </c>
      <c r="AE35" s="77">
        <v>0.65303</v>
      </c>
      <c r="AF35" s="78">
        <v>2.8310000000000002E-3</v>
      </c>
      <c r="AG35" s="48"/>
    </row>
    <row r="36" spans="1:33" s="61" customFormat="1" ht="12">
      <c r="A36" s="51" t="s">
        <v>379</v>
      </c>
      <c r="B36" s="76" t="s">
        <v>144</v>
      </c>
      <c r="C36" s="77">
        <v>0.430732</v>
      </c>
      <c r="D36" s="77">
        <v>0.434562</v>
      </c>
      <c r="E36" s="77">
        <v>0.43995400000000001</v>
      </c>
      <c r="F36" s="77">
        <v>0.44732699999999997</v>
      </c>
      <c r="G36" s="77">
        <v>0.454152</v>
      </c>
      <c r="H36" s="77">
        <v>0.46049099999999998</v>
      </c>
      <c r="I36" s="77">
        <v>0.46803</v>
      </c>
      <c r="J36" s="77">
        <v>0.47600500000000001</v>
      </c>
      <c r="K36" s="77">
        <v>0.48481800000000003</v>
      </c>
      <c r="L36" s="77">
        <v>0.49387599999999998</v>
      </c>
      <c r="M36" s="77">
        <v>0.50341899999999995</v>
      </c>
      <c r="N36" s="77">
        <v>0.51264299999999996</v>
      </c>
      <c r="O36" s="77">
        <v>0.522142</v>
      </c>
      <c r="P36" s="77">
        <v>0.53138700000000005</v>
      </c>
      <c r="Q36" s="77">
        <v>0.54138699999999995</v>
      </c>
      <c r="R36" s="77">
        <v>0.55069800000000002</v>
      </c>
      <c r="S36" s="77">
        <v>0.56075299999999995</v>
      </c>
      <c r="T36" s="77">
        <v>0.57060900000000003</v>
      </c>
      <c r="U36" s="77">
        <v>0.58038999999999996</v>
      </c>
      <c r="V36" s="77">
        <v>0.59017799999999998</v>
      </c>
      <c r="W36" s="77">
        <v>0.60053800000000002</v>
      </c>
      <c r="X36" s="77">
        <v>0.61156500000000003</v>
      </c>
      <c r="Y36" s="77">
        <v>0.62221199999999999</v>
      </c>
      <c r="Z36" s="77">
        <v>0.63353199999999998</v>
      </c>
      <c r="AA36" s="77">
        <v>0.64555399999999996</v>
      </c>
      <c r="AB36" s="77">
        <v>0.65725500000000003</v>
      </c>
      <c r="AC36" s="77">
        <v>0.66975200000000001</v>
      </c>
      <c r="AD36" s="77">
        <v>0.68254499999999996</v>
      </c>
      <c r="AE36" s="77">
        <v>0.69559400000000005</v>
      </c>
      <c r="AF36" s="78">
        <v>1.7264000000000002E-2</v>
      </c>
      <c r="AG36" s="48"/>
    </row>
    <row r="37" spans="1:33" s="61" customFormat="1" ht="12">
      <c r="A37" s="51" t="s">
        <v>380</v>
      </c>
      <c r="B37" s="76" t="s">
        <v>145</v>
      </c>
      <c r="C37" s="77">
        <v>0.174706</v>
      </c>
      <c r="D37" s="77">
        <v>0.17324999999999999</v>
      </c>
      <c r="E37" s="77">
        <v>0.17277999999999999</v>
      </c>
      <c r="F37" s="77">
        <v>0.17317399999999999</v>
      </c>
      <c r="G37" s="77">
        <v>0.173785</v>
      </c>
      <c r="H37" s="77">
        <v>0.17441100000000001</v>
      </c>
      <c r="I37" s="77">
        <v>0.17535400000000001</v>
      </c>
      <c r="J37" s="77">
        <v>0.176679</v>
      </c>
      <c r="K37" s="77">
        <v>0.17836299999999999</v>
      </c>
      <c r="L37" s="77">
        <v>0.18009900000000001</v>
      </c>
      <c r="M37" s="77">
        <v>0.18206900000000001</v>
      </c>
      <c r="N37" s="77">
        <v>0.18389900000000001</v>
      </c>
      <c r="O37" s="77">
        <v>0.185337</v>
      </c>
      <c r="P37" s="77">
        <v>0.18693299999999999</v>
      </c>
      <c r="Q37" s="77">
        <v>0.18811800000000001</v>
      </c>
      <c r="R37" s="77">
        <v>0.18920100000000001</v>
      </c>
      <c r="S37" s="77">
        <v>0.19015099999999999</v>
      </c>
      <c r="T37" s="77">
        <v>0.190413</v>
      </c>
      <c r="U37" s="77">
        <v>0.190609</v>
      </c>
      <c r="V37" s="77">
        <v>0.190474</v>
      </c>
      <c r="W37" s="77">
        <v>0.189721</v>
      </c>
      <c r="X37" s="77">
        <v>0.18865799999999999</v>
      </c>
      <c r="Y37" s="77">
        <v>0.187277</v>
      </c>
      <c r="Z37" s="77">
        <v>0.18526300000000001</v>
      </c>
      <c r="AA37" s="77">
        <v>0.182918</v>
      </c>
      <c r="AB37" s="77">
        <v>0.17993700000000001</v>
      </c>
      <c r="AC37" s="77">
        <v>0.176311</v>
      </c>
      <c r="AD37" s="77">
        <v>0.17203199999999999</v>
      </c>
      <c r="AE37" s="77">
        <v>0.16675400000000001</v>
      </c>
      <c r="AF37" s="78">
        <v>-1.6620000000000001E-3</v>
      </c>
      <c r="AG37" s="48"/>
    </row>
    <row r="38" spans="1:33" s="61" customFormat="1" ht="12">
      <c r="A38" s="51" t="s">
        <v>381</v>
      </c>
      <c r="B38" s="76" t="s">
        <v>19</v>
      </c>
      <c r="C38" s="77">
        <v>1.8215840000000001</v>
      </c>
      <c r="D38" s="77">
        <v>1.8535740000000001</v>
      </c>
      <c r="E38" s="77">
        <v>1.8350519999999999</v>
      </c>
      <c r="F38" s="77">
        <v>1.8212120000000001</v>
      </c>
      <c r="G38" s="77">
        <v>1.819204</v>
      </c>
      <c r="H38" s="77">
        <v>1.815318</v>
      </c>
      <c r="I38" s="77">
        <v>1.8342069999999999</v>
      </c>
      <c r="J38" s="77">
        <v>1.854743</v>
      </c>
      <c r="K38" s="77">
        <v>1.8764639999999999</v>
      </c>
      <c r="L38" s="77">
        <v>1.899378</v>
      </c>
      <c r="M38" s="77">
        <v>1.9225490000000001</v>
      </c>
      <c r="N38" s="77">
        <v>1.9451179999999999</v>
      </c>
      <c r="O38" s="77">
        <v>1.967082</v>
      </c>
      <c r="P38" s="77">
        <v>1.9886470000000001</v>
      </c>
      <c r="Q38" s="77">
        <v>2.0099230000000001</v>
      </c>
      <c r="R38" s="77">
        <v>2.0307059999999999</v>
      </c>
      <c r="S38" s="77">
        <v>2.0512419999999998</v>
      </c>
      <c r="T38" s="77">
        <v>2.071771</v>
      </c>
      <c r="U38" s="77">
        <v>2.0923409999999998</v>
      </c>
      <c r="V38" s="77">
        <v>2.1138129999999999</v>
      </c>
      <c r="W38" s="77">
        <v>2.135834</v>
      </c>
      <c r="X38" s="77">
        <v>2.158973</v>
      </c>
      <c r="Y38" s="77">
        <v>2.1830639999999999</v>
      </c>
      <c r="Z38" s="77">
        <v>2.20844</v>
      </c>
      <c r="AA38" s="77">
        <v>2.2344400000000002</v>
      </c>
      <c r="AB38" s="77">
        <v>2.2619349999999998</v>
      </c>
      <c r="AC38" s="77">
        <v>2.2910140000000001</v>
      </c>
      <c r="AD38" s="77">
        <v>2.3215249999999998</v>
      </c>
      <c r="AE38" s="77">
        <v>2.3535650000000001</v>
      </c>
      <c r="AF38" s="78">
        <v>9.1929999999999998E-3</v>
      </c>
      <c r="AG38" s="48"/>
    </row>
    <row r="39" spans="1:33" s="61" customFormat="1" ht="12">
      <c r="A39" s="51" t="s">
        <v>500</v>
      </c>
      <c r="B39" s="115" t="s">
        <v>456</v>
      </c>
      <c r="C39" s="116">
        <v>4.7150910000000001</v>
      </c>
      <c r="D39" s="116">
        <v>4.6596880000000001</v>
      </c>
      <c r="E39" s="116">
        <v>4.7035530000000003</v>
      </c>
      <c r="F39" s="116">
        <v>4.70601</v>
      </c>
      <c r="G39" s="116">
        <v>4.7149020000000004</v>
      </c>
      <c r="H39" s="116">
        <v>4.7157229999999997</v>
      </c>
      <c r="I39" s="116">
        <v>4.7394210000000001</v>
      </c>
      <c r="J39" s="116">
        <v>4.7663359999999999</v>
      </c>
      <c r="K39" s="116">
        <v>4.7901639999999999</v>
      </c>
      <c r="L39" s="116">
        <v>4.8190770000000001</v>
      </c>
      <c r="M39" s="116">
        <v>4.8505580000000004</v>
      </c>
      <c r="N39" s="116">
        <v>4.8797459999999999</v>
      </c>
      <c r="O39" s="116">
        <v>4.9085939999999999</v>
      </c>
      <c r="P39" s="116">
        <v>4.9368990000000004</v>
      </c>
      <c r="Q39" s="116">
        <v>4.9643550000000003</v>
      </c>
      <c r="R39" s="116">
        <v>4.989935</v>
      </c>
      <c r="S39" s="116">
        <v>5.0135769999999997</v>
      </c>
      <c r="T39" s="116">
        <v>5.0343980000000004</v>
      </c>
      <c r="U39" s="116">
        <v>5.0590970000000004</v>
      </c>
      <c r="V39" s="116">
        <v>5.0876060000000001</v>
      </c>
      <c r="W39" s="116">
        <v>5.1178999999999997</v>
      </c>
      <c r="X39" s="116">
        <v>5.1510280000000002</v>
      </c>
      <c r="Y39" s="116">
        <v>5.1852770000000001</v>
      </c>
      <c r="Z39" s="116">
        <v>5.2213430000000001</v>
      </c>
      <c r="AA39" s="116">
        <v>5.2589379999999997</v>
      </c>
      <c r="AB39" s="116">
        <v>5.297752</v>
      </c>
      <c r="AC39" s="116">
        <v>5.3397699999999997</v>
      </c>
      <c r="AD39" s="116">
        <v>5.3848289999999999</v>
      </c>
      <c r="AE39" s="116">
        <v>5.4319649999999999</v>
      </c>
      <c r="AF39" s="117">
        <v>5.0679999999999996E-3</v>
      </c>
      <c r="AG39" s="48"/>
    </row>
    <row r="40" spans="1:33" s="61" customFormat="1" ht="12">
      <c r="A40" s="51" t="s">
        <v>501</v>
      </c>
      <c r="B40" s="76" t="s">
        <v>587</v>
      </c>
      <c r="C40" s="77">
        <v>0.120598</v>
      </c>
      <c r="D40" s="77">
        <v>0.14128199999999999</v>
      </c>
      <c r="E40" s="77">
        <v>0.15769900000000001</v>
      </c>
      <c r="F40" s="77">
        <v>0.171429</v>
      </c>
      <c r="G40" s="77">
        <v>0.179008</v>
      </c>
      <c r="H40" s="77">
        <v>0.188664</v>
      </c>
      <c r="I40" s="77">
        <v>0.19701099999999999</v>
      </c>
      <c r="J40" s="77">
        <v>0.20839099999999999</v>
      </c>
      <c r="K40" s="77">
        <v>0.216748</v>
      </c>
      <c r="L40" s="77">
        <v>0.22595999999999999</v>
      </c>
      <c r="M40" s="77">
        <v>0.23261399999999999</v>
      </c>
      <c r="N40" s="77">
        <v>0.24402099999999999</v>
      </c>
      <c r="O40" s="77">
        <v>0.25080000000000002</v>
      </c>
      <c r="P40" s="77">
        <v>0.25713999999999998</v>
      </c>
      <c r="Q40" s="77">
        <v>0.26605400000000001</v>
      </c>
      <c r="R40" s="77">
        <v>0.270814</v>
      </c>
      <c r="S40" s="77">
        <v>0.28009200000000001</v>
      </c>
      <c r="T40" s="77">
        <v>0.28770499999999999</v>
      </c>
      <c r="U40" s="77">
        <v>0.29414899999999999</v>
      </c>
      <c r="V40" s="77">
        <v>0.29981600000000003</v>
      </c>
      <c r="W40" s="77">
        <v>0.30536999999999997</v>
      </c>
      <c r="X40" s="77">
        <v>0.30825200000000003</v>
      </c>
      <c r="Y40" s="77">
        <v>0.31082700000000002</v>
      </c>
      <c r="Z40" s="77">
        <v>0.31402200000000002</v>
      </c>
      <c r="AA40" s="77">
        <v>0.32210800000000001</v>
      </c>
      <c r="AB40" s="77">
        <v>0.32541900000000001</v>
      </c>
      <c r="AC40" s="77">
        <v>0.32831700000000003</v>
      </c>
      <c r="AD40" s="77">
        <v>0.32977099999999998</v>
      </c>
      <c r="AE40" s="77">
        <v>0.33080799999999999</v>
      </c>
      <c r="AF40" s="78">
        <v>3.6695999999999999E-2</v>
      </c>
      <c r="AG40" s="48"/>
    </row>
    <row r="41" spans="1:33" s="61" customFormat="1" ht="12">
      <c r="A41" s="51" t="s">
        <v>502</v>
      </c>
      <c r="B41" s="115" t="s">
        <v>460</v>
      </c>
      <c r="C41" s="116">
        <v>4.5944929999999999</v>
      </c>
      <c r="D41" s="116">
        <v>4.5184059999999997</v>
      </c>
      <c r="E41" s="116">
        <v>4.5458540000000003</v>
      </c>
      <c r="F41" s="116">
        <v>4.5345810000000002</v>
      </c>
      <c r="G41" s="116">
        <v>4.5358939999999999</v>
      </c>
      <c r="H41" s="116">
        <v>4.5270590000000004</v>
      </c>
      <c r="I41" s="116">
        <v>4.5424100000000003</v>
      </c>
      <c r="J41" s="116">
        <v>4.5579450000000001</v>
      </c>
      <c r="K41" s="116">
        <v>4.5734159999999999</v>
      </c>
      <c r="L41" s="116">
        <v>4.5931160000000002</v>
      </c>
      <c r="M41" s="116">
        <v>4.6179439999999996</v>
      </c>
      <c r="N41" s="116">
        <v>4.635726</v>
      </c>
      <c r="O41" s="116">
        <v>4.657794</v>
      </c>
      <c r="P41" s="116">
        <v>4.6797589999999998</v>
      </c>
      <c r="Q41" s="116">
        <v>4.698302</v>
      </c>
      <c r="R41" s="116">
        <v>4.7191219999999996</v>
      </c>
      <c r="S41" s="116">
        <v>4.7334849999999999</v>
      </c>
      <c r="T41" s="116">
        <v>4.7466929999999996</v>
      </c>
      <c r="U41" s="116">
        <v>4.7649480000000004</v>
      </c>
      <c r="V41" s="116">
        <v>4.7877900000000002</v>
      </c>
      <c r="W41" s="116">
        <v>4.8125309999999999</v>
      </c>
      <c r="X41" s="116">
        <v>4.8427759999999997</v>
      </c>
      <c r="Y41" s="116">
        <v>4.8744500000000004</v>
      </c>
      <c r="Z41" s="116">
        <v>4.9073200000000003</v>
      </c>
      <c r="AA41" s="116">
        <v>4.9368299999999996</v>
      </c>
      <c r="AB41" s="116">
        <v>4.972334</v>
      </c>
      <c r="AC41" s="116">
        <v>5.0114530000000004</v>
      </c>
      <c r="AD41" s="116">
        <v>5.0550579999999998</v>
      </c>
      <c r="AE41" s="116">
        <v>5.1011579999999999</v>
      </c>
      <c r="AF41" s="117">
        <v>3.7429999999999998E-3</v>
      </c>
      <c r="AG41" s="48"/>
    </row>
    <row r="42" spans="1:33" s="61" customFormat="1" ht="12">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s="61" customFormat="1" ht="12">
      <c r="A43" s="47"/>
      <c r="B43" s="115" t="s">
        <v>18</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s="61" customFormat="1" ht="12">
      <c r="A44" s="51" t="s">
        <v>382</v>
      </c>
      <c r="B44" s="76" t="s">
        <v>497</v>
      </c>
      <c r="C44" s="77">
        <v>1.8252409999999999</v>
      </c>
      <c r="D44" s="77">
        <v>1.7970539999999999</v>
      </c>
      <c r="E44" s="77">
        <v>1.7093860000000001</v>
      </c>
      <c r="F44" s="77">
        <v>1.7409760000000001</v>
      </c>
      <c r="G44" s="77">
        <v>1.761809</v>
      </c>
      <c r="H44" s="77">
        <v>1.76993</v>
      </c>
      <c r="I44" s="77">
        <v>1.771979</v>
      </c>
      <c r="J44" s="77">
        <v>1.768767</v>
      </c>
      <c r="K44" s="77">
        <v>1.762945</v>
      </c>
      <c r="L44" s="77">
        <v>1.758502</v>
      </c>
      <c r="M44" s="77">
        <v>1.754791</v>
      </c>
      <c r="N44" s="77">
        <v>1.749018</v>
      </c>
      <c r="O44" s="77">
        <v>1.7426280000000001</v>
      </c>
      <c r="P44" s="77">
        <v>1.735606</v>
      </c>
      <c r="Q44" s="77">
        <v>1.7285470000000001</v>
      </c>
      <c r="R44" s="77">
        <v>1.7186300000000001</v>
      </c>
      <c r="S44" s="77">
        <v>1.705487</v>
      </c>
      <c r="T44" s="77">
        <v>1.69157</v>
      </c>
      <c r="U44" s="77">
        <v>1.680142</v>
      </c>
      <c r="V44" s="77">
        <v>1.6701440000000001</v>
      </c>
      <c r="W44" s="77">
        <v>1.6595800000000001</v>
      </c>
      <c r="X44" s="77">
        <v>1.648668</v>
      </c>
      <c r="Y44" s="77">
        <v>1.6387719999999999</v>
      </c>
      <c r="Z44" s="77">
        <v>1.6288720000000001</v>
      </c>
      <c r="AA44" s="77">
        <v>1.61879</v>
      </c>
      <c r="AB44" s="77">
        <v>1.6077079999999999</v>
      </c>
      <c r="AC44" s="77">
        <v>1.5979049999999999</v>
      </c>
      <c r="AD44" s="77">
        <v>1.5878490000000001</v>
      </c>
      <c r="AE44" s="77">
        <v>1.577793</v>
      </c>
      <c r="AF44" s="78">
        <v>-5.1900000000000002E-3</v>
      </c>
      <c r="AG44" s="48"/>
    </row>
    <row r="45" spans="1:33" s="61" customFormat="1" ht="12">
      <c r="A45" s="51" t="s">
        <v>383</v>
      </c>
      <c r="B45" s="76" t="s">
        <v>498</v>
      </c>
      <c r="C45" s="77">
        <v>2.3414999999999998E-2</v>
      </c>
      <c r="D45" s="77">
        <v>1.873E-2</v>
      </c>
      <c r="E45" s="77">
        <v>2.3886000000000001E-2</v>
      </c>
      <c r="F45" s="77">
        <v>2.4095999999999999E-2</v>
      </c>
      <c r="G45" s="77">
        <v>2.4149E-2</v>
      </c>
      <c r="H45" s="77">
        <v>2.4088999999999999E-2</v>
      </c>
      <c r="I45" s="77">
        <v>2.3972E-2</v>
      </c>
      <c r="J45" s="77">
        <v>2.3828999999999999E-2</v>
      </c>
      <c r="K45" s="77">
        <v>2.3668999999999999E-2</v>
      </c>
      <c r="L45" s="77">
        <v>2.3538E-2</v>
      </c>
      <c r="M45" s="77">
        <v>2.3449000000000001E-2</v>
      </c>
      <c r="N45" s="77">
        <v>2.3334000000000001E-2</v>
      </c>
      <c r="O45" s="77">
        <v>2.3243E-2</v>
      </c>
      <c r="P45" s="77">
        <v>2.3165000000000002E-2</v>
      </c>
      <c r="Q45" s="77">
        <v>2.3099000000000001E-2</v>
      </c>
      <c r="R45" s="77">
        <v>2.3009999999999999E-2</v>
      </c>
      <c r="S45" s="77">
        <v>2.2891999999999999E-2</v>
      </c>
      <c r="T45" s="77">
        <v>2.2772000000000001E-2</v>
      </c>
      <c r="U45" s="77">
        <v>2.2706E-2</v>
      </c>
      <c r="V45" s="77">
        <v>2.265E-2</v>
      </c>
      <c r="W45" s="77">
        <v>2.2610999999999999E-2</v>
      </c>
      <c r="X45" s="77">
        <v>2.2577E-2</v>
      </c>
      <c r="Y45" s="77">
        <v>2.2565999999999999E-2</v>
      </c>
      <c r="Z45" s="77">
        <v>2.2575000000000001E-2</v>
      </c>
      <c r="AA45" s="77">
        <v>2.2591E-2</v>
      </c>
      <c r="AB45" s="77">
        <v>2.2588E-2</v>
      </c>
      <c r="AC45" s="77">
        <v>2.2641999999999999E-2</v>
      </c>
      <c r="AD45" s="77">
        <v>2.2692E-2</v>
      </c>
      <c r="AE45" s="77">
        <v>2.2759000000000001E-2</v>
      </c>
      <c r="AF45" s="78">
        <v>-1.016E-3</v>
      </c>
      <c r="AG45" s="48"/>
    </row>
    <row r="46" spans="1:33" s="61" customFormat="1" ht="12">
      <c r="A46" s="51" t="s">
        <v>384</v>
      </c>
      <c r="B46" s="76" t="s">
        <v>499</v>
      </c>
      <c r="C46" s="77">
        <v>0.59203799999999995</v>
      </c>
      <c r="D46" s="77">
        <v>0.58795399999999998</v>
      </c>
      <c r="E46" s="77">
        <v>0.59863900000000003</v>
      </c>
      <c r="F46" s="77">
        <v>0.61375800000000003</v>
      </c>
      <c r="G46" s="77">
        <v>0.62508799999999998</v>
      </c>
      <c r="H46" s="77">
        <v>0.63243099999999997</v>
      </c>
      <c r="I46" s="77">
        <v>0.63820200000000005</v>
      </c>
      <c r="J46" s="77">
        <v>0.64273599999999997</v>
      </c>
      <c r="K46" s="77">
        <v>0.64674100000000001</v>
      </c>
      <c r="L46" s="77">
        <v>0.65121099999999998</v>
      </c>
      <c r="M46" s="77">
        <v>0.656088</v>
      </c>
      <c r="N46" s="77">
        <v>0.66034499999999996</v>
      </c>
      <c r="O46" s="77">
        <v>0.664462</v>
      </c>
      <c r="P46" s="77">
        <v>0.66839400000000004</v>
      </c>
      <c r="Q46" s="77">
        <v>0.67240800000000001</v>
      </c>
      <c r="R46" s="77">
        <v>0.67517899999999997</v>
      </c>
      <c r="S46" s="77">
        <v>0.67611600000000005</v>
      </c>
      <c r="T46" s="77">
        <v>0.67635199999999995</v>
      </c>
      <c r="U46" s="77">
        <v>0.67795300000000003</v>
      </c>
      <c r="V46" s="77">
        <v>0.680732</v>
      </c>
      <c r="W46" s="77">
        <v>0.68356300000000003</v>
      </c>
      <c r="X46" s="77">
        <v>0.68635400000000002</v>
      </c>
      <c r="Y46" s="77">
        <v>0.68966300000000003</v>
      </c>
      <c r="Z46" s="77">
        <v>0.69306999999999996</v>
      </c>
      <c r="AA46" s="77">
        <v>0.69650900000000004</v>
      </c>
      <c r="AB46" s="77">
        <v>0.69966399999999995</v>
      </c>
      <c r="AC46" s="77">
        <v>0.703461</v>
      </c>
      <c r="AD46" s="77">
        <v>0.707314</v>
      </c>
      <c r="AE46" s="77">
        <v>0.71107500000000001</v>
      </c>
      <c r="AF46" s="78">
        <v>6.5649999999999997E-3</v>
      </c>
      <c r="AG46" s="48"/>
    </row>
    <row r="47" spans="1:33" s="61" customFormat="1" ht="12">
      <c r="A47" s="51" t="s">
        <v>385</v>
      </c>
      <c r="B47" s="76" t="s">
        <v>14</v>
      </c>
      <c r="C47" s="77">
        <v>0.33065699999999998</v>
      </c>
      <c r="D47" s="77">
        <v>0.33143800000000001</v>
      </c>
      <c r="E47" s="77">
        <v>0.34009499999999998</v>
      </c>
      <c r="F47" s="77">
        <v>0.350858</v>
      </c>
      <c r="G47" s="77">
        <v>0.35909200000000002</v>
      </c>
      <c r="H47" s="77">
        <v>0.365012</v>
      </c>
      <c r="I47" s="77">
        <v>0.370008</v>
      </c>
      <c r="J47" s="77">
        <v>0.37443700000000002</v>
      </c>
      <c r="K47" s="77">
        <v>0.37858999999999998</v>
      </c>
      <c r="L47" s="77">
        <v>0.38305800000000001</v>
      </c>
      <c r="M47" s="77">
        <v>0.38761699999999999</v>
      </c>
      <c r="N47" s="77">
        <v>0.39176800000000001</v>
      </c>
      <c r="O47" s="77">
        <v>0.395702</v>
      </c>
      <c r="P47" s="77">
        <v>0.39942499999999997</v>
      </c>
      <c r="Q47" s="77">
        <v>0.40306799999999998</v>
      </c>
      <c r="R47" s="77">
        <v>0.40601500000000001</v>
      </c>
      <c r="S47" s="77">
        <v>0.40770299999999998</v>
      </c>
      <c r="T47" s="77">
        <v>0.40871499999999999</v>
      </c>
      <c r="U47" s="77">
        <v>0.41053200000000001</v>
      </c>
      <c r="V47" s="77">
        <v>0.41324499999999997</v>
      </c>
      <c r="W47" s="77">
        <v>0.41602499999999998</v>
      </c>
      <c r="X47" s="77">
        <v>0.418707</v>
      </c>
      <c r="Y47" s="77">
        <v>0.421599</v>
      </c>
      <c r="Z47" s="77">
        <v>0.42451299999999997</v>
      </c>
      <c r="AA47" s="77">
        <v>0.42740400000000001</v>
      </c>
      <c r="AB47" s="77">
        <v>0.43010599999999999</v>
      </c>
      <c r="AC47" s="77">
        <v>0.43307000000000001</v>
      </c>
      <c r="AD47" s="77">
        <v>0.43607099999999999</v>
      </c>
      <c r="AE47" s="77">
        <v>0.438917</v>
      </c>
      <c r="AF47" s="78">
        <v>1.0167000000000001E-2</v>
      </c>
      <c r="AG47" s="48"/>
    </row>
    <row r="48" spans="1:33" s="61" customFormat="1" ht="12">
      <c r="A48" s="51" t="s">
        <v>386</v>
      </c>
      <c r="B48" s="76" t="s">
        <v>21</v>
      </c>
      <c r="C48" s="77">
        <v>0.83114600000000005</v>
      </c>
      <c r="D48" s="77">
        <v>0.87536700000000001</v>
      </c>
      <c r="E48" s="77">
        <v>0.83188899999999999</v>
      </c>
      <c r="F48" s="77">
        <v>0.81397699999999995</v>
      </c>
      <c r="G48" s="77">
        <v>0.80344599999999999</v>
      </c>
      <c r="H48" s="77">
        <v>0.78850200000000004</v>
      </c>
      <c r="I48" s="77">
        <v>0.79153399999999996</v>
      </c>
      <c r="J48" s="77">
        <v>0.79278499999999996</v>
      </c>
      <c r="K48" s="77">
        <v>0.79338699999999995</v>
      </c>
      <c r="L48" s="77">
        <v>0.79400099999999996</v>
      </c>
      <c r="M48" s="77">
        <v>0.79507300000000003</v>
      </c>
      <c r="N48" s="77">
        <v>0.79643600000000003</v>
      </c>
      <c r="O48" s="77">
        <v>0.79735400000000001</v>
      </c>
      <c r="P48" s="77">
        <v>0.79865900000000001</v>
      </c>
      <c r="Q48" s="77">
        <v>0.79989299999999997</v>
      </c>
      <c r="R48" s="77">
        <v>0.80037800000000003</v>
      </c>
      <c r="S48" s="77">
        <v>0.80036200000000002</v>
      </c>
      <c r="T48" s="77">
        <v>0.80033500000000002</v>
      </c>
      <c r="U48" s="77">
        <v>0.80121399999999998</v>
      </c>
      <c r="V48" s="77">
        <v>0.80225100000000005</v>
      </c>
      <c r="W48" s="77">
        <v>0.80366499999999996</v>
      </c>
      <c r="X48" s="77">
        <v>0.804678</v>
      </c>
      <c r="Y48" s="77">
        <v>0.80606299999999997</v>
      </c>
      <c r="Z48" s="77">
        <v>0.80751499999999998</v>
      </c>
      <c r="AA48" s="77">
        <v>0.80906400000000001</v>
      </c>
      <c r="AB48" s="77">
        <v>0.81026399999999998</v>
      </c>
      <c r="AC48" s="77">
        <v>0.81187799999999999</v>
      </c>
      <c r="AD48" s="77">
        <v>0.813446</v>
      </c>
      <c r="AE48" s="77">
        <v>0.81515000000000004</v>
      </c>
      <c r="AF48" s="78">
        <v>-6.9399999999999996E-4</v>
      </c>
      <c r="AG48" s="48"/>
    </row>
    <row r="49" spans="1:33" s="61" customFormat="1" ht="12">
      <c r="A49" s="51" t="s">
        <v>387</v>
      </c>
      <c r="B49" s="115" t="s">
        <v>17</v>
      </c>
      <c r="C49" s="116">
        <v>3.6024970000000001</v>
      </c>
      <c r="D49" s="116">
        <v>3.6105429999999998</v>
      </c>
      <c r="E49" s="116">
        <v>3.5038960000000001</v>
      </c>
      <c r="F49" s="116">
        <v>3.5436649999999998</v>
      </c>
      <c r="G49" s="116">
        <v>3.573585</v>
      </c>
      <c r="H49" s="116">
        <v>3.5799629999999998</v>
      </c>
      <c r="I49" s="116">
        <v>3.5956939999999999</v>
      </c>
      <c r="J49" s="116">
        <v>3.602554</v>
      </c>
      <c r="K49" s="116">
        <v>3.6053320000000002</v>
      </c>
      <c r="L49" s="116">
        <v>3.6103100000000001</v>
      </c>
      <c r="M49" s="116">
        <v>3.617016</v>
      </c>
      <c r="N49" s="116">
        <v>3.6209020000000001</v>
      </c>
      <c r="O49" s="116">
        <v>3.6233900000000001</v>
      </c>
      <c r="P49" s="116">
        <v>3.6252490000000002</v>
      </c>
      <c r="Q49" s="116">
        <v>3.6270159999999998</v>
      </c>
      <c r="R49" s="116">
        <v>3.6232120000000001</v>
      </c>
      <c r="S49" s="116">
        <v>3.6125609999999999</v>
      </c>
      <c r="T49" s="116">
        <v>3.599745</v>
      </c>
      <c r="U49" s="116">
        <v>3.592546</v>
      </c>
      <c r="V49" s="116">
        <v>3.5890230000000001</v>
      </c>
      <c r="W49" s="116">
        <v>3.5854439999999999</v>
      </c>
      <c r="X49" s="116">
        <v>3.5809839999999999</v>
      </c>
      <c r="Y49" s="116">
        <v>3.5786630000000001</v>
      </c>
      <c r="Z49" s="116">
        <v>3.5765440000000002</v>
      </c>
      <c r="AA49" s="116">
        <v>3.5743580000000001</v>
      </c>
      <c r="AB49" s="116">
        <v>3.5703309999999999</v>
      </c>
      <c r="AC49" s="116">
        <v>3.568956</v>
      </c>
      <c r="AD49" s="116">
        <v>3.5673720000000002</v>
      </c>
      <c r="AE49" s="116">
        <v>3.5656949999999998</v>
      </c>
      <c r="AF49" s="117">
        <v>-3.6699999999999998E-4</v>
      </c>
      <c r="AG49" s="48"/>
    </row>
    <row r="50" spans="1:33" s="61" customFormat="1" ht="15" customHeight="1">
      <c r="A50" s="47"/>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s="61" customFormat="1" ht="15" customHeight="1">
      <c r="A51" s="47"/>
      <c r="B51" s="115" t="s">
        <v>20</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c r="A52" s="51" t="s">
        <v>388</v>
      </c>
      <c r="B52" s="76" t="s">
        <v>497</v>
      </c>
      <c r="C52" s="77">
        <v>0.21207100000000001</v>
      </c>
      <c r="D52" s="77">
        <v>0.20616000000000001</v>
      </c>
      <c r="E52" s="77">
        <v>0.189975</v>
      </c>
      <c r="F52" s="77">
        <v>0.19202</v>
      </c>
      <c r="G52" s="77">
        <v>0.19358700000000001</v>
      </c>
      <c r="H52" s="77">
        <v>0.19464999999999999</v>
      </c>
      <c r="I52" s="77">
        <v>0.19567599999999999</v>
      </c>
      <c r="J52" s="77">
        <v>0.19508600000000001</v>
      </c>
      <c r="K52" s="77">
        <v>0.19340199999999999</v>
      </c>
      <c r="L52" s="77">
        <v>0.19142600000000001</v>
      </c>
      <c r="M52" s="77">
        <v>0.18933</v>
      </c>
      <c r="N52" s="77">
        <v>0.18709500000000001</v>
      </c>
      <c r="O52" s="77">
        <v>0.184862</v>
      </c>
      <c r="P52" s="77">
        <v>0.18255099999999999</v>
      </c>
      <c r="Q52" s="77">
        <v>0.180086</v>
      </c>
      <c r="R52" s="77">
        <v>0.177597</v>
      </c>
      <c r="S52" s="77">
        <v>0.17508199999999999</v>
      </c>
      <c r="T52" s="77">
        <v>0.172486</v>
      </c>
      <c r="U52" s="77">
        <v>0.16989499999999999</v>
      </c>
      <c r="V52" s="77">
        <v>0.16743</v>
      </c>
      <c r="W52" s="77">
        <v>0.16495099999999999</v>
      </c>
      <c r="X52" s="77">
        <v>0.16247700000000001</v>
      </c>
      <c r="Y52" s="77">
        <v>0.16004099999999999</v>
      </c>
      <c r="Z52" s="77">
        <v>0.15759600000000001</v>
      </c>
      <c r="AA52" s="77">
        <v>0.155108</v>
      </c>
      <c r="AB52" s="77">
        <v>0.152645</v>
      </c>
      <c r="AC52" s="77">
        <v>0.15029699999999999</v>
      </c>
      <c r="AD52" s="77">
        <v>0.147983</v>
      </c>
      <c r="AE52" s="77">
        <v>0.14574200000000001</v>
      </c>
      <c r="AF52" s="78">
        <v>-1.3306999999999999E-2</v>
      </c>
      <c r="AG52" s="48"/>
    </row>
    <row r="53" spans="1:33" s="61" customFormat="1" ht="15" customHeight="1">
      <c r="A53" s="51" t="s">
        <v>389</v>
      </c>
      <c r="B53" s="76" t="s">
        <v>499</v>
      </c>
      <c r="C53" s="77">
        <v>6.1390000000000004E-3</v>
      </c>
      <c r="D53" s="77">
        <v>5.8989999999999997E-3</v>
      </c>
      <c r="E53" s="77">
        <v>5.8739999999999999E-3</v>
      </c>
      <c r="F53" s="77">
        <v>5.9880000000000003E-3</v>
      </c>
      <c r="G53" s="77">
        <v>6.0860000000000003E-3</v>
      </c>
      <c r="H53" s="77">
        <v>6.1720000000000004E-3</v>
      </c>
      <c r="I53" s="77">
        <v>6.2599999999999999E-3</v>
      </c>
      <c r="J53" s="77">
        <v>6.3020000000000003E-3</v>
      </c>
      <c r="K53" s="77">
        <v>6.3099999999999996E-3</v>
      </c>
      <c r="L53" s="77">
        <v>6.3049999999999998E-3</v>
      </c>
      <c r="M53" s="77">
        <v>6.2979999999999998E-3</v>
      </c>
      <c r="N53" s="77">
        <v>6.2839999999999997E-3</v>
      </c>
      <c r="O53" s="77">
        <v>6.2690000000000003E-3</v>
      </c>
      <c r="P53" s="77">
        <v>6.2509999999999996E-3</v>
      </c>
      <c r="Q53" s="77">
        <v>6.2269999999999999E-3</v>
      </c>
      <c r="R53" s="77">
        <v>6.2009999999999999E-3</v>
      </c>
      <c r="S53" s="77">
        <v>6.1729999999999997E-3</v>
      </c>
      <c r="T53" s="77">
        <v>6.1409999999999998E-3</v>
      </c>
      <c r="U53" s="77">
        <v>6.11E-3</v>
      </c>
      <c r="V53" s="77">
        <v>6.0800000000000003E-3</v>
      </c>
      <c r="W53" s="77">
        <v>6.0499999999999998E-3</v>
      </c>
      <c r="X53" s="77">
        <v>6.0210000000000003E-3</v>
      </c>
      <c r="Y53" s="77">
        <v>5.9909999999999998E-3</v>
      </c>
      <c r="Z53" s="77">
        <v>5.9610000000000002E-3</v>
      </c>
      <c r="AA53" s="77">
        <v>5.9300000000000004E-3</v>
      </c>
      <c r="AB53" s="77">
        <v>5.8989999999999997E-3</v>
      </c>
      <c r="AC53" s="77">
        <v>5.8719999999999996E-3</v>
      </c>
      <c r="AD53" s="77">
        <v>5.8469999999999998E-3</v>
      </c>
      <c r="AE53" s="77">
        <v>5.8240000000000002E-3</v>
      </c>
      <c r="AF53" s="78">
        <v>-1.885E-3</v>
      </c>
      <c r="AG53" s="48"/>
    </row>
    <row r="54" spans="1:33" s="61" customFormat="1" ht="15" customHeight="1">
      <c r="A54" s="51" t="s">
        <v>390</v>
      </c>
      <c r="B54" s="76" t="s">
        <v>58</v>
      </c>
      <c r="C54" s="77">
        <v>7.9482999999999998E-2</v>
      </c>
      <c r="D54" s="77">
        <v>8.0017000000000005E-2</v>
      </c>
      <c r="E54" s="77">
        <v>8.1908999999999996E-2</v>
      </c>
      <c r="F54" s="77">
        <v>8.3030999999999994E-2</v>
      </c>
      <c r="G54" s="77">
        <v>8.3969000000000002E-2</v>
      </c>
      <c r="H54" s="77">
        <v>8.4722000000000006E-2</v>
      </c>
      <c r="I54" s="77">
        <v>8.6593000000000003E-2</v>
      </c>
      <c r="J54" s="77">
        <v>8.7725999999999998E-2</v>
      </c>
      <c r="K54" s="77">
        <v>8.8370000000000004E-2</v>
      </c>
      <c r="L54" s="77">
        <v>8.8761000000000007E-2</v>
      </c>
      <c r="M54" s="77">
        <v>8.9125999999999997E-2</v>
      </c>
      <c r="N54" s="77">
        <v>8.9424000000000003E-2</v>
      </c>
      <c r="O54" s="77">
        <v>8.9742000000000002E-2</v>
      </c>
      <c r="P54" s="77">
        <v>9.0051999999999993E-2</v>
      </c>
      <c r="Q54" s="77">
        <v>9.0287999999999993E-2</v>
      </c>
      <c r="R54" s="77">
        <v>9.0517E-2</v>
      </c>
      <c r="S54" s="77">
        <v>9.0551000000000006E-2</v>
      </c>
      <c r="T54" s="77">
        <v>9.0399999999999994E-2</v>
      </c>
      <c r="U54" s="77">
        <v>9.0397000000000005E-2</v>
      </c>
      <c r="V54" s="77">
        <v>9.0549000000000004E-2</v>
      </c>
      <c r="W54" s="77">
        <v>9.0753E-2</v>
      </c>
      <c r="X54" s="77">
        <v>9.0953000000000006E-2</v>
      </c>
      <c r="Y54" s="77">
        <v>9.1164999999999996E-2</v>
      </c>
      <c r="Z54" s="77">
        <v>9.1366000000000003E-2</v>
      </c>
      <c r="AA54" s="77">
        <v>9.1538999999999995E-2</v>
      </c>
      <c r="AB54" s="77">
        <v>9.1722999999999999E-2</v>
      </c>
      <c r="AC54" s="77">
        <v>9.1966999999999993E-2</v>
      </c>
      <c r="AD54" s="77">
        <v>9.2226000000000002E-2</v>
      </c>
      <c r="AE54" s="77">
        <v>9.2470999999999998E-2</v>
      </c>
      <c r="AF54" s="78">
        <v>5.4200000000000003E-3</v>
      </c>
      <c r="AG54" s="48"/>
    </row>
    <row r="55" spans="1:33" s="61" customFormat="1" ht="15" customHeight="1">
      <c r="A55" s="51" t="s">
        <v>391</v>
      </c>
      <c r="B55" s="115" t="s">
        <v>17</v>
      </c>
      <c r="C55" s="116">
        <v>0.29769400000000001</v>
      </c>
      <c r="D55" s="116">
        <v>0.292076</v>
      </c>
      <c r="E55" s="116">
        <v>0.277758</v>
      </c>
      <c r="F55" s="116">
        <v>0.28103899999999998</v>
      </c>
      <c r="G55" s="116">
        <v>0.28364200000000001</v>
      </c>
      <c r="H55" s="116">
        <v>0.28554400000000002</v>
      </c>
      <c r="I55" s="116">
        <v>0.28853000000000001</v>
      </c>
      <c r="J55" s="116">
        <v>0.28911399999999998</v>
      </c>
      <c r="K55" s="116">
        <v>0.288082</v>
      </c>
      <c r="L55" s="116">
        <v>0.286493</v>
      </c>
      <c r="M55" s="116">
        <v>0.28475400000000001</v>
      </c>
      <c r="N55" s="116">
        <v>0.28280300000000003</v>
      </c>
      <c r="O55" s="116">
        <v>0.28087299999999998</v>
      </c>
      <c r="P55" s="116">
        <v>0.27885399999999999</v>
      </c>
      <c r="Q55" s="116">
        <v>0.27660099999999999</v>
      </c>
      <c r="R55" s="116">
        <v>0.27431499999999998</v>
      </c>
      <c r="S55" s="116">
        <v>0.27180599999999999</v>
      </c>
      <c r="T55" s="116">
        <v>0.26902799999999999</v>
      </c>
      <c r="U55" s="116">
        <v>0.266401</v>
      </c>
      <c r="V55" s="116">
        <v>0.26406000000000002</v>
      </c>
      <c r="W55" s="116">
        <v>0.26175399999999999</v>
      </c>
      <c r="X55" s="116">
        <v>0.25945099999999999</v>
      </c>
      <c r="Y55" s="116">
        <v>0.25719799999999998</v>
      </c>
      <c r="Z55" s="116">
        <v>0.25492300000000001</v>
      </c>
      <c r="AA55" s="116">
        <v>0.252577</v>
      </c>
      <c r="AB55" s="116">
        <v>0.25026700000000002</v>
      </c>
      <c r="AC55" s="116">
        <v>0.248136</v>
      </c>
      <c r="AD55" s="116">
        <v>0.246056</v>
      </c>
      <c r="AE55" s="116">
        <v>0.244036</v>
      </c>
      <c r="AF55" s="117">
        <v>-7.0730000000000003E-3</v>
      </c>
      <c r="AG55" s="48"/>
    </row>
    <row r="56" spans="1:33" s="61" customFormat="1" ht="15" customHeight="1">
      <c r="A56" s="47"/>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s="61" customFormat="1" ht="15" customHeight="1">
      <c r="A57" s="51" t="s">
        <v>392</v>
      </c>
      <c r="B57" s="76" t="s">
        <v>22</v>
      </c>
      <c r="C57" s="77">
        <v>0.120805</v>
      </c>
      <c r="D57" s="77">
        <v>0.120805</v>
      </c>
      <c r="E57" s="77">
        <v>0.120805</v>
      </c>
      <c r="F57" s="77">
        <v>0.120805</v>
      </c>
      <c r="G57" s="77">
        <v>0.120805</v>
      </c>
      <c r="H57" s="77">
        <v>0.120805</v>
      </c>
      <c r="I57" s="77">
        <v>0.120805</v>
      </c>
      <c r="J57" s="77">
        <v>0.120805</v>
      </c>
      <c r="K57" s="77">
        <v>0.120805</v>
      </c>
      <c r="L57" s="77">
        <v>0.120805</v>
      </c>
      <c r="M57" s="77">
        <v>0.120805</v>
      </c>
      <c r="N57" s="77">
        <v>0.120805</v>
      </c>
      <c r="O57" s="77">
        <v>0.120805</v>
      </c>
      <c r="P57" s="77">
        <v>0.120805</v>
      </c>
      <c r="Q57" s="77">
        <v>0.120805</v>
      </c>
      <c r="R57" s="77">
        <v>0.120805</v>
      </c>
      <c r="S57" s="77">
        <v>0.120805</v>
      </c>
      <c r="T57" s="77">
        <v>0.120805</v>
      </c>
      <c r="U57" s="77">
        <v>0.120805</v>
      </c>
      <c r="V57" s="77">
        <v>0.120805</v>
      </c>
      <c r="W57" s="77">
        <v>0.120805</v>
      </c>
      <c r="X57" s="77">
        <v>0.120805</v>
      </c>
      <c r="Y57" s="77">
        <v>0.120805</v>
      </c>
      <c r="Z57" s="77">
        <v>0.120805</v>
      </c>
      <c r="AA57" s="77">
        <v>0.120805</v>
      </c>
      <c r="AB57" s="77">
        <v>0.120805</v>
      </c>
      <c r="AC57" s="77">
        <v>0.120805</v>
      </c>
      <c r="AD57" s="77">
        <v>0.120805</v>
      </c>
      <c r="AE57" s="77">
        <v>0.120805</v>
      </c>
      <c r="AF57" s="78">
        <v>0</v>
      </c>
      <c r="AG57" s="48"/>
    </row>
    <row r="58" spans="1:33" s="61" customFormat="1" ht="15" customHeight="1">
      <c r="A58" s="51" t="s">
        <v>393</v>
      </c>
      <c r="B58" s="76" t="s">
        <v>503</v>
      </c>
      <c r="C58" s="77">
        <v>0.59923099999999996</v>
      </c>
      <c r="D58" s="77">
        <v>0.60485299999999997</v>
      </c>
      <c r="E58" s="77">
        <v>0.60406700000000002</v>
      </c>
      <c r="F58" s="77">
        <v>0.60472999999999999</v>
      </c>
      <c r="G58" s="77">
        <v>0.60384099999999996</v>
      </c>
      <c r="H58" s="77">
        <v>0.60298600000000002</v>
      </c>
      <c r="I58" s="77">
        <v>0.606074</v>
      </c>
      <c r="J58" s="77">
        <v>0.60903499999999999</v>
      </c>
      <c r="K58" s="77">
        <v>0.61287199999999997</v>
      </c>
      <c r="L58" s="77">
        <v>0.61514999999999997</v>
      </c>
      <c r="M58" s="77">
        <v>0.61809599999999998</v>
      </c>
      <c r="N58" s="77">
        <v>0.62076399999999998</v>
      </c>
      <c r="O58" s="77">
        <v>0.62336100000000005</v>
      </c>
      <c r="P58" s="77">
        <v>0.62587700000000002</v>
      </c>
      <c r="Q58" s="77">
        <v>0.62756800000000001</v>
      </c>
      <c r="R58" s="77">
        <v>0.62931400000000004</v>
      </c>
      <c r="S58" s="77">
        <v>0.63094899999999998</v>
      </c>
      <c r="T58" s="77">
        <v>0.632409</v>
      </c>
      <c r="U58" s="77">
        <v>0.63430900000000001</v>
      </c>
      <c r="V58" s="77">
        <v>0.63625699999999996</v>
      </c>
      <c r="W58" s="77">
        <v>0.63793800000000001</v>
      </c>
      <c r="X58" s="77">
        <v>0.63974600000000004</v>
      </c>
      <c r="Y58" s="77">
        <v>0.641598</v>
      </c>
      <c r="Z58" s="77">
        <v>0.64327999999999996</v>
      </c>
      <c r="AA58" s="77">
        <v>0.64492400000000005</v>
      </c>
      <c r="AB58" s="77">
        <v>0.64662200000000003</v>
      </c>
      <c r="AC58" s="77">
        <v>0.64842599999999995</v>
      </c>
      <c r="AD58" s="77">
        <v>0.65029099999999995</v>
      </c>
      <c r="AE58" s="77">
        <v>0.65217899999999995</v>
      </c>
      <c r="AF58" s="78">
        <v>3.029E-3</v>
      </c>
      <c r="AG58" s="48"/>
    </row>
    <row r="59" spans="1:33" ht="15" customHeight="1">
      <c r="A59"/>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ht="15" customHeight="1">
      <c r="A60"/>
      <c r="B60" s="115" t="s">
        <v>464</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ht="15" customHeight="1">
      <c r="A61" s="51" t="s">
        <v>394</v>
      </c>
      <c r="B61" s="76" t="s">
        <v>497</v>
      </c>
      <c r="C61" s="77">
        <v>2.1566830000000001</v>
      </c>
      <c r="D61" s="77">
        <v>2.1216490000000001</v>
      </c>
      <c r="E61" s="77">
        <v>2.0104090000000001</v>
      </c>
      <c r="F61" s="77">
        <v>2.0442529999999999</v>
      </c>
      <c r="G61" s="77">
        <v>2.0665559999999998</v>
      </c>
      <c r="H61" s="77">
        <v>2.0751620000000002</v>
      </c>
      <c r="I61" s="77">
        <v>2.0774409999999999</v>
      </c>
      <c r="J61" s="77">
        <v>2.0727630000000001</v>
      </c>
      <c r="K61" s="77">
        <v>2.0643220000000002</v>
      </c>
      <c r="L61" s="77">
        <v>2.057045</v>
      </c>
      <c r="M61" s="77">
        <v>2.050335</v>
      </c>
      <c r="N61" s="77">
        <v>2.0412810000000001</v>
      </c>
      <c r="O61" s="77">
        <v>2.0316179999999999</v>
      </c>
      <c r="P61" s="77">
        <v>2.021201</v>
      </c>
      <c r="Q61" s="77">
        <v>2.010529</v>
      </c>
      <c r="R61" s="77">
        <v>1.9969600000000001</v>
      </c>
      <c r="S61" s="77">
        <v>1.980013</v>
      </c>
      <c r="T61" s="77">
        <v>1.962151</v>
      </c>
      <c r="U61" s="77">
        <v>1.946793</v>
      </c>
      <c r="V61" s="77">
        <v>1.933073</v>
      </c>
      <c r="W61" s="77">
        <v>1.9187749999999999</v>
      </c>
      <c r="X61" s="77">
        <v>1.904166</v>
      </c>
      <c r="Y61" s="77">
        <v>1.8906210000000001</v>
      </c>
      <c r="Z61" s="77">
        <v>1.8770439999999999</v>
      </c>
      <c r="AA61" s="77">
        <v>1.8632359999999999</v>
      </c>
      <c r="AB61" s="77">
        <v>1.8484640000000001</v>
      </c>
      <c r="AC61" s="77">
        <v>1.835105</v>
      </c>
      <c r="AD61" s="77">
        <v>1.8215779999999999</v>
      </c>
      <c r="AE61" s="77">
        <v>1.808149</v>
      </c>
      <c r="AF61" s="78">
        <v>-6.2760000000000003E-3</v>
      </c>
      <c r="AG61" s="48"/>
    </row>
    <row r="62" spans="1:33" ht="15" customHeight="1">
      <c r="A62" s="51" t="s">
        <v>395</v>
      </c>
      <c r="B62" s="76" t="s">
        <v>498</v>
      </c>
      <c r="C62" s="77">
        <v>0.56621699999999997</v>
      </c>
      <c r="D62" s="77">
        <v>0.49588300000000002</v>
      </c>
      <c r="E62" s="77">
        <v>0.57473799999999997</v>
      </c>
      <c r="F62" s="77">
        <v>0.583893</v>
      </c>
      <c r="G62" s="77">
        <v>0.59059899999999999</v>
      </c>
      <c r="H62" s="77">
        <v>0.59574000000000005</v>
      </c>
      <c r="I62" s="77">
        <v>0.60018099999999996</v>
      </c>
      <c r="J62" s="77">
        <v>0.60453199999999996</v>
      </c>
      <c r="K62" s="77">
        <v>0.60832900000000001</v>
      </c>
      <c r="L62" s="77">
        <v>0.61301499999999998</v>
      </c>
      <c r="M62" s="77">
        <v>0.61841199999999996</v>
      </c>
      <c r="N62" s="77">
        <v>0.62334400000000001</v>
      </c>
      <c r="O62" s="77">
        <v>0.62853700000000001</v>
      </c>
      <c r="P62" s="77">
        <v>0.63384499999999999</v>
      </c>
      <c r="Q62" s="77">
        <v>0.63877099999999998</v>
      </c>
      <c r="R62" s="77">
        <v>0.643818</v>
      </c>
      <c r="S62" s="77">
        <v>0.64825600000000005</v>
      </c>
      <c r="T62" s="77">
        <v>0.65249400000000002</v>
      </c>
      <c r="U62" s="77">
        <v>0.65661700000000001</v>
      </c>
      <c r="V62" s="77">
        <v>0.66151099999999996</v>
      </c>
      <c r="W62" s="77">
        <v>0.66697499999999998</v>
      </c>
      <c r="X62" s="77">
        <v>0.67279500000000003</v>
      </c>
      <c r="Y62" s="77">
        <v>0.67880300000000005</v>
      </c>
      <c r="Z62" s="77">
        <v>0.68498700000000001</v>
      </c>
      <c r="AA62" s="77">
        <v>0.69144799999999995</v>
      </c>
      <c r="AB62" s="77">
        <v>0.697994</v>
      </c>
      <c r="AC62" s="77">
        <v>0.70530800000000005</v>
      </c>
      <c r="AD62" s="77">
        <v>0.71344399999999997</v>
      </c>
      <c r="AE62" s="77">
        <v>0.72211199999999998</v>
      </c>
      <c r="AF62" s="78">
        <v>8.7240000000000009E-3</v>
      </c>
      <c r="AG62" s="48"/>
    </row>
    <row r="63" spans="1:33" ht="15" customHeight="1">
      <c r="A63" s="51" t="s">
        <v>396</v>
      </c>
      <c r="B63" s="76" t="s">
        <v>499</v>
      </c>
      <c r="C63" s="77">
        <v>0.62239100000000003</v>
      </c>
      <c r="D63" s="77">
        <v>0.61758299999999999</v>
      </c>
      <c r="E63" s="77">
        <v>0.62800199999999995</v>
      </c>
      <c r="F63" s="77">
        <v>0.64313200000000004</v>
      </c>
      <c r="G63" s="77">
        <v>0.65446899999999997</v>
      </c>
      <c r="H63" s="77">
        <v>0.661713</v>
      </c>
      <c r="I63" s="77">
        <v>0.667354</v>
      </c>
      <c r="J63" s="77">
        <v>0.67170399999999997</v>
      </c>
      <c r="K63" s="77">
        <v>0.67547900000000005</v>
      </c>
      <c r="L63" s="77">
        <v>0.67972299999999997</v>
      </c>
      <c r="M63" s="77">
        <v>0.68438100000000002</v>
      </c>
      <c r="N63" s="77">
        <v>0.68840000000000001</v>
      </c>
      <c r="O63" s="77">
        <v>0.692276</v>
      </c>
      <c r="P63" s="77">
        <v>0.695963</v>
      </c>
      <c r="Q63" s="77">
        <v>0.699716</v>
      </c>
      <c r="R63" s="77">
        <v>0.70222499999999999</v>
      </c>
      <c r="S63" s="77">
        <v>0.70287699999999997</v>
      </c>
      <c r="T63" s="77">
        <v>0.70281499999999997</v>
      </c>
      <c r="U63" s="77">
        <v>0.704121</v>
      </c>
      <c r="V63" s="77">
        <v>0.70663900000000002</v>
      </c>
      <c r="W63" s="77">
        <v>0.70921900000000004</v>
      </c>
      <c r="X63" s="77">
        <v>0.71176899999999999</v>
      </c>
      <c r="Y63" s="77">
        <v>0.71484400000000003</v>
      </c>
      <c r="Z63" s="77">
        <v>0.71801599999999999</v>
      </c>
      <c r="AA63" s="77">
        <v>0.72122200000000003</v>
      </c>
      <c r="AB63" s="77">
        <v>0.72415200000000002</v>
      </c>
      <c r="AC63" s="77">
        <v>0.727738</v>
      </c>
      <c r="AD63" s="77">
        <v>0.73140099999999997</v>
      </c>
      <c r="AE63" s="77">
        <v>0.73498399999999997</v>
      </c>
      <c r="AF63" s="78">
        <v>5.9560000000000004E-3</v>
      </c>
      <c r="AG63" s="48"/>
    </row>
    <row r="64" spans="1:33" ht="15" customHeight="1">
      <c r="A64" s="51" t="s">
        <v>397</v>
      </c>
      <c r="B64" s="76" t="s">
        <v>13</v>
      </c>
      <c r="C64" s="77">
        <v>0.41874</v>
      </c>
      <c r="D64" s="77">
        <v>0.40772199999999997</v>
      </c>
      <c r="E64" s="77">
        <v>0.400057</v>
      </c>
      <c r="F64" s="77">
        <v>0.394038</v>
      </c>
      <c r="G64" s="77">
        <v>0.38719500000000001</v>
      </c>
      <c r="H64" s="77">
        <v>0.37914399999999998</v>
      </c>
      <c r="I64" s="77">
        <v>0.37062</v>
      </c>
      <c r="J64" s="77">
        <v>0.362149</v>
      </c>
      <c r="K64" s="77">
        <v>0.353466</v>
      </c>
      <c r="L64" s="77">
        <v>0.34535199999999999</v>
      </c>
      <c r="M64" s="77">
        <v>0.33759499999999998</v>
      </c>
      <c r="N64" s="77">
        <v>0.32978800000000003</v>
      </c>
      <c r="O64" s="77">
        <v>0.32230599999999998</v>
      </c>
      <c r="P64" s="77">
        <v>0.31508599999999998</v>
      </c>
      <c r="Q64" s="77">
        <v>0.30804199999999998</v>
      </c>
      <c r="R64" s="77">
        <v>0.30119499999999999</v>
      </c>
      <c r="S64" s="77">
        <v>0.29424600000000001</v>
      </c>
      <c r="T64" s="77">
        <v>0.28737000000000001</v>
      </c>
      <c r="U64" s="77">
        <v>0.280746</v>
      </c>
      <c r="V64" s="77">
        <v>0.27462700000000001</v>
      </c>
      <c r="W64" s="77">
        <v>0.26876699999999998</v>
      </c>
      <c r="X64" s="77">
        <v>0.263237</v>
      </c>
      <c r="Y64" s="77">
        <v>0.257965</v>
      </c>
      <c r="Z64" s="77">
        <v>0.25284899999999999</v>
      </c>
      <c r="AA64" s="77">
        <v>0.24787100000000001</v>
      </c>
      <c r="AB64" s="77">
        <v>0.243086</v>
      </c>
      <c r="AC64" s="77">
        <v>0.23855000000000001</v>
      </c>
      <c r="AD64" s="77">
        <v>0.234317</v>
      </c>
      <c r="AE64" s="77">
        <v>0.23033000000000001</v>
      </c>
      <c r="AF64" s="78">
        <v>-2.1121999999999998E-2</v>
      </c>
      <c r="AG64" s="48"/>
    </row>
    <row r="65" spans="1:33" ht="15" customHeight="1">
      <c r="A65" s="51" t="s">
        <v>398</v>
      </c>
      <c r="B65" s="76" t="s">
        <v>14</v>
      </c>
      <c r="C65" s="77">
        <v>0.41303000000000001</v>
      </c>
      <c r="D65" s="77">
        <v>0.41312100000000002</v>
      </c>
      <c r="E65" s="77">
        <v>0.42189300000000002</v>
      </c>
      <c r="F65" s="77">
        <v>0.43312</v>
      </c>
      <c r="G65" s="77">
        <v>0.44153999999999999</v>
      </c>
      <c r="H65" s="77">
        <v>0.44729200000000002</v>
      </c>
      <c r="I65" s="77">
        <v>0.45197700000000002</v>
      </c>
      <c r="J65" s="77">
        <v>0.45605800000000002</v>
      </c>
      <c r="K65" s="77">
        <v>0.45983099999999999</v>
      </c>
      <c r="L65" s="77">
        <v>0.46396900000000002</v>
      </c>
      <c r="M65" s="77">
        <v>0.46821600000000002</v>
      </c>
      <c r="N65" s="77">
        <v>0.47199799999999997</v>
      </c>
      <c r="O65" s="77">
        <v>0.47554800000000003</v>
      </c>
      <c r="P65" s="77">
        <v>0.47886299999999998</v>
      </c>
      <c r="Q65" s="77">
        <v>0.48202800000000001</v>
      </c>
      <c r="R65" s="77">
        <v>0.48447099999999998</v>
      </c>
      <c r="S65" s="77">
        <v>0.48555700000000002</v>
      </c>
      <c r="T65" s="77">
        <v>0.48591299999999998</v>
      </c>
      <c r="U65" s="77">
        <v>0.48707</v>
      </c>
      <c r="V65" s="77">
        <v>0.48922599999999999</v>
      </c>
      <c r="W65" s="77">
        <v>0.491481</v>
      </c>
      <c r="X65" s="77">
        <v>0.49367499999999997</v>
      </c>
      <c r="Y65" s="77">
        <v>0.496085</v>
      </c>
      <c r="Z65" s="77">
        <v>0.49849900000000003</v>
      </c>
      <c r="AA65" s="77">
        <v>0.50087999999999999</v>
      </c>
      <c r="AB65" s="77">
        <v>0.50308699999999995</v>
      </c>
      <c r="AC65" s="77">
        <v>0.50558000000000003</v>
      </c>
      <c r="AD65" s="77">
        <v>0.50815600000000005</v>
      </c>
      <c r="AE65" s="77">
        <v>0.510602</v>
      </c>
      <c r="AF65" s="78">
        <v>7.6030000000000004E-3</v>
      </c>
      <c r="AG65" s="48"/>
    </row>
    <row r="66" spans="1:33" ht="12">
      <c r="A66" s="51" t="s">
        <v>399</v>
      </c>
      <c r="B66" s="76" t="s">
        <v>15</v>
      </c>
      <c r="C66" s="77">
        <v>0.49724499999999999</v>
      </c>
      <c r="D66" s="77">
        <v>0.48833900000000002</v>
      </c>
      <c r="E66" s="77">
        <v>0.48584699999999997</v>
      </c>
      <c r="F66" s="77">
        <v>0.48727599999999999</v>
      </c>
      <c r="G66" s="77">
        <v>0.488124</v>
      </c>
      <c r="H66" s="77">
        <v>0.48779299999999998</v>
      </c>
      <c r="I66" s="77">
        <v>0.48738900000000002</v>
      </c>
      <c r="J66" s="77">
        <v>0.487404</v>
      </c>
      <c r="K66" s="77">
        <v>0.483568</v>
      </c>
      <c r="L66" s="77">
        <v>0.48069499999999998</v>
      </c>
      <c r="M66" s="77">
        <v>0.47826600000000002</v>
      </c>
      <c r="N66" s="77">
        <v>0.47567300000000001</v>
      </c>
      <c r="O66" s="77">
        <v>0.47308299999999998</v>
      </c>
      <c r="P66" s="77">
        <v>0.470385</v>
      </c>
      <c r="Q66" s="77">
        <v>0.46747300000000003</v>
      </c>
      <c r="R66" s="77">
        <v>0.46390599999999999</v>
      </c>
      <c r="S66" s="77">
        <v>0.459457</v>
      </c>
      <c r="T66" s="77">
        <v>0.45367299999999999</v>
      </c>
      <c r="U66" s="77">
        <v>0.45192500000000002</v>
      </c>
      <c r="V66" s="77">
        <v>0.45120199999999999</v>
      </c>
      <c r="W66" s="77">
        <v>0.45083699999999999</v>
      </c>
      <c r="X66" s="77">
        <v>0.45093699999999998</v>
      </c>
      <c r="Y66" s="77">
        <v>0.451372</v>
      </c>
      <c r="Z66" s="77">
        <v>0.45200000000000001</v>
      </c>
      <c r="AA66" s="77">
        <v>0.45274399999999998</v>
      </c>
      <c r="AB66" s="77">
        <v>0.45374399999999998</v>
      </c>
      <c r="AC66" s="77">
        <v>0.45503700000000002</v>
      </c>
      <c r="AD66" s="77">
        <v>0.45682899999999999</v>
      </c>
      <c r="AE66" s="77">
        <v>0.45895399999999997</v>
      </c>
      <c r="AF66" s="78">
        <v>-2.8579999999999999E-3</v>
      </c>
      <c r="AG66" s="48"/>
    </row>
    <row r="67" spans="1:33" ht="15" customHeight="1">
      <c r="A67" s="51" t="s">
        <v>400</v>
      </c>
      <c r="B67" s="76" t="s">
        <v>16</v>
      </c>
      <c r="C67" s="77">
        <v>0.60332300000000005</v>
      </c>
      <c r="D67" s="77">
        <v>0.60124</v>
      </c>
      <c r="E67" s="77">
        <v>0.60267499999999996</v>
      </c>
      <c r="F67" s="77">
        <v>0.60628099999999996</v>
      </c>
      <c r="G67" s="77">
        <v>0.60909000000000002</v>
      </c>
      <c r="H67" s="77">
        <v>0.61094400000000004</v>
      </c>
      <c r="I67" s="77">
        <v>0.61296600000000001</v>
      </c>
      <c r="J67" s="77">
        <v>0.61545700000000003</v>
      </c>
      <c r="K67" s="77">
        <v>0.61717999999999995</v>
      </c>
      <c r="L67" s="77">
        <v>0.61996399999999996</v>
      </c>
      <c r="M67" s="77">
        <v>0.62288500000000002</v>
      </c>
      <c r="N67" s="77">
        <v>0.62544699999999998</v>
      </c>
      <c r="O67" s="77">
        <v>0.62783199999999995</v>
      </c>
      <c r="P67" s="77">
        <v>0.62998100000000001</v>
      </c>
      <c r="Q67" s="77">
        <v>0.63180499999999995</v>
      </c>
      <c r="R67" s="77">
        <v>0.63338799999999995</v>
      </c>
      <c r="S67" s="77">
        <v>0.63448000000000004</v>
      </c>
      <c r="T67" s="77">
        <v>0.63522500000000004</v>
      </c>
      <c r="U67" s="77">
        <v>0.63582399999999994</v>
      </c>
      <c r="V67" s="77">
        <v>0.63714599999999999</v>
      </c>
      <c r="W67" s="77">
        <v>0.63853400000000005</v>
      </c>
      <c r="X67" s="77">
        <v>0.64005599999999996</v>
      </c>
      <c r="Y67" s="77">
        <v>0.64166800000000002</v>
      </c>
      <c r="Z67" s="77">
        <v>0.64330200000000004</v>
      </c>
      <c r="AA67" s="77">
        <v>0.64495599999999997</v>
      </c>
      <c r="AB67" s="77">
        <v>0.64671000000000001</v>
      </c>
      <c r="AC67" s="77">
        <v>0.64862299999999995</v>
      </c>
      <c r="AD67" s="77">
        <v>0.65075799999999995</v>
      </c>
      <c r="AE67" s="77">
        <v>0.65303</v>
      </c>
      <c r="AF67" s="78">
        <v>2.8310000000000002E-3</v>
      </c>
      <c r="AG67" s="48"/>
    </row>
    <row r="68" spans="1:33" ht="15" customHeight="1">
      <c r="A68" s="51" t="s">
        <v>401</v>
      </c>
      <c r="B68" s="76" t="s">
        <v>144</v>
      </c>
      <c r="C68" s="77">
        <v>0.430732</v>
      </c>
      <c r="D68" s="77">
        <v>0.434562</v>
      </c>
      <c r="E68" s="77">
        <v>0.43995400000000001</v>
      </c>
      <c r="F68" s="77">
        <v>0.44732699999999997</v>
      </c>
      <c r="G68" s="77">
        <v>0.454152</v>
      </c>
      <c r="H68" s="77">
        <v>0.46049099999999998</v>
      </c>
      <c r="I68" s="77">
        <v>0.46803</v>
      </c>
      <c r="J68" s="77">
        <v>0.47600500000000001</v>
      </c>
      <c r="K68" s="77">
        <v>0.48481800000000003</v>
      </c>
      <c r="L68" s="77">
        <v>0.49387599999999998</v>
      </c>
      <c r="M68" s="77">
        <v>0.50341899999999995</v>
      </c>
      <c r="N68" s="77">
        <v>0.51264299999999996</v>
      </c>
      <c r="O68" s="77">
        <v>0.522142</v>
      </c>
      <c r="P68" s="77">
        <v>0.53138700000000005</v>
      </c>
      <c r="Q68" s="77">
        <v>0.54138699999999995</v>
      </c>
      <c r="R68" s="77">
        <v>0.55069800000000002</v>
      </c>
      <c r="S68" s="77">
        <v>0.56075299999999995</v>
      </c>
      <c r="T68" s="77">
        <v>0.57060900000000003</v>
      </c>
      <c r="U68" s="77">
        <v>0.58038999999999996</v>
      </c>
      <c r="V68" s="77">
        <v>0.59017799999999998</v>
      </c>
      <c r="W68" s="77">
        <v>0.60053800000000002</v>
      </c>
      <c r="X68" s="77">
        <v>0.61156500000000003</v>
      </c>
      <c r="Y68" s="77">
        <v>0.62221199999999999</v>
      </c>
      <c r="Z68" s="77">
        <v>0.63353199999999998</v>
      </c>
      <c r="AA68" s="77">
        <v>0.64555399999999996</v>
      </c>
      <c r="AB68" s="77">
        <v>0.65725500000000003</v>
      </c>
      <c r="AC68" s="77">
        <v>0.66975200000000001</v>
      </c>
      <c r="AD68" s="77">
        <v>0.68254499999999996</v>
      </c>
      <c r="AE68" s="77">
        <v>0.69559400000000005</v>
      </c>
      <c r="AF68" s="78">
        <v>1.7264000000000002E-2</v>
      </c>
      <c r="AG68" s="48"/>
    </row>
    <row r="69" spans="1:33" ht="15" customHeight="1">
      <c r="A69" s="51" t="s">
        <v>402</v>
      </c>
      <c r="B69" s="76" t="s">
        <v>145</v>
      </c>
      <c r="C69" s="77">
        <v>0.174706</v>
      </c>
      <c r="D69" s="77">
        <v>0.17324999999999999</v>
      </c>
      <c r="E69" s="77">
        <v>0.17277999999999999</v>
      </c>
      <c r="F69" s="77">
        <v>0.17317399999999999</v>
      </c>
      <c r="G69" s="77">
        <v>0.173785</v>
      </c>
      <c r="H69" s="77">
        <v>0.17441100000000001</v>
      </c>
      <c r="I69" s="77">
        <v>0.17535400000000001</v>
      </c>
      <c r="J69" s="77">
        <v>0.176679</v>
      </c>
      <c r="K69" s="77">
        <v>0.17836299999999999</v>
      </c>
      <c r="L69" s="77">
        <v>0.18009900000000001</v>
      </c>
      <c r="M69" s="77">
        <v>0.18206900000000001</v>
      </c>
      <c r="N69" s="77">
        <v>0.18389900000000001</v>
      </c>
      <c r="O69" s="77">
        <v>0.185337</v>
      </c>
      <c r="P69" s="77">
        <v>0.18693299999999999</v>
      </c>
      <c r="Q69" s="77">
        <v>0.18811800000000001</v>
      </c>
      <c r="R69" s="77">
        <v>0.18920100000000001</v>
      </c>
      <c r="S69" s="77">
        <v>0.19015099999999999</v>
      </c>
      <c r="T69" s="77">
        <v>0.190413</v>
      </c>
      <c r="U69" s="77">
        <v>0.190609</v>
      </c>
      <c r="V69" s="77">
        <v>0.190474</v>
      </c>
      <c r="W69" s="77">
        <v>0.189721</v>
      </c>
      <c r="X69" s="77">
        <v>0.18865799999999999</v>
      </c>
      <c r="Y69" s="77">
        <v>0.187277</v>
      </c>
      <c r="Z69" s="77">
        <v>0.18526300000000001</v>
      </c>
      <c r="AA69" s="77">
        <v>0.182918</v>
      </c>
      <c r="AB69" s="77">
        <v>0.17993700000000001</v>
      </c>
      <c r="AC69" s="77">
        <v>0.176311</v>
      </c>
      <c r="AD69" s="77">
        <v>0.17203199999999999</v>
      </c>
      <c r="AE69" s="77">
        <v>0.16675400000000001</v>
      </c>
      <c r="AF69" s="78">
        <v>-1.6620000000000001E-3</v>
      </c>
      <c r="AG69" s="48"/>
    </row>
    <row r="70" spans="1:33" ht="15" customHeight="1">
      <c r="A70" s="51" t="s">
        <v>403</v>
      </c>
      <c r="B70" s="76" t="s">
        <v>504</v>
      </c>
      <c r="C70" s="77">
        <v>3.4522499999999998</v>
      </c>
      <c r="D70" s="77">
        <v>3.5346169999999999</v>
      </c>
      <c r="E70" s="77">
        <v>3.473722</v>
      </c>
      <c r="F70" s="77">
        <v>3.4437540000000002</v>
      </c>
      <c r="G70" s="77">
        <v>3.4312649999999998</v>
      </c>
      <c r="H70" s="77">
        <v>3.4123320000000001</v>
      </c>
      <c r="I70" s="77">
        <v>3.4392130000000001</v>
      </c>
      <c r="J70" s="77">
        <v>3.4650940000000001</v>
      </c>
      <c r="K70" s="77">
        <v>3.4918990000000001</v>
      </c>
      <c r="L70" s="77">
        <v>3.5180950000000002</v>
      </c>
      <c r="M70" s="77">
        <v>3.5456500000000002</v>
      </c>
      <c r="N70" s="77">
        <v>3.5725470000000001</v>
      </c>
      <c r="O70" s="77">
        <v>3.5983450000000001</v>
      </c>
      <c r="P70" s="77">
        <v>3.6240410000000001</v>
      </c>
      <c r="Q70" s="77">
        <v>3.6484779999999999</v>
      </c>
      <c r="R70" s="77">
        <v>3.6717200000000001</v>
      </c>
      <c r="S70" s="77">
        <v>3.693908</v>
      </c>
      <c r="T70" s="77">
        <v>3.715719</v>
      </c>
      <c r="U70" s="77">
        <v>3.7390669999999999</v>
      </c>
      <c r="V70" s="77">
        <v>3.763674</v>
      </c>
      <c r="W70" s="77">
        <v>3.7889940000000002</v>
      </c>
      <c r="X70" s="77">
        <v>3.815156</v>
      </c>
      <c r="Y70" s="77">
        <v>3.842695</v>
      </c>
      <c r="Z70" s="77">
        <v>3.8714050000000002</v>
      </c>
      <c r="AA70" s="77">
        <v>3.9007710000000002</v>
      </c>
      <c r="AB70" s="77">
        <v>3.9313479999999998</v>
      </c>
      <c r="AC70" s="77">
        <v>3.964089</v>
      </c>
      <c r="AD70" s="77">
        <v>3.998294</v>
      </c>
      <c r="AE70" s="77">
        <v>4.0341699999999996</v>
      </c>
      <c r="AF70" s="78">
        <v>5.5789999999999998E-3</v>
      </c>
      <c r="AG70" s="48"/>
    </row>
    <row r="71" spans="1:33" ht="15" customHeight="1">
      <c r="A71" s="51" t="s">
        <v>505</v>
      </c>
      <c r="B71" s="115" t="s">
        <v>506</v>
      </c>
      <c r="C71" s="116">
        <v>9.3353169999999999</v>
      </c>
      <c r="D71" s="116">
        <v>9.2879649999999998</v>
      </c>
      <c r="E71" s="116">
        <v>9.2100770000000001</v>
      </c>
      <c r="F71" s="116">
        <v>9.2562499999999996</v>
      </c>
      <c r="G71" s="116">
        <v>9.2967759999999995</v>
      </c>
      <c r="H71" s="116">
        <v>9.305021</v>
      </c>
      <c r="I71" s="116">
        <v>9.3505240000000001</v>
      </c>
      <c r="J71" s="116">
        <v>9.3878439999999994</v>
      </c>
      <c r="K71" s="116">
        <v>9.4172550000000008</v>
      </c>
      <c r="L71" s="116">
        <v>9.4518350000000009</v>
      </c>
      <c r="M71" s="116">
        <v>9.4912290000000006</v>
      </c>
      <c r="N71" s="116">
        <v>9.5250210000000006</v>
      </c>
      <c r="O71" s="116">
        <v>9.5570229999999992</v>
      </c>
      <c r="P71" s="116">
        <v>9.5876850000000005</v>
      </c>
      <c r="Q71" s="116">
        <v>9.6163450000000008</v>
      </c>
      <c r="R71" s="116">
        <v>9.6375810000000008</v>
      </c>
      <c r="S71" s="116">
        <v>9.6496969999999997</v>
      </c>
      <c r="T71" s="116">
        <v>9.6563839999999992</v>
      </c>
      <c r="U71" s="116">
        <v>9.6731599999999993</v>
      </c>
      <c r="V71" s="116">
        <v>9.6977499999999992</v>
      </c>
      <c r="W71" s="116">
        <v>9.7238419999999994</v>
      </c>
      <c r="X71" s="116">
        <v>9.7520129999999998</v>
      </c>
      <c r="Y71" s="116">
        <v>9.7835409999999996</v>
      </c>
      <c r="Z71" s="116">
        <v>9.8168950000000006</v>
      </c>
      <c r="AA71" s="116">
        <v>9.8516019999999997</v>
      </c>
      <c r="AB71" s="116">
        <v>9.8857769999999991</v>
      </c>
      <c r="AC71" s="116">
        <v>9.9260920000000006</v>
      </c>
      <c r="AD71" s="116">
        <v>9.9693529999999999</v>
      </c>
      <c r="AE71" s="116">
        <v>10.01468</v>
      </c>
      <c r="AF71" s="117">
        <v>2.5119999999999999E-3</v>
      </c>
      <c r="AG71" s="48"/>
    </row>
    <row r="72" spans="1:33" ht="15" customHeight="1">
      <c r="A72" s="51" t="s">
        <v>507</v>
      </c>
      <c r="B72" s="76" t="s">
        <v>588</v>
      </c>
      <c r="C72" s="77">
        <v>0.120598</v>
      </c>
      <c r="D72" s="77">
        <v>0.14128199999999999</v>
      </c>
      <c r="E72" s="77">
        <v>0.15769900000000001</v>
      </c>
      <c r="F72" s="77">
        <v>0.171429</v>
      </c>
      <c r="G72" s="77">
        <v>0.179008</v>
      </c>
      <c r="H72" s="77">
        <v>0.188664</v>
      </c>
      <c r="I72" s="77">
        <v>0.19701099999999999</v>
      </c>
      <c r="J72" s="77">
        <v>0.20839099999999999</v>
      </c>
      <c r="K72" s="77">
        <v>0.216748</v>
      </c>
      <c r="L72" s="77">
        <v>0.22595999999999999</v>
      </c>
      <c r="M72" s="77">
        <v>0.23261399999999999</v>
      </c>
      <c r="N72" s="77">
        <v>0.24402099999999999</v>
      </c>
      <c r="O72" s="77">
        <v>0.25080000000000002</v>
      </c>
      <c r="P72" s="77">
        <v>0.25713999999999998</v>
      </c>
      <c r="Q72" s="77">
        <v>0.26605400000000001</v>
      </c>
      <c r="R72" s="77">
        <v>0.270814</v>
      </c>
      <c r="S72" s="77">
        <v>0.28009200000000001</v>
      </c>
      <c r="T72" s="77">
        <v>0.28770499999999999</v>
      </c>
      <c r="U72" s="77">
        <v>0.29414899999999999</v>
      </c>
      <c r="V72" s="77">
        <v>0.29981600000000003</v>
      </c>
      <c r="W72" s="77">
        <v>0.30536999999999997</v>
      </c>
      <c r="X72" s="77">
        <v>0.30825200000000003</v>
      </c>
      <c r="Y72" s="77">
        <v>0.31082700000000002</v>
      </c>
      <c r="Z72" s="77">
        <v>0.31402200000000002</v>
      </c>
      <c r="AA72" s="77">
        <v>0.32210800000000001</v>
      </c>
      <c r="AB72" s="77">
        <v>0.32541900000000001</v>
      </c>
      <c r="AC72" s="77">
        <v>0.32831700000000003</v>
      </c>
      <c r="AD72" s="77">
        <v>0.32977099999999998</v>
      </c>
      <c r="AE72" s="77">
        <v>0.33080799999999999</v>
      </c>
      <c r="AF72" s="78">
        <v>3.6695999999999999E-2</v>
      </c>
      <c r="AG72" s="48"/>
    </row>
    <row r="73" spans="1:33" ht="12">
      <c r="A73" s="51" t="s">
        <v>404</v>
      </c>
      <c r="B73" s="115" t="s">
        <v>17</v>
      </c>
      <c r="C73" s="116">
        <v>9.2147190000000005</v>
      </c>
      <c r="D73" s="116">
        <v>9.1466829999999995</v>
      </c>
      <c r="E73" s="116">
        <v>9.0523790000000002</v>
      </c>
      <c r="F73" s="116">
        <v>9.0848220000000008</v>
      </c>
      <c r="G73" s="116">
        <v>9.1177670000000006</v>
      </c>
      <c r="H73" s="116">
        <v>9.1163570000000007</v>
      </c>
      <c r="I73" s="116">
        <v>9.1535130000000002</v>
      </c>
      <c r="J73" s="116">
        <v>9.1794530000000005</v>
      </c>
      <c r="K73" s="116">
        <v>9.200507</v>
      </c>
      <c r="L73" s="116">
        <v>9.2258739999999992</v>
      </c>
      <c r="M73" s="116">
        <v>9.2586150000000007</v>
      </c>
      <c r="N73" s="116">
        <v>9.2810000000000006</v>
      </c>
      <c r="O73" s="116">
        <v>9.3062229999999992</v>
      </c>
      <c r="P73" s="116">
        <v>9.3305439999999997</v>
      </c>
      <c r="Q73" s="116">
        <v>9.3502919999999996</v>
      </c>
      <c r="R73" s="116">
        <v>9.3667669999999994</v>
      </c>
      <c r="S73" s="116">
        <v>9.369605</v>
      </c>
      <c r="T73" s="116">
        <v>9.3686779999999992</v>
      </c>
      <c r="U73" s="116">
        <v>9.3790099999999992</v>
      </c>
      <c r="V73" s="116">
        <v>9.3979350000000004</v>
      </c>
      <c r="W73" s="116">
        <v>9.4184719999999995</v>
      </c>
      <c r="X73" s="116">
        <v>9.4437619999999995</v>
      </c>
      <c r="Y73" s="116">
        <v>9.4727130000000006</v>
      </c>
      <c r="Z73" s="116">
        <v>9.502872</v>
      </c>
      <c r="AA73" s="116">
        <v>9.5294930000000004</v>
      </c>
      <c r="AB73" s="116">
        <v>9.5603580000000008</v>
      </c>
      <c r="AC73" s="116">
        <v>9.5977750000000004</v>
      </c>
      <c r="AD73" s="116">
        <v>9.6395820000000008</v>
      </c>
      <c r="AE73" s="116">
        <v>9.6838719999999991</v>
      </c>
      <c r="AF73" s="117">
        <v>1.7750000000000001E-3</v>
      </c>
      <c r="AG73" s="48"/>
    </row>
    <row r="74" spans="1:33" ht="15" customHeight="1">
      <c r="A74"/>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row>
    <row r="75" spans="1:33" ht="15" customHeight="1">
      <c r="A75" s="51" t="s">
        <v>405</v>
      </c>
      <c r="B75" s="115" t="s">
        <v>24</v>
      </c>
      <c r="C75" s="116">
        <v>8.4186499999999995</v>
      </c>
      <c r="D75" s="116">
        <v>8.1762820000000005</v>
      </c>
      <c r="E75" s="116">
        <v>8.2126079999999995</v>
      </c>
      <c r="F75" s="116">
        <v>8.120609</v>
      </c>
      <c r="G75" s="116">
        <v>8.0097430000000003</v>
      </c>
      <c r="H75" s="116">
        <v>7.908112</v>
      </c>
      <c r="I75" s="116">
        <v>7.8496090000000001</v>
      </c>
      <c r="J75" s="116">
        <v>7.8249690000000003</v>
      </c>
      <c r="K75" s="116">
        <v>7.8115500000000004</v>
      </c>
      <c r="L75" s="116">
        <v>7.8233240000000004</v>
      </c>
      <c r="M75" s="116">
        <v>7.8388590000000002</v>
      </c>
      <c r="N75" s="116">
        <v>7.847518</v>
      </c>
      <c r="O75" s="116">
        <v>7.8395029999999997</v>
      </c>
      <c r="P75" s="116">
        <v>7.845078</v>
      </c>
      <c r="Q75" s="116">
        <v>7.8671860000000002</v>
      </c>
      <c r="R75" s="116">
        <v>7.8898039999999998</v>
      </c>
      <c r="S75" s="116">
        <v>7.882358</v>
      </c>
      <c r="T75" s="116">
        <v>7.8809589999999998</v>
      </c>
      <c r="U75" s="116">
        <v>7.8815460000000002</v>
      </c>
      <c r="V75" s="116">
        <v>7.865526</v>
      </c>
      <c r="W75" s="116">
        <v>7.881545</v>
      </c>
      <c r="X75" s="116">
        <v>7.9114409999999999</v>
      </c>
      <c r="Y75" s="116">
        <v>7.937246</v>
      </c>
      <c r="Z75" s="116">
        <v>7.9666540000000001</v>
      </c>
      <c r="AA75" s="116">
        <v>7.9934729999999998</v>
      </c>
      <c r="AB75" s="116">
        <v>8.0344979999999993</v>
      </c>
      <c r="AC75" s="116">
        <v>8.0589899999999997</v>
      </c>
      <c r="AD75" s="116">
        <v>8.0882609999999993</v>
      </c>
      <c r="AE75" s="116">
        <v>8.1523520000000005</v>
      </c>
      <c r="AF75" s="117">
        <v>-1.147E-3</v>
      </c>
      <c r="AG75" s="48"/>
    </row>
    <row r="76" spans="1:33" ht="15" customHeight="1">
      <c r="A76"/>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c r="A77"/>
      <c r="B77" s="115" t="s">
        <v>475</v>
      </c>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row>
    <row r="78" spans="1:33" ht="15" customHeight="1">
      <c r="A78" s="51" t="s">
        <v>406</v>
      </c>
      <c r="B78" s="76" t="s">
        <v>497</v>
      </c>
      <c r="C78" s="77">
        <v>2.3698160000000001</v>
      </c>
      <c r="D78" s="77">
        <v>2.3294649999999999</v>
      </c>
      <c r="E78" s="77">
        <v>2.204304</v>
      </c>
      <c r="F78" s="77">
        <v>2.2362359999999999</v>
      </c>
      <c r="G78" s="77">
        <v>2.255395</v>
      </c>
      <c r="H78" s="77">
        <v>2.2606060000000001</v>
      </c>
      <c r="I78" s="77">
        <v>2.259271</v>
      </c>
      <c r="J78" s="77">
        <v>2.2515610000000001</v>
      </c>
      <c r="K78" s="77">
        <v>2.2404030000000001</v>
      </c>
      <c r="L78" s="77">
        <v>2.2309399999999999</v>
      </c>
      <c r="M78" s="77">
        <v>2.2219859999999998</v>
      </c>
      <c r="N78" s="77">
        <v>2.2104110000000001</v>
      </c>
      <c r="O78" s="77">
        <v>2.1979190000000002</v>
      </c>
      <c r="P78" s="77">
        <v>2.1849460000000001</v>
      </c>
      <c r="Q78" s="77">
        <v>2.1720060000000001</v>
      </c>
      <c r="R78" s="77">
        <v>2.156234</v>
      </c>
      <c r="S78" s="77">
        <v>2.136358</v>
      </c>
      <c r="T78" s="77">
        <v>2.1157119999999998</v>
      </c>
      <c r="U78" s="77">
        <v>2.0975290000000002</v>
      </c>
      <c r="V78" s="77">
        <v>2.080714</v>
      </c>
      <c r="W78" s="77">
        <v>2.0639099999999999</v>
      </c>
      <c r="X78" s="77">
        <v>2.0470359999999999</v>
      </c>
      <c r="Y78" s="77">
        <v>2.0311539999999999</v>
      </c>
      <c r="Z78" s="77">
        <v>2.0152420000000002</v>
      </c>
      <c r="AA78" s="77">
        <v>1.9990289999999999</v>
      </c>
      <c r="AB78" s="77">
        <v>1.982092</v>
      </c>
      <c r="AC78" s="77">
        <v>1.966264</v>
      </c>
      <c r="AD78" s="77">
        <v>1.9503740000000001</v>
      </c>
      <c r="AE78" s="77">
        <v>1.935138</v>
      </c>
      <c r="AF78" s="78">
        <v>-7.2110000000000004E-3</v>
      </c>
      <c r="AG78" s="48"/>
    </row>
    <row r="79" spans="1:33" ht="12">
      <c r="A79" s="51" t="s">
        <v>407</v>
      </c>
      <c r="B79" s="76" t="s">
        <v>498</v>
      </c>
      <c r="C79" s="77">
        <v>1.535374</v>
      </c>
      <c r="D79" s="77">
        <v>1.333135</v>
      </c>
      <c r="E79" s="77">
        <v>1.5365489999999999</v>
      </c>
      <c r="F79" s="77">
        <v>1.5498700000000001</v>
      </c>
      <c r="G79" s="77">
        <v>1.5528930000000001</v>
      </c>
      <c r="H79" s="77">
        <v>1.554379</v>
      </c>
      <c r="I79" s="77">
        <v>1.5545199999999999</v>
      </c>
      <c r="J79" s="77">
        <v>1.5578810000000001</v>
      </c>
      <c r="K79" s="77">
        <v>1.561763</v>
      </c>
      <c r="L79" s="77">
        <v>1.569976</v>
      </c>
      <c r="M79" s="77">
        <v>1.579917</v>
      </c>
      <c r="N79" s="77">
        <v>1.5882689999999999</v>
      </c>
      <c r="O79" s="77">
        <v>1.5952500000000001</v>
      </c>
      <c r="P79" s="77">
        <v>1.604258</v>
      </c>
      <c r="Q79" s="77">
        <v>1.614447</v>
      </c>
      <c r="R79" s="77">
        <v>1.6254040000000001</v>
      </c>
      <c r="S79" s="77">
        <v>1.631454</v>
      </c>
      <c r="T79" s="77">
        <v>1.6382760000000001</v>
      </c>
      <c r="U79" s="77">
        <v>1.6441840000000001</v>
      </c>
      <c r="V79" s="77">
        <v>1.6492009999999999</v>
      </c>
      <c r="W79" s="77">
        <v>1.659294</v>
      </c>
      <c r="X79" s="77">
        <v>1.6714610000000001</v>
      </c>
      <c r="Y79" s="77">
        <v>1.683322</v>
      </c>
      <c r="Z79" s="77">
        <v>1.695686</v>
      </c>
      <c r="AA79" s="77">
        <v>1.708097</v>
      </c>
      <c r="AB79" s="77">
        <v>1.722305</v>
      </c>
      <c r="AC79" s="77">
        <v>1.735614</v>
      </c>
      <c r="AD79" s="77">
        <v>1.7509859999999999</v>
      </c>
      <c r="AE79" s="77">
        <v>1.7717099999999999</v>
      </c>
      <c r="AF79" s="78">
        <v>5.1260000000000003E-3</v>
      </c>
      <c r="AG79" s="48"/>
    </row>
    <row r="80" spans="1:33" ht="15" customHeight="1">
      <c r="A80" s="51" t="s">
        <v>408</v>
      </c>
      <c r="B80" s="76" t="s">
        <v>499</v>
      </c>
      <c r="C80" s="77">
        <v>0.66562399999999999</v>
      </c>
      <c r="D80" s="77">
        <v>0.65922000000000003</v>
      </c>
      <c r="E80" s="77">
        <v>0.66901500000000003</v>
      </c>
      <c r="F80" s="77">
        <v>0.68348600000000004</v>
      </c>
      <c r="G80" s="77">
        <v>0.69404100000000002</v>
      </c>
      <c r="H80" s="77">
        <v>0.70046699999999995</v>
      </c>
      <c r="I80" s="77">
        <v>0.70526900000000003</v>
      </c>
      <c r="J80" s="77">
        <v>0.70891400000000004</v>
      </c>
      <c r="K80" s="77">
        <v>0.71205399999999996</v>
      </c>
      <c r="L80" s="77">
        <v>0.71577400000000002</v>
      </c>
      <c r="M80" s="77">
        <v>0.71992900000000004</v>
      </c>
      <c r="N80" s="77">
        <v>0.72341100000000003</v>
      </c>
      <c r="O80" s="77">
        <v>0.726684</v>
      </c>
      <c r="P80" s="77">
        <v>0.72983900000000002</v>
      </c>
      <c r="Q80" s="77">
        <v>0.733124</v>
      </c>
      <c r="R80" s="77">
        <v>0.73518399999999995</v>
      </c>
      <c r="S80" s="77">
        <v>0.73524500000000004</v>
      </c>
      <c r="T80" s="77">
        <v>0.73462700000000003</v>
      </c>
      <c r="U80" s="77">
        <v>0.73536999999999997</v>
      </c>
      <c r="V80" s="77">
        <v>0.73729</v>
      </c>
      <c r="W80" s="77">
        <v>0.73941000000000001</v>
      </c>
      <c r="X80" s="77">
        <v>0.74155700000000002</v>
      </c>
      <c r="Y80" s="77">
        <v>0.74421800000000005</v>
      </c>
      <c r="Z80" s="77">
        <v>0.74698299999999995</v>
      </c>
      <c r="AA80" s="77">
        <v>0.74977099999999997</v>
      </c>
      <c r="AB80" s="77">
        <v>0.75234299999999998</v>
      </c>
      <c r="AC80" s="77">
        <v>0.75551599999999997</v>
      </c>
      <c r="AD80" s="77">
        <v>0.75879799999999997</v>
      </c>
      <c r="AE80" s="77">
        <v>0.762127</v>
      </c>
      <c r="AF80" s="78">
        <v>4.8469999999999997E-3</v>
      </c>
      <c r="AG80" s="48"/>
    </row>
    <row r="81" spans="1:33" ht="12">
      <c r="A81" s="51" t="s">
        <v>409</v>
      </c>
      <c r="B81" s="76" t="s">
        <v>13</v>
      </c>
      <c r="C81" s="77">
        <v>1.166388</v>
      </c>
      <c r="D81" s="77">
        <v>1.123146</v>
      </c>
      <c r="E81" s="77">
        <v>1.098573</v>
      </c>
      <c r="F81" s="77">
        <v>1.0739829999999999</v>
      </c>
      <c r="G81" s="77">
        <v>1.0449679999999999</v>
      </c>
      <c r="H81" s="77">
        <v>1.0149550000000001</v>
      </c>
      <c r="I81" s="77">
        <v>0.98445400000000005</v>
      </c>
      <c r="J81" s="77">
        <v>0.95669400000000004</v>
      </c>
      <c r="K81" s="77">
        <v>0.92988000000000004</v>
      </c>
      <c r="L81" s="77">
        <v>0.905999</v>
      </c>
      <c r="M81" s="77">
        <v>0.88317400000000001</v>
      </c>
      <c r="N81" s="77">
        <v>0.86014599999999997</v>
      </c>
      <c r="O81" s="77">
        <v>0.83706100000000006</v>
      </c>
      <c r="P81" s="77">
        <v>0.815778</v>
      </c>
      <c r="Q81" s="77">
        <v>0.796207</v>
      </c>
      <c r="R81" s="77">
        <v>0.77742900000000004</v>
      </c>
      <c r="S81" s="77">
        <v>0.75686100000000001</v>
      </c>
      <c r="T81" s="77">
        <v>0.73722500000000002</v>
      </c>
      <c r="U81" s="77">
        <v>0.71811800000000003</v>
      </c>
      <c r="V81" s="77">
        <v>0.69920599999999999</v>
      </c>
      <c r="W81" s="77">
        <v>0.682666</v>
      </c>
      <c r="X81" s="77">
        <v>0.66754199999999997</v>
      </c>
      <c r="Y81" s="77">
        <v>0.65283899999999995</v>
      </c>
      <c r="Z81" s="77">
        <v>0.63864200000000004</v>
      </c>
      <c r="AA81" s="77">
        <v>0.62463100000000005</v>
      </c>
      <c r="AB81" s="77">
        <v>0.61174799999999996</v>
      </c>
      <c r="AC81" s="77">
        <v>0.59857800000000005</v>
      </c>
      <c r="AD81" s="77">
        <v>0.58627099999999999</v>
      </c>
      <c r="AE81" s="77">
        <v>0.57601100000000005</v>
      </c>
      <c r="AF81" s="78">
        <v>-2.4882999999999999E-2</v>
      </c>
      <c r="AG81" s="48"/>
    </row>
    <row r="82" spans="1:33" ht="15" customHeight="1">
      <c r="A82" s="51" t="s">
        <v>410</v>
      </c>
      <c r="B82" s="76" t="s">
        <v>14</v>
      </c>
      <c r="C82" s="77">
        <v>0.56010400000000005</v>
      </c>
      <c r="D82" s="77">
        <v>0.55645</v>
      </c>
      <c r="E82" s="77">
        <v>0.564716</v>
      </c>
      <c r="F82" s="77">
        <v>0.57506900000000005</v>
      </c>
      <c r="G82" s="77">
        <v>0.58160299999999998</v>
      </c>
      <c r="H82" s="77">
        <v>0.58527200000000001</v>
      </c>
      <c r="I82" s="77">
        <v>0.58773799999999998</v>
      </c>
      <c r="J82" s="77">
        <v>0.590055</v>
      </c>
      <c r="K82" s="77">
        <v>0.59231400000000001</v>
      </c>
      <c r="L82" s="77">
        <v>0.59532200000000002</v>
      </c>
      <c r="M82" s="77">
        <v>0.59847099999999998</v>
      </c>
      <c r="N82" s="77">
        <v>0.60102199999999995</v>
      </c>
      <c r="O82" s="77">
        <v>0.60306899999999997</v>
      </c>
      <c r="P82" s="77">
        <v>0.60509599999999997</v>
      </c>
      <c r="Q82" s="77">
        <v>0.607159</v>
      </c>
      <c r="R82" s="77">
        <v>0.60852200000000001</v>
      </c>
      <c r="S82" s="77">
        <v>0.60795999999999994</v>
      </c>
      <c r="T82" s="77">
        <v>0.60675999999999997</v>
      </c>
      <c r="U82" s="77">
        <v>0.60630799999999996</v>
      </c>
      <c r="V82" s="77">
        <v>0.60669300000000004</v>
      </c>
      <c r="W82" s="77">
        <v>0.60768500000000003</v>
      </c>
      <c r="X82" s="77">
        <v>0.60881799999999997</v>
      </c>
      <c r="Y82" s="77">
        <v>0.61010299999999995</v>
      </c>
      <c r="Z82" s="77">
        <v>0.61138599999999999</v>
      </c>
      <c r="AA82" s="77">
        <v>0.61256299999999997</v>
      </c>
      <c r="AB82" s="77">
        <v>0.61376799999999998</v>
      </c>
      <c r="AC82" s="77">
        <v>0.61501600000000001</v>
      </c>
      <c r="AD82" s="77">
        <v>0.61643099999999995</v>
      </c>
      <c r="AE82" s="77">
        <v>0.61818899999999999</v>
      </c>
      <c r="AF82" s="78">
        <v>3.5300000000000002E-3</v>
      </c>
      <c r="AG82" s="48"/>
    </row>
    <row r="83" spans="1:33" ht="15" customHeight="1">
      <c r="A83" s="51" t="s">
        <v>411</v>
      </c>
      <c r="B83" s="76" t="s">
        <v>15</v>
      </c>
      <c r="C83" s="77">
        <v>1.385059</v>
      </c>
      <c r="D83" s="77">
        <v>1.3452200000000001</v>
      </c>
      <c r="E83" s="77">
        <v>1.334158</v>
      </c>
      <c r="F83" s="77">
        <v>1.3281099999999999</v>
      </c>
      <c r="G83" s="77">
        <v>1.3173569999999999</v>
      </c>
      <c r="H83" s="77">
        <v>1.305806</v>
      </c>
      <c r="I83" s="77">
        <v>1.2946219999999999</v>
      </c>
      <c r="J83" s="77">
        <v>1.2875829999999999</v>
      </c>
      <c r="K83" s="77">
        <v>1.272146</v>
      </c>
      <c r="L83" s="77">
        <v>1.2610589999999999</v>
      </c>
      <c r="M83" s="77">
        <v>1.25118</v>
      </c>
      <c r="N83" s="77">
        <v>1.240642</v>
      </c>
      <c r="O83" s="77">
        <v>1.2286429999999999</v>
      </c>
      <c r="P83" s="77">
        <v>1.217859</v>
      </c>
      <c r="Q83" s="77">
        <v>1.208294</v>
      </c>
      <c r="R83" s="77">
        <v>1.1974070000000001</v>
      </c>
      <c r="S83" s="77">
        <v>1.181816</v>
      </c>
      <c r="T83" s="77">
        <v>1.163864</v>
      </c>
      <c r="U83" s="77">
        <v>1.1559759999999999</v>
      </c>
      <c r="V83" s="77">
        <v>1.148768</v>
      </c>
      <c r="W83" s="77">
        <v>1.1451249999999999</v>
      </c>
      <c r="X83" s="77">
        <v>1.1435299999999999</v>
      </c>
      <c r="Y83" s="77">
        <v>1.142298</v>
      </c>
      <c r="Z83" s="77">
        <v>1.1416539999999999</v>
      </c>
      <c r="AA83" s="77">
        <v>1.1409050000000001</v>
      </c>
      <c r="AB83" s="77">
        <v>1.141886</v>
      </c>
      <c r="AC83" s="77">
        <v>1.141796</v>
      </c>
      <c r="AD83" s="77">
        <v>1.1430070000000001</v>
      </c>
      <c r="AE83" s="77">
        <v>1.147756</v>
      </c>
      <c r="AF83" s="78">
        <v>-6.6889999999999996E-3</v>
      </c>
      <c r="AG83" s="48"/>
    </row>
    <row r="84" spans="1:33" ht="15" customHeight="1">
      <c r="A84" s="51" t="s">
        <v>412</v>
      </c>
      <c r="B84" s="76" t="s">
        <v>16</v>
      </c>
      <c r="C84" s="77">
        <v>1.680539</v>
      </c>
      <c r="D84" s="77">
        <v>1.656226</v>
      </c>
      <c r="E84" s="77">
        <v>1.654973</v>
      </c>
      <c r="F84" s="77">
        <v>1.6524700000000001</v>
      </c>
      <c r="G84" s="77">
        <v>1.643821</v>
      </c>
      <c r="H84" s="77">
        <v>1.6354770000000001</v>
      </c>
      <c r="I84" s="77">
        <v>1.6281840000000001</v>
      </c>
      <c r="J84" s="77">
        <v>1.6258630000000001</v>
      </c>
      <c r="K84" s="77">
        <v>1.6236459999999999</v>
      </c>
      <c r="L84" s="77">
        <v>1.626417</v>
      </c>
      <c r="M84" s="77">
        <v>1.6295139999999999</v>
      </c>
      <c r="N84" s="77">
        <v>1.6312800000000001</v>
      </c>
      <c r="O84" s="77">
        <v>1.630541</v>
      </c>
      <c r="P84" s="77">
        <v>1.6310629999999999</v>
      </c>
      <c r="Q84" s="77">
        <v>1.6330469999999999</v>
      </c>
      <c r="R84" s="77">
        <v>1.6348640000000001</v>
      </c>
      <c r="S84" s="77">
        <v>1.63201</v>
      </c>
      <c r="T84" s="77">
        <v>1.6296200000000001</v>
      </c>
      <c r="U84" s="77">
        <v>1.626371</v>
      </c>
      <c r="V84" s="77">
        <v>1.6221840000000001</v>
      </c>
      <c r="W84" s="77">
        <v>1.621874</v>
      </c>
      <c r="X84" s="77">
        <v>1.623116</v>
      </c>
      <c r="Y84" s="77">
        <v>1.6238870000000001</v>
      </c>
      <c r="Z84" s="77">
        <v>1.624843</v>
      </c>
      <c r="AA84" s="77">
        <v>1.6252759999999999</v>
      </c>
      <c r="AB84" s="77">
        <v>1.6275010000000001</v>
      </c>
      <c r="AC84" s="77">
        <v>1.6275489999999999</v>
      </c>
      <c r="AD84" s="77">
        <v>1.628226</v>
      </c>
      <c r="AE84" s="77">
        <v>1.633103</v>
      </c>
      <c r="AF84" s="78">
        <v>-1.0219999999999999E-3</v>
      </c>
      <c r="AG84" s="48"/>
    </row>
    <row r="85" spans="1:33" ht="15" customHeight="1">
      <c r="A85" s="51" t="s">
        <v>413</v>
      </c>
      <c r="B85" s="76" t="s">
        <v>144</v>
      </c>
      <c r="C85" s="77">
        <v>1.199792</v>
      </c>
      <c r="D85" s="77">
        <v>1.197082</v>
      </c>
      <c r="E85" s="77">
        <v>1.208132</v>
      </c>
      <c r="F85" s="77">
        <v>1.219228</v>
      </c>
      <c r="G85" s="77">
        <v>1.225671</v>
      </c>
      <c r="H85" s="77">
        <v>1.232718</v>
      </c>
      <c r="I85" s="77">
        <v>1.243198</v>
      </c>
      <c r="J85" s="77">
        <v>1.2574700000000001</v>
      </c>
      <c r="K85" s="77">
        <v>1.275434</v>
      </c>
      <c r="L85" s="77">
        <v>1.2956380000000001</v>
      </c>
      <c r="M85" s="77">
        <v>1.3169820000000001</v>
      </c>
      <c r="N85" s="77">
        <v>1.3370649999999999</v>
      </c>
      <c r="O85" s="77">
        <v>1.356053</v>
      </c>
      <c r="P85" s="77">
        <v>1.375799</v>
      </c>
      <c r="Q85" s="77">
        <v>1.3993420000000001</v>
      </c>
      <c r="R85" s="77">
        <v>1.4214290000000001</v>
      </c>
      <c r="S85" s="77">
        <v>1.442369</v>
      </c>
      <c r="T85" s="77">
        <v>1.4638530000000001</v>
      </c>
      <c r="U85" s="77">
        <v>1.484577</v>
      </c>
      <c r="V85" s="77">
        <v>1.5026040000000001</v>
      </c>
      <c r="W85" s="77">
        <v>1.525363</v>
      </c>
      <c r="X85" s="77">
        <v>1.5508649999999999</v>
      </c>
      <c r="Y85" s="77">
        <v>1.574649</v>
      </c>
      <c r="Z85" s="77">
        <v>1.6001650000000001</v>
      </c>
      <c r="AA85" s="77">
        <v>1.6267830000000001</v>
      </c>
      <c r="AB85" s="77">
        <v>1.6540379999999999</v>
      </c>
      <c r="AC85" s="77">
        <v>1.6805680000000001</v>
      </c>
      <c r="AD85" s="77">
        <v>1.707759</v>
      </c>
      <c r="AE85" s="77">
        <v>1.7395499999999999</v>
      </c>
      <c r="AF85" s="78">
        <v>1.3355000000000001E-2</v>
      </c>
      <c r="AG85" s="48"/>
    </row>
    <row r="86" spans="1:33" ht="15" customHeight="1">
      <c r="A86" s="51" t="s">
        <v>414</v>
      </c>
      <c r="B86" s="76" t="s">
        <v>145</v>
      </c>
      <c r="C86" s="77">
        <v>0.48663899999999999</v>
      </c>
      <c r="D86" s="77">
        <v>0.47724899999999998</v>
      </c>
      <c r="E86" s="77">
        <v>0.47446199999999999</v>
      </c>
      <c r="F86" s="77">
        <v>0.472001</v>
      </c>
      <c r="G86" s="77">
        <v>0.46901500000000002</v>
      </c>
      <c r="H86" s="77">
        <v>0.466891</v>
      </c>
      <c r="I86" s="77">
        <v>0.465781</v>
      </c>
      <c r="J86" s="77">
        <v>0.46673599999999998</v>
      </c>
      <c r="K86" s="77">
        <v>0.46922700000000001</v>
      </c>
      <c r="L86" s="77">
        <v>0.47247400000000001</v>
      </c>
      <c r="M86" s="77">
        <v>0.47630499999999998</v>
      </c>
      <c r="N86" s="77">
        <v>0.47964200000000001</v>
      </c>
      <c r="O86" s="77">
        <v>0.48133999999999999</v>
      </c>
      <c r="P86" s="77">
        <v>0.483983</v>
      </c>
      <c r="Q86" s="77">
        <v>0.486234</v>
      </c>
      <c r="R86" s="77">
        <v>0.48835400000000001</v>
      </c>
      <c r="S86" s="77">
        <v>0.48910599999999999</v>
      </c>
      <c r="T86" s="77">
        <v>0.48848999999999998</v>
      </c>
      <c r="U86" s="77">
        <v>0.48755700000000002</v>
      </c>
      <c r="V86" s="77">
        <v>0.48494999999999999</v>
      </c>
      <c r="W86" s="77">
        <v>0.48189100000000001</v>
      </c>
      <c r="X86" s="77">
        <v>0.47841699999999998</v>
      </c>
      <c r="Y86" s="77">
        <v>0.47394799999999998</v>
      </c>
      <c r="Z86" s="77">
        <v>0.46793499999999999</v>
      </c>
      <c r="AA86" s="77">
        <v>0.460949</v>
      </c>
      <c r="AB86" s="77">
        <v>0.45282699999999998</v>
      </c>
      <c r="AC86" s="77">
        <v>0.44240600000000002</v>
      </c>
      <c r="AD86" s="77">
        <v>0.43043199999999998</v>
      </c>
      <c r="AE86" s="77">
        <v>0.41702099999999998</v>
      </c>
      <c r="AF86" s="78">
        <v>-5.4990000000000004E-3</v>
      </c>
      <c r="AG86" s="48"/>
    </row>
    <row r="87" spans="1:33" ht="15" customHeight="1">
      <c r="A87" s="51" t="s">
        <v>415</v>
      </c>
      <c r="B87" s="76" t="s">
        <v>504</v>
      </c>
      <c r="C87" s="77">
        <v>6.7046330000000003</v>
      </c>
      <c r="D87" s="77">
        <v>6.7870549999999996</v>
      </c>
      <c r="E87" s="77">
        <v>6.6778029999999999</v>
      </c>
      <c r="F87" s="77">
        <v>6.5864070000000003</v>
      </c>
      <c r="G87" s="77">
        <v>6.5217549999999997</v>
      </c>
      <c r="H87" s="77">
        <v>6.4565599999999996</v>
      </c>
      <c r="I87" s="77">
        <v>6.4770969999999997</v>
      </c>
      <c r="J87" s="77">
        <v>6.5100530000000001</v>
      </c>
      <c r="K87" s="77">
        <v>6.5519379999999998</v>
      </c>
      <c r="L87" s="77">
        <v>6.6015600000000001</v>
      </c>
      <c r="M87" s="77">
        <v>6.6526300000000003</v>
      </c>
      <c r="N87" s="77">
        <v>6.7006490000000003</v>
      </c>
      <c r="O87" s="77">
        <v>6.739967</v>
      </c>
      <c r="P87" s="77">
        <v>6.784141</v>
      </c>
      <c r="Q87" s="77">
        <v>6.8336730000000001</v>
      </c>
      <c r="R87" s="77">
        <v>6.8825580000000004</v>
      </c>
      <c r="S87" s="77">
        <v>6.9188749999999999</v>
      </c>
      <c r="T87" s="77">
        <v>6.9589160000000003</v>
      </c>
      <c r="U87" s="77">
        <v>6.9987159999999999</v>
      </c>
      <c r="V87" s="77">
        <v>7.0316660000000004</v>
      </c>
      <c r="W87" s="77">
        <v>7.0781689999999999</v>
      </c>
      <c r="X87" s="77">
        <v>7.131113</v>
      </c>
      <c r="Y87" s="77">
        <v>7.1843700000000004</v>
      </c>
      <c r="Z87" s="77">
        <v>7.2410119999999996</v>
      </c>
      <c r="AA87" s="77">
        <v>7.2970709999999999</v>
      </c>
      <c r="AB87" s="77">
        <v>7.3617670000000004</v>
      </c>
      <c r="AC87" s="77">
        <v>7.4217779999999998</v>
      </c>
      <c r="AD87" s="77">
        <v>7.4853319999999997</v>
      </c>
      <c r="AE87" s="77">
        <v>7.566427</v>
      </c>
      <c r="AF87" s="78">
        <v>4.3280000000000002E-3</v>
      </c>
      <c r="AG87" s="48"/>
    </row>
    <row r="88" spans="1:33" ht="15" customHeight="1">
      <c r="A88" s="51" t="s">
        <v>416</v>
      </c>
      <c r="B88" s="115" t="s">
        <v>508</v>
      </c>
      <c r="C88" s="116">
        <v>17.753966999999999</v>
      </c>
      <c r="D88" s="116">
        <v>17.464247</v>
      </c>
      <c r="E88" s="116">
        <v>17.422685999999999</v>
      </c>
      <c r="F88" s="116">
        <v>17.376860000000001</v>
      </c>
      <c r="G88" s="116">
        <v>17.306519000000002</v>
      </c>
      <c r="H88" s="116">
        <v>17.213132999999999</v>
      </c>
      <c r="I88" s="116">
        <v>17.200133999999998</v>
      </c>
      <c r="J88" s="116">
        <v>17.212814000000002</v>
      </c>
      <c r="K88" s="116">
        <v>17.228805999999999</v>
      </c>
      <c r="L88" s="116">
        <v>17.275158000000001</v>
      </c>
      <c r="M88" s="116">
        <v>17.330088</v>
      </c>
      <c r="N88" s="116">
        <v>17.372540000000001</v>
      </c>
      <c r="O88" s="116">
        <v>17.396526000000001</v>
      </c>
      <c r="P88" s="116">
        <v>17.432762</v>
      </c>
      <c r="Q88" s="116">
        <v>17.483532</v>
      </c>
      <c r="R88" s="116">
        <v>17.527386</v>
      </c>
      <c r="S88" s="116">
        <v>17.532055</v>
      </c>
      <c r="T88" s="116">
        <v>17.537341999999999</v>
      </c>
      <c r="U88" s="116">
        <v>17.554707000000001</v>
      </c>
      <c r="V88" s="116">
        <v>17.563275999999998</v>
      </c>
      <c r="W88" s="116">
        <v>17.605387</v>
      </c>
      <c r="X88" s="116">
        <v>17.663454000000002</v>
      </c>
      <c r="Y88" s="116">
        <v>17.720787000000001</v>
      </c>
      <c r="Z88" s="116">
        <v>17.783548</v>
      </c>
      <c r="AA88" s="116">
        <v>17.845074</v>
      </c>
      <c r="AB88" s="116">
        <v>17.920275</v>
      </c>
      <c r="AC88" s="116">
        <v>17.985082999999999</v>
      </c>
      <c r="AD88" s="116">
        <v>18.057613</v>
      </c>
      <c r="AE88" s="116">
        <v>18.167031999999999</v>
      </c>
      <c r="AF88" s="117">
        <v>8.2200000000000003E-4</v>
      </c>
      <c r="AG88" s="48"/>
    </row>
    <row r="89" spans="1:33" ht="15" customHeight="1">
      <c r="A89" s="51" t="s">
        <v>509</v>
      </c>
      <c r="B89" s="76" t="s">
        <v>588</v>
      </c>
      <c r="C89" s="77">
        <v>0.120598</v>
      </c>
      <c r="D89" s="77">
        <v>0.14128199999999999</v>
      </c>
      <c r="E89" s="77">
        <v>0.15769900000000001</v>
      </c>
      <c r="F89" s="77">
        <v>0.171429</v>
      </c>
      <c r="G89" s="77">
        <v>0.179008</v>
      </c>
      <c r="H89" s="77">
        <v>0.188664</v>
      </c>
      <c r="I89" s="77">
        <v>0.19701099999999999</v>
      </c>
      <c r="J89" s="77">
        <v>0.20839099999999999</v>
      </c>
      <c r="K89" s="77">
        <v>0.216748</v>
      </c>
      <c r="L89" s="77">
        <v>0.22595999999999999</v>
      </c>
      <c r="M89" s="77">
        <v>0.23261399999999999</v>
      </c>
      <c r="N89" s="77">
        <v>0.24402099999999999</v>
      </c>
      <c r="O89" s="77">
        <v>0.25080000000000002</v>
      </c>
      <c r="P89" s="77">
        <v>0.25713999999999998</v>
      </c>
      <c r="Q89" s="77">
        <v>0.26605400000000001</v>
      </c>
      <c r="R89" s="77">
        <v>0.270814</v>
      </c>
      <c r="S89" s="77">
        <v>0.28009200000000001</v>
      </c>
      <c r="T89" s="77">
        <v>0.28770499999999999</v>
      </c>
      <c r="U89" s="77">
        <v>0.29414899999999999</v>
      </c>
      <c r="V89" s="77">
        <v>0.29981600000000003</v>
      </c>
      <c r="W89" s="77">
        <v>0.30536999999999997</v>
      </c>
      <c r="X89" s="77">
        <v>0.30825200000000003</v>
      </c>
      <c r="Y89" s="77">
        <v>0.31082700000000002</v>
      </c>
      <c r="Z89" s="77">
        <v>0.31402200000000002</v>
      </c>
      <c r="AA89" s="77">
        <v>0.32210800000000001</v>
      </c>
      <c r="AB89" s="77">
        <v>0.32541900000000001</v>
      </c>
      <c r="AC89" s="77">
        <v>0.32831700000000003</v>
      </c>
      <c r="AD89" s="77">
        <v>0.32977099999999998</v>
      </c>
      <c r="AE89" s="77">
        <v>0.33080799999999999</v>
      </c>
      <c r="AF89" s="78">
        <v>3.6695999999999999E-2</v>
      </c>
      <c r="AG89" s="48"/>
    </row>
    <row r="90" spans="1:33" ht="15" customHeight="1">
      <c r="A90" s="51" t="s">
        <v>510</v>
      </c>
      <c r="B90" s="115" t="s">
        <v>480</v>
      </c>
      <c r="C90" s="116">
        <v>17.633368999999998</v>
      </c>
      <c r="D90" s="116">
        <v>17.322963999999999</v>
      </c>
      <c r="E90" s="116">
        <v>17.264987999999999</v>
      </c>
      <c r="F90" s="116">
        <v>17.205431000000001</v>
      </c>
      <c r="G90" s="116">
        <v>17.127510000000001</v>
      </c>
      <c r="H90" s="116">
        <v>17.024467000000001</v>
      </c>
      <c r="I90" s="116">
        <v>17.003122000000001</v>
      </c>
      <c r="J90" s="116">
        <v>17.004421000000001</v>
      </c>
      <c r="K90" s="116">
        <v>17.012056000000001</v>
      </c>
      <c r="L90" s="116">
        <v>17.049198000000001</v>
      </c>
      <c r="M90" s="116">
        <v>17.097473000000001</v>
      </c>
      <c r="N90" s="116">
        <v>17.128516999999999</v>
      </c>
      <c r="O90" s="116">
        <v>17.145724999999999</v>
      </c>
      <c r="P90" s="116">
        <v>17.175621</v>
      </c>
      <c r="Q90" s="116">
        <v>17.217478</v>
      </c>
      <c r="R90" s="116">
        <v>17.256571000000001</v>
      </c>
      <c r="S90" s="116">
        <v>17.251963</v>
      </c>
      <c r="T90" s="116">
        <v>17.249638000000001</v>
      </c>
      <c r="U90" s="116">
        <v>17.260555</v>
      </c>
      <c r="V90" s="116">
        <v>17.263462000000001</v>
      </c>
      <c r="W90" s="116">
        <v>17.300018000000001</v>
      </c>
      <c r="X90" s="116">
        <v>17.355201999999998</v>
      </c>
      <c r="Y90" s="116">
        <v>17.409960000000002</v>
      </c>
      <c r="Z90" s="116">
        <v>17.469525999999998</v>
      </c>
      <c r="AA90" s="116">
        <v>17.522966</v>
      </c>
      <c r="AB90" s="116">
        <v>17.594856</v>
      </c>
      <c r="AC90" s="116">
        <v>17.656765</v>
      </c>
      <c r="AD90" s="116">
        <v>17.727841999999999</v>
      </c>
      <c r="AE90" s="116">
        <v>17.836224000000001</v>
      </c>
      <c r="AF90" s="117">
        <v>4.0900000000000002E-4</v>
      </c>
      <c r="AG90" s="48"/>
    </row>
    <row r="91" spans="1:33" ht="15" customHeight="1">
      <c r="A91"/>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row>
    <row r="92" spans="1:33" ht="14.5">
      <c r="A92"/>
      <c r="B92" s="115" t="s">
        <v>511</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row>
    <row r="93" spans="1:33" ht="15" customHeight="1">
      <c r="A93" s="51" t="s">
        <v>417</v>
      </c>
      <c r="B93" s="76" t="s">
        <v>26</v>
      </c>
      <c r="C93" s="77">
        <v>7.3910000000000003E-2</v>
      </c>
      <c r="D93" s="77">
        <v>7.3861999999999997E-2</v>
      </c>
      <c r="E93" s="77">
        <v>7.4478000000000003E-2</v>
      </c>
      <c r="F93" s="77">
        <v>7.4154999999999999E-2</v>
      </c>
      <c r="G93" s="77">
        <v>7.3252999999999999E-2</v>
      </c>
      <c r="H93" s="77">
        <v>7.3049000000000003E-2</v>
      </c>
      <c r="I93" s="77">
        <v>7.2764999999999996E-2</v>
      </c>
      <c r="J93" s="77">
        <v>7.2526999999999994E-2</v>
      </c>
      <c r="K93" s="77">
        <v>7.2369000000000003E-2</v>
      </c>
      <c r="L93" s="77">
        <v>7.2089E-2</v>
      </c>
      <c r="M93" s="77">
        <v>7.2024000000000005E-2</v>
      </c>
      <c r="N93" s="77">
        <v>7.1871000000000004E-2</v>
      </c>
      <c r="O93" s="77">
        <v>7.1593000000000004E-2</v>
      </c>
      <c r="P93" s="77">
        <v>7.1528999999999995E-2</v>
      </c>
      <c r="Q93" s="77">
        <v>7.1467000000000003E-2</v>
      </c>
      <c r="R93" s="77">
        <v>7.1369000000000002E-2</v>
      </c>
      <c r="S93" s="77">
        <v>7.1107000000000004E-2</v>
      </c>
      <c r="T93" s="77">
        <v>7.1197999999999997E-2</v>
      </c>
      <c r="U93" s="77">
        <v>7.0691000000000004E-2</v>
      </c>
      <c r="V93" s="77">
        <v>7.0275000000000004E-2</v>
      </c>
      <c r="W93" s="77">
        <v>7.0097000000000007E-2</v>
      </c>
      <c r="X93" s="77">
        <v>6.9924E-2</v>
      </c>
      <c r="Y93" s="77">
        <v>6.9755999999999999E-2</v>
      </c>
      <c r="Z93" s="77">
        <v>6.9545999999999997E-2</v>
      </c>
      <c r="AA93" s="77">
        <v>6.9565000000000002E-2</v>
      </c>
      <c r="AB93" s="77">
        <v>6.9459999999999994E-2</v>
      </c>
      <c r="AC93" s="77">
        <v>6.9135000000000002E-2</v>
      </c>
      <c r="AD93" s="77">
        <v>6.9041000000000005E-2</v>
      </c>
      <c r="AE93" s="77">
        <v>6.8974999999999995E-2</v>
      </c>
      <c r="AF93" s="78">
        <v>-2.4650000000000002E-3</v>
      </c>
      <c r="AG93" s="48"/>
    </row>
    <row r="94" spans="1:33" ht="15" customHeight="1">
      <c r="A94" s="51" t="s">
        <v>418</v>
      </c>
      <c r="B94" s="76" t="s">
        <v>27</v>
      </c>
      <c r="C94" s="77">
        <v>0.26177800000000001</v>
      </c>
      <c r="D94" s="77">
        <v>0.309421</v>
      </c>
      <c r="E94" s="77">
        <v>0.34887099999999999</v>
      </c>
      <c r="F94" s="77">
        <v>0.37889200000000001</v>
      </c>
      <c r="G94" s="77">
        <v>0.39401599999999998</v>
      </c>
      <c r="H94" s="77">
        <v>0.41594900000000001</v>
      </c>
      <c r="I94" s="77">
        <v>0.43465999999999999</v>
      </c>
      <c r="J94" s="77">
        <v>0.46069599999999999</v>
      </c>
      <c r="K94" s="77">
        <v>0.479462</v>
      </c>
      <c r="L94" s="77">
        <v>0.50001899999999999</v>
      </c>
      <c r="M94" s="77">
        <v>0.515127</v>
      </c>
      <c r="N94" s="77">
        <v>0.54058300000000004</v>
      </c>
      <c r="O94" s="77">
        <v>0.55557299999999998</v>
      </c>
      <c r="P94" s="77">
        <v>0.56986300000000001</v>
      </c>
      <c r="Q94" s="77">
        <v>0.59104100000000004</v>
      </c>
      <c r="R94" s="77">
        <v>0.601518</v>
      </c>
      <c r="S94" s="77">
        <v>0.62194099999999997</v>
      </c>
      <c r="T94" s="77">
        <v>0.64130699999999996</v>
      </c>
      <c r="U94" s="77">
        <v>0.65264900000000003</v>
      </c>
      <c r="V94" s="77">
        <v>0.66351300000000002</v>
      </c>
      <c r="W94" s="77">
        <v>0.67541499999999999</v>
      </c>
      <c r="X94" s="77">
        <v>0.68042400000000003</v>
      </c>
      <c r="Y94" s="77">
        <v>0.685755</v>
      </c>
      <c r="Z94" s="77">
        <v>0.691855</v>
      </c>
      <c r="AA94" s="77">
        <v>0.71127099999999999</v>
      </c>
      <c r="AB94" s="77">
        <v>0.71844600000000003</v>
      </c>
      <c r="AC94" s="77">
        <v>0.72267899999999996</v>
      </c>
      <c r="AD94" s="77">
        <v>0.72619699999999998</v>
      </c>
      <c r="AE94" s="77">
        <v>0.72929699999999997</v>
      </c>
      <c r="AF94" s="78">
        <v>3.7269999999999998E-2</v>
      </c>
      <c r="AG94" s="48"/>
    </row>
    <row r="95" spans="1:33" ht="15" customHeight="1">
      <c r="A95" s="51" t="s">
        <v>419</v>
      </c>
      <c r="B95" s="76" t="s">
        <v>28</v>
      </c>
      <c r="C95" s="77">
        <v>6.7949999999999998E-3</v>
      </c>
      <c r="D95" s="77">
        <v>6.829E-3</v>
      </c>
      <c r="E95" s="77">
        <v>6.8580000000000004E-3</v>
      </c>
      <c r="F95" s="77">
        <v>6.7819999999999998E-3</v>
      </c>
      <c r="G95" s="77">
        <v>6.7260000000000002E-3</v>
      </c>
      <c r="H95" s="77">
        <v>6.6909999999999999E-3</v>
      </c>
      <c r="I95" s="77">
        <v>6.6860000000000001E-3</v>
      </c>
      <c r="J95" s="77">
        <v>6.705E-3</v>
      </c>
      <c r="K95" s="77">
        <v>6.7029999999999998E-3</v>
      </c>
      <c r="L95" s="77">
        <v>6.6909999999999999E-3</v>
      </c>
      <c r="M95" s="77">
        <v>6.6839999999999998E-3</v>
      </c>
      <c r="N95" s="77">
        <v>6.7159999999999997E-3</v>
      </c>
      <c r="O95" s="77">
        <v>6.7010000000000004E-3</v>
      </c>
      <c r="P95" s="77">
        <v>6.7289999999999997E-3</v>
      </c>
      <c r="Q95" s="77">
        <v>6.7330000000000003E-3</v>
      </c>
      <c r="R95" s="77">
        <v>6.7340000000000004E-3</v>
      </c>
      <c r="S95" s="77">
        <v>6.7070000000000003E-3</v>
      </c>
      <c r="T95" s="77">
        <v>6.7219999999999997E-3</v>
      </c>
      <c r="U95" s="77">
        <v>6.685E-3</v>
      </c>
      <c r="V95" s="77">
        <v>6.6660000000000001E-3</v>
      </c>
      <c r="W95" s="77">
        <v>6.6610000000000003E-3</v>
      </c>
      <c r="X95" s="77">
        <v>6.6490000000000004E-3</v>
      </c>
      <c r="Y95" s="77">
        <v>6.6379999999999998E-3</v>
      </c>
      <c r="Z95" s="77">
        <v>6.6280000000000002E-3</v>
      </c>
      <c r="AA95" s="77">
        <v>6.6379999999999998E-3</v>
      </c>
      <c r="AB95" s="77">
        <v>6.6230000000000004E-3</v>
      </c>
      <c r="AC95" s="77">
        <v>6.5909999999999996E-3</v>
      </c>
      <c r="AD95" s="77">
        <v>6.5830000000000003E-3</v>
      </c>
      <c r="AE95" s="77">
        <v>6.574E-3</v>
      </c>
      <c r="AF95" s="78">
        <v>-1.1820000000000001E-3</v>
      </c>
      <c r="AG95" s="48"/>
    </row>
    <row r="96" spans="1:33" ht="15" customHeight="1">
      <c r="A96" s="51" t="s">
        <v>420</v>
      </c>
      <c r="B96" s="115" t="s">
        <v>29</v>
      </c>
      <c r="C96" s="116">
        <v>0.34248400000000001</v>
      </c>
      <c r="D96" s="116">
        <v>0.39011099999999999</v>
      </c>
      <c r="E96" s="116">
        <v>0.43020799999999998</v>
      </c>
      <c r="F96" s="116">
        <v>0.45982899999999999</v>
      </c>
      <c r="G96" s="116">
        <v>0.473995</v>
      </c>
      <c r="H96" s="116">
        <v>0.49568899999999999</v>
      </c>
      <c r="I96" s="116">
        <v>0.51411099999999998</v>
      </c>
      <c r="J96" s="116">
        <v>0.53992899999999999</v>
      </c>
      <c r="K96" s="116">
        <v>0.55853299999999995</v>
      </c>
      <c r="L96" s="116">
        <v>0.57879899999999995</v>
      </c>
      <c r="M96" s="116">
        <v>0.593835</v>
      </c>
      <c r="N96" s="116">
        <v>0.61917</v>
      </c>
      <c r="O96" s="116">
        <v>0.63386699999999996</v>
      </c>
      <c r="P96" s="116">
        <v>0.64812000000000003</v>
      </c>
      <c r="Q96" s="116">
        <v>0.66924099999999997</v>
      </c>
      <c r="R96" s="116">
        <v>0.67962</v>
      </c>
      <c r="S96" s="116">
        <v>0.69975500000000002</v>
      </c>
      <c r="T96" s="116">
        <v>0.71922699999999995</v>
      </c>
      <c r="U96" s="116">
        <v>0.73002500000000003</v>
      </c>
      <c r="V96" s="116">
        <v>0.74045399999999995</v>
      </c>
      <c r="W96" s="116">
        <v>0.75217400000000001</v>
      </c>
      <c r="X96" s="116">
        <v>0.75699799999999995</v>
      </c>
      <c r="Y96" s="116">
        <v>0.76214800000000005</v>
      </c>
      <c r="Z96" s="116">
        <v>0.76802899999999996</v>
      </c>
      <c r="AA96" s="116">
        <v>0.78747299999999998</v>
      </c>
      <c r="AB96" s="116">
        <v>0.79452800000000001</v>
      </c>
      <c r="AC96" s="116">
        <v>0.79840500000000003</v>
      </c>
      <c r="AD96" s="116">
        <v>0.80182100000000001</v>
      </c>
      <c r="AE96" s="116">
        <v>0.80484599999999995</v>
      </c>
      <c r="AF96" s="117">
        <v>3.0986E-2</v>
      </c>
      <c r="AG96" s="48"/>
    </row>
    <row r="97" spans="1:33" ht="15" customHeight="1">
      <c r="A97"/>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c r="A98"/>
      <c r="B98" s="115" t="s">
        <v>30</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row>
    <row r="99" spans="1:33" ht="15" customHeight="1">
      <c r="A99" s="51" t="s">
        <v>421</v>
      </c>
      <c r="B99" s="76" t="s">
        <v>31</v>
      </c>
      <c r="C99" s="79">
        <v>6198</v>
      </c>
      <c r="D99" s="79">
        <v>6420</v>
      </c>
      <c r="E99" s="79">
        <v>5972</v>
      </c>
      <c r="F99" s="79">
        <v>5949</v>
      </c>
      <c r="G99" s="79">
        <v>5925</v>
      </c>
      <c r="H99" s="79">
        <v>5902</v>
      </c>
      <c r="I99" s="79">
        <v>5878</v>
      </c>
      <c r="J99" s="79">
        <v>5854</v>
      </c>
      <c r="K99" s="79">
        <v>5830</v>
      </c>
      <c r="L99" s="79">
        <v>5807</v>
      </c>
      <c r="M99" s="79">
        <v>5783</v>
      </c>
      <c r="N99" s="79">
        <v>5759</v>
      </c>
      <c r="O99" s="79">
        <v>5735</v>
      </c>
      <c r="P99" s="79">
        <v>5711</v>
      </c>
      <c r="Q99" s="79">
        <v>5687</v>
      </c>
      <c r="R99" s="79">
        <v>5663</v>
      </c>
      <c r="S99" s="79">
        <v>5639</v>
      </c>
      <c r="T99" s="79">
        <v>5615</v>
      </c>
      <c r="U99" s="79">
        <v>5591</v>
      </c>
      <c r="V99" s="79">
        <v>5567</v>
      </c>
      <c r="W99" s="79">
        <v>5543</v>
      </c>
      <c r="X99" s="79">
        <v>5519</v>
      </c>
      <c r="Y99" s="79">
        <v>5495</v>
      </c>
      <c r="Z99" s="79">
        <v>5471</v>
      </c>
      <c r="AA99" s="79">
        <v>5447</v>
      </c>
      <c r="AB99" s="79">
        <v>5423</v>
      </c>
      <c r="AC99" s="79">
        <v>5399</v>
      </c>
      <c r="AD99" s="79">
        <v>5374</v>
      </c>
      <c r="AE99" s="79">
        <v>5350</v>
      </c>
      <c r="AF99" s="78">
        <v>-5.241E-3</v>
      </c>
      <c r="AG99" s="48"/>
    </row>
    <row r="100" spans="1:33" ht="15" customHeight="1">
      <c r="A100" s="51" t="s">
        <v>422</v>
      </c>
      <c r="B100" s="76" t="s">
        <v>32</v>
      </c>
      <c r="C100" s="79">
        <v>5742</v>
      </c>
      <c r="D100" s="79">
        <v>5779</v>
      </c>
      <c r="E100" s="79">
        <v>5348</v>
      </c>
      <c r="F100" s="79">
        <v>5325</v>
      </c>
      <c r="G100" s="79">
        <v>5303</v>
      </c>
      <c r="H100" s="79">
        <v>5281</v>
      </c>
      <c r="I100" s="79">
        <v>5259</v>
      </c>
      <c r="J100" s="79">
        <v>5236</v>
      </c>
      <c r="K100" s="79">
        <v>5214</v>
      </c>
      <c r="L100" s="79">
        <v>5192</v>
      </c>
      <c r="M100" s="79">
        <v>5169</v>
      </c>
      <c r="N100" s="79">
        <v>5147</v>
      </c>
      <c r="O100" s="79">
        <v>5125</v>
      </c>
      <c r="P100" s="79">
        <v>5102</v>
      </c>
      <c r="Q100" s="79">
        <v>5080</v>
      </c>
      <c r="R100" s="79">
        <v>5058</v>
      </c>
      <c r="S100" s="79">
        <v>5036</v>
      </c>
      <c r="T100" s="79">
        <v>5013</v>
      </c>
      <c r="U100" s="79">
        <v>4991</v>
      </c>
      <c r="V100" s="79">
        <v>4969</v>
      </c>
      <c r="W100" s="79">
        <v>4947</v>
      </c>
      <c r="X100" s="79">
        <v>4924</v>
      </c>
      <c r="Y100" s="79">
        <v>4902</v>
      </c>
      <c r="Z100" s="79">
        <v>4880</v>
      </c>
      <c r="AA100" s="79">
        <v>4858</v>
      </c>
      <c r="AB100" s="79">
        <v>4835</v>
      </c>
      <c r="AC100" s="79">
        <v>4813</v>
      </c>
      <c r="AD100" s="79">
        <v>4791</v>
      </c>
      <c r="AE100" s="79">
        <v>4769</v>
      </c>
      <c r="AF100" s="78">
        <v>-6.6090000000000003E-3</v>
      </c>
      <c r="AG100" s="48"/>
    </row>
    <row r="101" spans="1:33" ht="12">
      <c r="A101" s="51" t="s">
        <v>423</v>
      </c>
      <c r="B101" s="76" t="s">
        <v>33</v>
      </c>
      <c r="C101" s="79">
        <v>6427</v>
      </c>
      <c r="D101" s="79">
        <v>6306</v>
      </c>
      <c r="E101" s="79">
        <v>5982</v>
      </c>
      <c r="F101" s="79">
        <v>5967</v>
      </c>
      <c r="G101" s="79">
        <v>5953</v>
      </c>
      <c r="H101" s="79">
        <v>5938</v>
      </c>
      <c r="I101" s="79">
        <v>5923</v>
      </c>
      <c r="J101" s="79">
        <v>5908</v>
      </c>
      <c r="K101" s="79">
        <v>5893</v>
      </c>
      <c r="L101" s="79">
        <v>5879</v>
      </c>
      <c r="M101" s="79">
        <v>5864</v>
      </c>
      <c r="N101" s="79">
        <v>5849</v>
      </c>
      <c r="O101" s="79">
        <v>5834</v>
      </c>
      <c r="P101" s="79">
        <v>5819</v>
      </c>
      <c r="Q101" s="79">
        <v>5804</v>
      </c>
      <c r="R101" s="79">
        <v>5790</v>
      </c>
      <c r="S101" s="79">
        <v>5775</v>
      </c>
      <c r="T101" s="79">
        <v>5760</v>
      </c>
      <c r="U101" s="79">
        <v>5745</v>
      </c>
      <c r="V101" s="79">
        <v>5730</v>
      </c>
      <c r="W101" s="79">
        <v>5715</v>
      </c>
      <c r="X101" s="79">
        <v>5701</v>
      </c>
      <c r="Y101" s="79">
        <v>5686</v>
      </c>
      <c r="Z101" s="79">
        <v>5671</v>
      </c>
      <c r="AA101" s="79">
        <v>5656</v>
      </c>
      <c r="AB101" s="79">
        <v>5641</v>
      </c>
      <c r="AC101" s="79">
        <v>5626</v>
      </c>
      <c r="AD101" s="79">
        <v>5611</v>
      </c>
      <c r="AE101" s="79">
        <v>5597</v>
      </c>
      <c r="AF101" s="78">
        <v>-4.9259999999999998E-3</v>
      </c>
      <c r="AG101" s="48"/>
    </row>
    <row r="102" spans="1:33" ht="12">
      <c r="A102" s="51" t="s">
        <v>424</v>
      </c>
      <c r="B102" s="76" t="s">
        <v>34</v>
      </c>
      <c r="C102" s="79">
        <v>6845</v>
      </c>
      <c r="D102" s="79">
        <v>6601</v>
      </c>
      <c r="E102" s="79">
        <v>6349</v>
      </c>
      <c r="F102" s="79">
        <v>6340</v>
      </c>
      <c r="G102" s="79">
        <v>6330</v>
      </c>
      <c r="H102" s="79">
        <v>6321</v>
      </c>
      <c r="I102" s="79">
        <v>6311</v>
      </c>
      <c r="J102" s="79">
        <v>6301</v>
      </c>
      <c r="K102" s="79">
        <v>6291</v>
      </c>
      <c r="L102" s="79">
        <v>6281</v>
      </c>
      <c r="M102" s="79">
        <v>6271</v>
      </c>
      <c r="N102" s="79">
        <v>6261</v>
      </c>
      <c r="O102" s="79">
        <v>6250</v>
      </c>
      <c r="P102" s="79">
        <v>6240</v>
      </c>
      <c r="Q102" s="79">
        <v>6230</v>
      </c>
      <c r="R102" s="79">
        <v>6219</v>
      </c>
      <c r="S102" s="79">
        <v>6209</v>
      </c>
      <c r="T102" s="79">
        <v>6198</v>
      </c>
      <c r="U102" s="79">
        <v>6188</v>
      </c>
      <c r="V102" s="79">
        <v>6177</v>
      </c>
      <c r="W102" s="79">
        <v>6167</v>
      </c>
      <c r="X102" s="79">
        <v>6156</v>
      </c>
      <c r="Y102" s="79">
        <v>6145</v>
      </c>
      <c r="Z102" s="79">
        <v>6135</v>
      </c>
      <c r="AA102" s="79">
        <v>6124</v>
      </c>
      <c r="AB102" s="79">
        <v>6113</v>
      </c>
      <c r="AC102" s="79">
        <v>6103</v>
      </c>
      <c r="AD102" s="79">
        <v>6092</v>
      </c>
      <c r="AE102" s="79">
        <v>6081</v>
      </c>
      <c r="AF102" s="78">
        <v>-4.2180000000000004E-3</v>
      </c>
      <c r="AG102" s="48"/>
    </row>
    <row r="103" spans="1:33" ht="15" customHeight="1">
      <c r="A103" s="51" t="s">
        <v>425</v>
      </c>
      <c r="B103" s="76" t="s">
        <v>35</v>
      </c>
      <c r="C103" s="79">
        <v>2566</v>
      </c>
      <c r="D103" s="79">
        <v>2600</v>
      </c>
      <c r="E103" s="79">
        <v>2375</v>
      </c>
      <c r="F103" s="79">
        <v>2358</v>
      </c>
      <c r="G103" s="79">
        <v>2342</v>
      </c>
      <c r="H103" s="79">
        <v>2326</v>
      </c>
      <c r="I103" s="79">
        <v>2310</v>
      </c>
      <c r="J103" s="79">
        <v>2294</v>
      </c>
      <c r="K103" s="79">
        <v>2277</v>
      </c>
      <c r="L103" s="79">
        <v>2261</v>
      </c>
      <c r="M103" s="79">
        <v>2245</v>
      </c>
      <c r="N103" s="79">
        <v>2229</v>
      </c>
      <c r="O103" s="79">
        <v>2213</v>
      </c>
      <c r="P103" s="79">
        <v>2197</v>
      </c>
      <c r="Q103" s="79">
        <v>2180</v>
      </c>
      <c r="R103" s="79">
        <v>2164</v>
      </c>
      <c r="S103" s="79">
        <v>2148</v>
      </c>
      <c r="T103" s="79">
        <v>2132</v>
      </c>
      <c r="U103" s="79">
        <v>2116</v>
      </c>
      <c r="V103" s="79">
        <v>2100</v>
      </c>
      <c r="W103" s="79">
        <v>2084</v>
      </c>
      <c r="X103" s="79">
        <v>2068</v>
      </c>
      <c r="Y103" s="79">
        <v>2052</v>
      </c>
      <c r="Z103" s="79">
        <v>2036</v>
      </c>
      <c r="AA103" s="79">
        <v>2020</v>
      </c>
      <c r="AB103" s="79">
        <v>2005</v>
      </c>
      <c r="AC103" s="79">
        <v>1989</v>
      </c>
      <c r="AD103" s="79">
        <v>1973</v>
      </c>
      <c r="AE103" s="79">
        <v>1957</v>
      </c>
      <c r="AF103" s="78">
        <v>-9.6299999999999997E-3</v>
      </c>
      <c r="AG103" s="48"/>
    </row>
    <row r="104" spans="1:33" ht="15" customHeight="1">
      <c r="A104" s="51" t="s">
        <v>426</v>
      </c>
      <c r="B104" s="76" t="s">
        <v>36</v>
      </c>
      <c r="C104" s="79">
        <v>3487</v>
      </c>
      <c r="D104" s="79">
        <v>3442</v>
      </c>
      <c r="E104" s="79">
        <v>3180</v>
      </c>
      <c r="F104" s="79">
        <v>3168</v>
      </c>
      <c r="G104" s="79">
        <v>3156</v>
      </c>
      <c r="H104" s="79">
        <v>3144</v>
      </c>
      <c r="I104" s="79">
        <v>3131</v>
      </c>
      <c r="J104" s="79">
        <v>3119</v>
      </c>
      <c r="K104" s="79">
        <v>3106</v>
      </c>
      <c r="L104" s="79">
        <v>3094</v>
      </c>
      <c r="M104" s="79">
        <v>3081</v>
      </c>
      <c r="N104" s="79">
        <v>3069</v>
      </c>
      <c r="O104" s="79">
        <v>3056</v>
      </c>
      <c r="P104" s="79">
        <v>3043</v>
      </c>
      <c r="Q104" s="79">
        <v>3031</v>
      </c>
      <c r="R104" s="79">
        <v>3018</v>
      </c>
      <c r="S104" s="79">
        <v>3005</v>
      </c>
      <c r="T104" s="79">
        <v>2992</v>
      </c>
      <c r="U104" s="79">
        <v>2980</v>
      </c>
      <c r="V104" s="79">
        <v>2967</v>
      </c>
      <c r="W104" s="79">
        <v>2954</v>
      </c>
      <c r="X104" s="79">
        <v>2941</v>
      </c>
      <c r="Y104" s="79">
        <v>2929</v>
      </c>
      <c r="Z104" s="79">
        <v>2916</v>
      </c>
      <c r="AA104" s="79">
        <v>2903</v>
      </c>
      <c r="AB104" s="79">
        <v>2890</v>
      </c>
      <c r="AC104" s="79">
        <v>2877</v>
      </c>
      <c r="AD104" s="79">
        <v>2865</v>
      </c>
      <c r="AE104" s="79">
        <v>2852</v>
      </c>
      <c r="AF104" s="78">
        <v>-7.1539999999999998E-3</v>
      </c>
      <c r="AG104" s="48"/>
    </row>
    <row r="105" spans="1:33" ht="15" customHeight="1">
      <c r="A105" s="51" t="s">
        <v>427</v>
      </c>
      <c r="B105" s="76" t="s">
        <v>37</v>
      </c>
      <c r="C105" s="79">
        <v>2195</v>
      </c>
      <c r="D105" s="79">
        <v>2056</v>
      </c>
      <c r="E105" s="79">
        <v>1942</v>
      </c>
      <c r="F105" s="79">
        <v>1934</v>
      </c>
      <c r="G105" s="79">
        <v>1925</v>
      </c>
      <c r="H105" s="79">
        <v>1916</v>
      </c>
      <c r="I105" s="79">
        <v>1908</v>
      </c>
      <c r="J105" s="79">
        <v>1899</v>
      </c>
      <c r="K105" s="79">
        <v>1891</v>
      </c>
      <c r="L105" s="79">
        <v>1882</v>
      </c>
      <c r="M105" s="79">
        <v>1874</v>
      </c>
      <c r="N105" s="79">
        <v>1865</v>
      </c>
      <c r="O105" s="79">
        <v>1857</v>
      </c>
      <c r="P105" s="79">
        <v>1849</v>
      </c>
      <c r="Q105" s="79">
        <v>1840</v>
      </c>
      <c r="R105" s="79">
        <v>1832</v>
      </c>
      <c r="S105" s="79">
        <v>1824</v>
      </c>
      <c r="T105" s="79">
        <v>1815</v>
      </c>
      <c r="U105" s="79">
        <v>1807</v>
      </c>
      <c r="V105" s="79">
        <v>1799</v>
      </c>
      <c r="W105" s="79">
        <v>1791</v>
      </c>
      <c r="X105" s="79">
        <v>1783</v>
      </c>
      <c r="Y105" s="79">
        <v>1774</v>
      </c>
      <c r="Z105" s="79">
        <v>1766</v>
      </c>
      <c r="AA105" s="79">
        <v>1758</v>
      </c>
      <c r="AB105" s="79">
        <v>1750</v>
      </c>
      <c r="AC105" s="79">
        <v>1742</v>
      </c>
      <c r="AD105" s="79">
        <v>1734</v>
      </c>
      <c r="AE105" s="79">
        <v>1726</v>
      </c>
      <c r="AF105" s="78">
        <v>-8.548E-3</v>
      </c>
      <c r="AG105" s="48"/>
    </row>
    <row r="106" spans="1:33" ht="15" customHeight="1">
      <c r="A106" s="51" t="s">
        <v>428</v>
      </c>
      <c r="B106" s="76" t="s">
        <v>38</v>
      </c>
      <c r="C106" s="79">
        <v>4970</v>
      </c>
      <c r="D106" s="79">
        <v>4978</v>
      </c>
      <c r="E106" s="79">
        <v>4789</v>
      </c>
      <c r="F106" s="79">
        <v>4776</v>
      </c>
      <c r="G106" s="79">
        <v>4763</v>
      </c>
      <c r="H106" s="79">
        <v>4751</v>
      </c>
      <c r="I106" s="79">
        <v>4738</v>
      </c>
      <c r="J106" s="79">
        <v>4725</v>
      </c>
      <c r="K106" s="79">
        <v>4712</v>
      </c>
      <c r="L106" s="79">
        <v>4698</v>
      </c>
      <c r="M106" s="79">
        <v>4685</v>
      </c>
      <c r="N106" s="79">
        <v>4672</v>
      </c>
      <c r="O106" s="79">
        <v>4658</v>
      </c>
      <c r="P106" s="79">
        <v>4645</v>
      </c>
      <c r="Q106" s="79">
        <v>4632</v>
      </c>
      <c r="R106" s="79">
        <v>4619</v>
      </c>
      <c r="S106" s="79">
        <v>4606</v>
      </c>
      <c r="T106" s="79">
        <v>4593</v>
      </c>
      <c r="U106" s="79">
        <v>4580</v>
      </c>
      <c r="V106" s="79">
        <v>4568</v>
      </c>
      <c r="W106" s="79">
        <v>4555</v>
      </c>
      <c r="X106" s="79">
        <v>4542</v>
      </c>
      <c r="Y106" s="79">
        <v>4530</v>
      </c>
      <c r="Z106" s="79">
        <v>4517</v>
      </c>
      <c r="AA106" s="79">
        <v>4504</v>
      </c>
      <c r="AB106" s="79">
        <v>4492</v>
      </c>
      <c r="AC106" s="79">
        <v>4479</v>
      </c>
      <c r="AD106" s="79">
        <v>4467</v>
      </c>
      <c r="AE106" s="79">
        <v>4454</v>
      </c>
      <c r="AF106" s="78">
        <v>-3.9069999999999999E-3</v>
      </c>
      <c r="AG106" s="48"/>
    </row>
    <row r="107" spans="1:33" ht="15" customHeight="1">
      <c r="A107" s="51" t="s">
        <v>429</v>
      </c>
      <c r="B107" s="76" t="s">
        <v>39</v>
      </c>
      <c r="C107" s="79">
        <v>3212</v>
      </c>
      <c r="D107" s="79">
        <v>3503</v>
      </c>
      <c r="E107" s="79">
        <v>3250</v>
      </c>
      <c r="F107" s="79">
        <v>3241</v>
      </c>
      <c r="G107" s="79">
        <v>3232</v>
      </c>
      <c r="H107" s="79">
        <v>3223</v>
      </c>
      <c r="I107" s="79">
        <v>3213</v>
      </c>
      <c r="J107" s="79">
        <v>3204</v>
      </c>
      <c r="K107" s="79">
        <v>3195</v>
      </c>
      <c r="L107" s="79">
        <v>3185</v>
      </c>
      <c r="M107" s="79">
        <v>3176</v>
      </c>
      <c r="N107" s="79">
        <v>3166</v>
      </c>
      <c r="O107" s="79">
        <v>3157</v>
      </c>
      <c r="P107" s="79">
        <v>3147</v>
      </c>
      <c r="Q107" s="79">
        <v>3137</v>
      </c>
      <c r="R107" s="79">
        <v>3128</v>
      </c>
      <c r="S107" s="79">
        <v>3118</v>
      </c>
      <c r="T107" s="79">
        <v>3108</v>
      </c>
      <c r="U107" s="79">
        <v>3098</v>
      </c>
      <c r="V107" s="79">
        <v>3089</v>
      </c>
      <c r="W107" s="79">
        <v>3079</v>
      </c>
      <c r="X107" s="79">
        <v>3069</v>
      </c>
      <c r="Y107" s="79">
        <v>3059</v>
      </c>
      <c r="Z107" s="79">
        <v>3049</v>
      </c>
      <c r="AA107" s="79">
        <v>3040</v>
      </c>
      <c r="AB107" s="79">
        <v>3030</v>
      </c>
      <c r="AC107" s="79">
        <v>3020</v>
      </c>
      <c r="AD107" s="79">
        <v>3010</v>
      </c>
      <c r="AE107" s="79">
        <v>3000</v>
      </c>
      <c r="AF107" s="78">
        <v>-2.4359999999999998E-3</v>
      </c>
      <c r="AG107" s="48"/>
    </row>
    <row r="108" spans="1:33" ht="15" customHeight="1">
      <c r="A108" s="51" t="s">
        <v>430</v>
      </c>
      <c r="B108" s="115" t="s">
        <v>40</v>
      </c>
      <c r="C108" s="118">
        <v>4234.6137699999999</v>
      </c>
      <c r="D108" s="118">
        <v>4246.6186520000001</v>
      </c>
      <c r="E108" s="118">
        <v>3976.1059570000002</v>
      </c>
      <c r="F108" s="118">
        <v>3957.180664</v>
      </c>
      <c r="G108" s="118">
        <v>3938.5415039999998</v>
      </c>
      <c r="H108" s="118">
        <v>3920.0117190000001</v>
      </c>
      <c r="I108" s="118">
        <v>3901.2561040000001</v>
      </c>
      <c r="J108" s="118">
        <v>3882.5219729999999</v>
      </c>
      <c r="K108" s="118">
        <v>3863.8103030000002</v>
      </c>
      <c r="L108" s="118">
        <v>3845.1889649999998</v>
      </c>
      <c r="M108" s="118">
        <v>3826.626221</v>
      </c>
      <c r="N108" s="118">
        <v>3807.9733890000002</v>
      </c>
      <c r="O108" s="118">
        <v>3789.4521479999999</v>
      </c>
      <c r="P108" s="118">
        <v>3770.821289</v>
      </c>
      <c r="Q108" s="118">
        <v>3752.0329590000001</v>
      </c>
      <c r="R108" s="118">
        <v>3733.780029</v>
      </c>
      <c r="S108" s="118">
        <v>3715.305664</v>
      </c>
      <c r="T108" s="118">
        <v>3696.5273440000001</v>
      </c>
      <c r="U108" s="118">
        <v>3678.117432</v>
      </c>
      <c r="V108" s="118">
        <v>3659.850586</v>
      </c>
      <c r="W108" s="118">
        <v>3641.3955080000001</v>
      </c>
      <c r="X108" s="118">
        <v>3622.8991700000001</v>
      </c>
      <c r="Y108" s="118">
        <v>3604.398682</v>
      </c>
      <c r="Z108" s="118">
        <v>3585.969482</v>
      </c>
      <c r="AA108" s="118">
        <v>3567.7004390000002</v>
      </c>
      <c r="AB108" s="118">
        <v>3549.5581050000001</v>
      </c>
      <c r="AC108" s="118">
        <v>3531.4091800000001</v>
      </c>
      <c r="AD108" s="118">
        <v>3513.482422</v>
      </c>
      <c r="AE108" s="118">
        <v>3495.6748050000001</v>
      </c>
      <c r="AF108" s="117">
        <v>-6.8250000000000003E-3</v>
      </c>
      <c r="AG108" s="48"/>
    </row>
    <row r="109" spans="1:33" ht="15" customHeight="1">
      <c r="A109"/>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row>
    <row r="110" spans="1:33" ht="15" customHeight="1">
      <c r="A110"/>
      <c r="B110" s="115" t="s">
        <v>41</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row>
    <row r="111" spans="1:33" ht="15" customHeight="1">
      <c r="A111" s="51" t="s">
        <v>431</v>
      </c>
      <c r="B111" s="76" t="s">
        <v>31</v>
      </c>
      <c r="C111" s="79">
        <v>639</v>
      </c>
      <c r="D111" s="79">
        <v>500</v>
      </c>
      <c r="E111" s="79">
        <v>614</v>
      </c>
      <c r="F111" s="79">
        <v>621</v>
      </c>
      <c r="G111" s="79">
        <v>629</v>
      </c>
      <c r="H111" s="79">
        <v>636</v>
      </c>
      <c r="I111" s="79">
        <v>643</v>
      </c>
      <c r="J111" s="79">
        <v>651</v>
      </c>
      <c r="K111" s="79">
        <v>658</v>
      </c>
      <c r="L111" s="79">
        <v>665</v>
      </c>
      <c r="M111" s="79">
        <v>673</v>
      </c>
      <c r="N111" s="79">
        <v>680</v>
      </c>
      <c r="O111" s="79">
        <v>687</v>
      </c>
      <c r="P111" s="79">
        <v>695</v>
      </c>
      <c r="Q111" s="79">
        <v>702</v>
      </c>
      <c r="R111" s="79">
        <v>710</v>
      </c>
      <c r="S111" s="79">
        <v>717</v>
      </c>
      <c r="T111" s="79">
        <v>724</v>
      </c>
      <c r="U111" s="79">
        <v>732</v>
      </c>
      <c r="V111" s="79">
        <v>739</v>
      </c>
      <c r="W111" s="79">
        <v>747</v>
      </c>
      <c r="X111" s="79">
        <v>754</v>
      </c>
      <c r="Y111" s="79">
        <v>761</v>
      </c>
      <c r="Z111" s="79">
        <v>769</v>
      </c>
      <c r="AA111" s="79">
        <v>776</v>
      </c>
      <c r="AB111" s="79">
        <v>784</v>
      </c>
      <c r="AC111" s="79">
        <v>791</v>
      </c>
      <c r="AD111" s="79">
        <v>799</v>
      </c>
      <c r="AE111" s="79">
        <v>806</v>
      </c>
      <c r="AF111" s="78">
        <v>8.3269999999999993E-3</v>
      </c>
      <c r="AG111" s="48"/>
    </row>
    <row r="112" spans="1:33" ht="15" customHeight="1">
      <c r="A112" s="51" t="s">
        <v>432</v>
      </c>
      <c r="B112" s="76" t="s">
        <v>32</v>
      </c>
      <c r="C112" s="81">
        <v>835</v>
      </c>
      <c r="D112" s="81">
        <v>692</v>
      </c>
      <c r="E112" s="81">
        <v>864</v>
      </c>
      <c r="F112" s="81">
        <v>874</v>
      </c>
      <c r="G112" s="81">
        <v>883</v>
      </c>
      <c r="H112" s="81">
        <v>893</v>
      </c>
      <c r="I112" s="81">
        <v>902</v>
      </c>
      <c r="J112" s="81">
        <v>912</v>
      </c>
      <c r="K112" s="81">
        <v>922</v>
      </c>
      <c r="L112" s="81">
        <v>931</v>
      </c>
      <c r="M112" s="81">
        <v>941</v>
      </c>
      <c r="N112" s="81">
        <v>950</v>
      </c>
      <c r="O112" s="81">
        <v>960</v>
      </c>
      <c r="P112" s="81">
        <v>970</v>
      </c>
      <c r="Q112" s="81">
        <v>979</v>
      </c>
      <c r="R112" s="81">
        <v>989</v>
      </c>
      <c r="S112" s="81">
        <v>999</v>
      </c>
      <c r="T112" s="81">
        <v>1008</v>
      </c>
      <c r="U112" s="81">
        <v>1018</v>
      </c>
      <c r="V112" s="81">
        <v>1027</v>
      </c>
      <c r="W112" s="81">
        <v>1037</v>
      </c>
      <c r="X112" s="81">
        <v>1047</v>
      </c>
      <c r="Y112" s="81">
        <v>1056</v>
      </c>
      <c r="Z112" s="81">
        <v>1066</v>
      </c>
      <c r="AA112" s="81">
        <v>1076</v>
      </c>
      <c r="AB112" s="81">
        <v>1085</v>
      </c>
      <c r="AC112" s="81">
        <v>1095</v>
      </c>
      <c r="AD112" s="81">
        <v>1104</v>
      </c>
      <c r="AE112" s="81">
        <v>1114</v>
      </c>
      <c r="AF112" s="82">
        <v>1.0349000000000001E-2</v>
      </c>
      <c r="AG112" s="48"/>
    </row>
    <row r="113" spans="1:34" ht="15" customHeight="1">
      <c r="A113" s="51" t="s">
        <v>433</v>
      </c>
      <c r="B113" s="76" t="s">
        <v>33</v>
      </c>
      <c r="C113" s="79">
        <v>813</v>
      </c>
      <c r="D113" s="79">
        <v>752</v>
      </c>
      <c r="E113" s="79">
        <v>892</v>
      </c>
      <c r="F113" s="79">
        <v>900</v>
      </c>
      <c r="G113" s="79">
        <v>908</v>
      </c>
      <c r="H113" s="79">
        <v>916</v>
      </c>
      <c r="I113" s="79">
        <v>924</v>
      </c>
      <c r="J113" s="79">
        <v>932</v>
      </c>
      <c r="K113" s="79">
        <v>939</v>
      </c>
      <c r="L113" s="79">
        <v>947</v>
      </c>
      <c r="M113" s="79">
        <v>955</v>
      </c>
      <c r="N113" s="79">
        <v>963</v>
      </c>
      <c r="O113" s="79">
        <v>971</v>
      </c>
      <c r="P113" s="79">
        <v>979</v>
      </c>
      <c r="Q113" s="79">
        <v>987</v>
      </c>
      <c r="R113" s="79">
        <v>994</v>
      </c>
      <c r="S113" s="79">
        <v>1002</v>
      </c>
      <c r="T113" s="79">
        <v>1010</v>
      </c>
      <c r="U113" s="79">
        <v>1018</v>
      </c>
      <c r="V113" s="79">
        <v>1026</v>
      </c>
      <c r="W113" s="79">
        <v>1034</v>
      </c>
      <c r="X113" s="79">
        <v>1042</v>
      </c>
      <c r="Y113" s="79">
        <v>1050</v>
      </c>
      <c r="Z113" s="79">
        <v>1058</v>
      </c>
      <c r="AA113" s="79">
        <v>1066</v>
      </c>
      <c r="AB113" s="79">
        <v>1073</v>
      </c>
      <c r="AC113" s="79">
        <v>1081</v>
      </c>
      <c r="AD113" s="79">
        <v>1089</v>
      </c>
      <c r="AE113" s="79">
        <v>1097</v>
      </c>
      <c r="AF113" s="78">
        <v>1.0758E-2</v>
      </c>
      <c r="AG113" s="48"/>
      <c r="AH113"/>
    </row>
    <row r="114" spans="1:34" ht="15" customHeight="1">
      <c r="A114" s="51" t="s">
        <v>434</v>
      </c>
      <c r="B114" s="76" t="s">
        <v>34</v>
      </c>
      <c r="C114" s="79">
        <v>1050</v>
      </c>
      <c r="D114" s="79">
        <v>944</v>
      </c>
      <c r="E114" s="79">
        <v>1069</v>
      </c>
      <c r="F114" s="79">
        <v>1077</v>
      </c>
      <c r="G114" s="79">
        <v>1084</v>
      </c>
      <c r="H114" s="79">
        <v>1091</v>
      </c>
      <c r="I114" s="79">
        <v>1099</v>
      </c>
      <c r="J114" s="79">
        <v>1106</v>
      </c>
      <c r="K114" s="79">
        <v>1114</v>
      </c>
      <c r="L114" s="79">
        <v>1121</v>
      </c>
      <c r="M114" s="79">
        <v>1129</v>
      </c>
      <c r="N114" s="79">
        <v>1136</v>
      </c>
      <c r="O114" s="79">
        <v>1144</v>
      </c>
      <c r="P114" s="79">
        <v>1151</v>
      </c>
      <c r="Q114" s="79">
        <v>1159</v>
      </c>
      <c r="R114" s="79">
        <v>1166</v>
      </c>
      <c r="S114" s="79">
        <v>1174</v>
      </c>
      <c r="T114" s="79">
        <v>1182</v>
      </c>
      <c r="U114" s="79">
        <v>1189</v>
      </c>
      <c r="V114" s="79">
        <v>1197</v>
      </c>
      <c r="W114" s="79">
        <v>1204</v>
      </c>
      <c r="X114" s="79">
        <v>1212</v>
      </c>
      <c r="Y114" s="79">
        <v>1220</v>
      </c>
      <c r="Z114" s="79">
        <v>1227</v>
      </c>
      <c r="AA114" s="79">
        <v>1235</v>
      </c>
      <c r="AB114" s="79">
        <v>1243</v>
      </c>
      <c r="AC114" s="79">
        <v>1250</v>
      </c>
      <c r="AD114" s="79">
        <v>1258</v>
      </c>
      <c r="AE114" s="79">
        <v>1266</v>
      </c>
      <c r="AF114" s="78">
        <v>6.7029999999999998E-3</v>
      </c>
      <c r="AG114" s="48"/>
      <c r="AH114"/>
    </row>
    <row r="115" spans="1:34" ht="15" customHeight="1">
      <c r="A115" s="51" t="s">
        <v>435</v>
      </c>
      <c r="B115" s="76" t="s">
        <v>35</v>
      </c>
      <c r="C115" s="79">
        <v>2264</v>
      </c>
      <c r="D115" s="79">
        <v>2150</v>
      </c>
      <c r="E115" s="79">
        <v>2408</v>
      </c>
      <c r="F115" s="79">
        <v>2426</v>
      </c>
      <c r="G115" s="79">
        <v>2442</v>
      </c>
      <c r="H115" s="79">
        <v>2459</v>
      </c>
      <c r="I115" s="79">
        <v>2476</v>
      </c>
      <c r="J115" s="79">
        <v>2494</v>
      </c>
      <c r="K115" s="79">
        <v>2511</v>
      </c>
      <c r="L115" s="79">
        <v>2528</v>
      </c>
      <c r="M115" s="79">
        <v>2545</v>
      </c>
      <c r="N115" s="79">
        <v>2562</v>
      </c>
      <c r="O115" s="79">
        <v>2579</v>
      </c>
      <c r="P115" s="79">
        <v>2597</v>
      </c>
      <c r="Q115" s="79">
        <v>2614</v>
      </c>
      <c r="R115" s="79">
        <v>2632</v>
      </c>
      <c r="S115" s="79">
        <v>2649</v>
      </c>
      <c r="T115" s="79">
        <v>2666</v>
      </c>
      <c r="U115" s="79">
        <v>2684</v>
      </c>
      <c r="V115" s="79">
        <v>2701</v>
      </c>
      <c r="W115" s="79">
        <v>2719</v>
      </c>
      <c r="X115" s="79">
        <v>2736</v>
      </c>
      <c r="Y115" s="79">
        <v>2754</v>
      </c>
      <c r="Z115" s="79">
        <v>2771</v>
      </c>
      <c r="AA115" s="79">
        <v>2789</v>
      </c>
      <c r="AB115" s="79">
        <v>2806</v>
      </c>
      <c r="AC115" s="79">
        <v>2824</v>
      </c>
      <c r="AD115" s="79">
        <v>2842</v>
      </c>
      <c r="AE115" s="79">
        <v>2859</v>
      </c>
      <c r="AF115" s="78">
        <v>8.3680000000000004E-3</v>
      </c>
      <c r="AG115" s="48"/>
      <c r="AH115"/>
    </row>
    <row r="116" spans="1:34" ht="15" customHeight="1">
      <c r="A116" s="51" t="s">
        <v>436</v>
      </c>
      <c r="B116" s="76" t="s">
        <v>36</v>
      </c>
      <c r="C116" s="79">
        <v>1730</v>
      </c>
      <c r="D116" s="79">
        <v>1637</v>
      </c>
      <c r="E116" s="79">
        <v>1805</v>
      </c>
      <c r="F116" s="79">
        <v>1814</v>
      </c>
      <c r="G116" s="79">
        <v>1824</v>
      </c>
      <c r="H116" s="79">
        <v>1834</v>
      </c>
      <c r="I116" s="79">
        <v>1844</v>
      </c>
      <c r="J116" s="79">
        <v>1854</v>
      </c>
      <c r="K116" s="79">
        <v>1864</v>
      </c>
      <c r="L116" s="79">
        <v>1874</v>
      </c>
      <c r="M116" s="79">
        <v>1884</v>
      </c>
      <c r="N116" s="79">
        <v>1894</v>
      </c>
      <c r="O116" s="79">
        <v>1904</v>
      </c>
      <c r="P116" s="79">
        <v>1914</v>
      </c>
      <c r="Q116" s="79">
        <v>1924</v>
      </c>
      <c r="R116" s="79">
        <v>1934</v>
      </c>
      <c r="S116" s="79">
        <v>1944</v>
      </c>
      <c r="T116" s="79">
        <v>1954</v>
      </c>
      <c r="U116" s="79">
        <v>1964</v>
      </c>
      <c r="V116" s="79">
        <v>1974</v>
      </c>
      <c r="W116" s="79">
        <v>1984</v>
      </c>
      <c r="X116" s="79">
        <v>1994</v>
      </c>
      <c r="Y116" s="79">
        <v>2004</v>
      </c>
      <c r="Z116" s="79">
        <v>2014</v>
      </c>
      <c r="AA116" s="79">
        <v>2024</v>
      </c>
      <c r="AB116" s="79">
        <v>2034</v>
      </c>
      <c r="AC116" s="79">
        <v>2044</v>
      </c>
      <c r="AD116" s="79">
        <v>2054</v>
      </c>
      <c r="AE116" s="79">
        <v>2064</v>
      </c>
      <c r="AF116" s="78">
        <v>6.3239999999999998E-3</v>
      </c>
      <c r="AG116" s="48"/>
      <c r="AH116"/>
    </row>
    <row r="117" spans="1:34" ht="15" customHeight="1">
      <c r="A117" s="51" t="s">
        <v>437</v>
      </c>
      <c r="B117" s="76" t="s">
        <v>37</v>
      </c>
      <c r="C117" s="79">
        <v>3000</v>
      </c>
      <c r="D117" s="79">
        <v>2658</v>
      </c>
      <c r="E117" s="79">
        <v>2860</v>
      </c>
      <c r="F117" s="79">
        <v>2874</v>
      </c>
      <c r="G117" s="79">
        <v>2887</v>
      </c>
      <c r="H117" s="79">
        <v>2901</v>
      </c>
      <c r="I117" s="79">
        <v>2915</v>
      </c>
      <c r="J117" s="79">
        <v>2928</v>
      </c>
      <c r="K117" s="79">
        <v>2942</v>
      </c>
      <c r="L117" s="79">
        <v>2955</v>
      </c>
      <c r="M117" s="79">
        <v>2969</v>
      </c>
      <c r="N117" s="79">
        <v>2982</v>
      </c>
      <c r="O117" s="79">
        <v>2996</v>
      </c>
      <c r="P117" s="79">
        <v>3009</v>
      </c>
      <c r="Q117" s="79">
        <v>3023</v>
      </c>
      <c r="R117" s="79">
        <v>3036</v>
      </c>
      <c r="S117" s="79">
        <v>3050</v>
      </c>
      <c r="T117" s="79">
        <v>3063</v>
      </c>
      <c r="U117" s="79">
        <v>3076</v>
      </c>
      <c r="V117" s="79">
        <v>3090</v>
      </c>
      <c r="W117" s="79">
        <v>3103</v>
      </c>
      <c r="X117" s="79">
        <v>3117</v>
      </c>
      <c r="Y117" s="79">
        <v>3130</v>
      </c>
      <c r="Z117" s="79">
        <v>3144</v>
      </c>
      <c r="AA117" s="79">
        <v>3157</v>
      </c>
      <c r="AB117" s="79">
        <v>3170</v>
      </c>
      <c r="AC117" s="79">
        <v>3184</v>
      </c>
      <c r="AD117" s="79">
        <v>3197</v>
      </c>
      <c r="AE117" s="79">
        <v>3210</v>
      </c>
      <c r="AF117" s="78">
        <v>2.4190000000000001E-3</v>
      </c>
      <c r="AG117" s="48"/>
      <c r="AH117"/>
    </row>
    <row r="118" spans="1:34" ht="15" customHeight="1">
      <c r="A118" s="51" t="s">
        <v>438</v>
      </c>
      <c r="B118" s="76" t="s">
        <v>38</v>
      </c>
      <c r="C118" s="79">
        <v>1578</v>
      </c>
      <c r="D118" s="79">
        <v>1415</v>
      </c>
      <c r="E118" s="79">
        <v>1580</v>
      </c>
      <c r="F118" s="79">
        <v>1589</v>
      </c>
      <c r="G118" s="79">
        <v>1599</v>
      </c>
      <c r="H118" s="79">
        <v>1608</v>
      </c>
      <c r="I118" s="79">
        <v>1618</v>
      </c>
      <c r="J118" s="79">
        <v>1628</v>
      </c>
      <c r="K118" s="79">
        <v>1638</v>
      </c>
      <c r="L118" s="79">
        <v>1647</v>
      </c>
      <c r="M118" s="79">
        <v>1657</v>
      </c>
      <c r="N118" s="79">
        <v>1667</v>
      </c>
      <c r="O118" s="79">
        <v>1677</v>
      </c>
      <c r="P118" s="79">
        <v>1687</v>
      </c>
      <c r="Q118" s="79">
        <v>1697</v>
      </c>
      <c r="R118" s="79">
        <v>1706</v>
      </c>
      <c r="S118" s="79">
        <v>1716</v>
      </c>
      <c r="T118" s="79">
        <v>1726</v>
      </c>
      <c r="U118" s="79">
        <v>1735</v>
      </c>
      <c r="V118" s="79">
        <v>1745</v>
      </c>
      <c r="W118" s="79">
        <v>1755</v>
      </c>
      <c r="X118" s="79">
        <v>1764</v>
      </c>
      <c r="Y118" s="79">
        <v>1774</v>
      </c>
      <c r="Z118" s="79">
        <v>1783</v>
      </c>
      <c r="AA118" s="79">
        <v>1793</v>
      </c>
      <c r="AB118" s="79">
        <v>1802</v>
      </c>
      <c r="AC118" s="79">
        <v>1812</v>
      </c>
      <c r="AD118" s="79">
        <v>1822</v>
      </c>
      <c r="AE118" s="79">
        <v>1831</v>
      </c>
      <c r="AF118" s="78">
        <v>5.3249999999999999E-3</v>
      </c>
      <c r="AG118" s="48"/>
      <c r="AH118"/>
    </row>
    <row r="119" spans="1:34" ht="15" customHeight="1">
      <c r="A119" s="51" t="s">
        <v>439</v>
      </c>
      <c r="B119" s="76" t="s">
        <v>39</v>
      </c>
      <c r="C119" s="79">
        <v>1098</v>
      </c>
      <c r="D119" s="79">
        <v>825</v>
      </c>
      <c r="E119" s="79">
        <v>1006</v>
      </c>
      <c r="F119" s="79">
        <v>1013</v>
      </c>
      <c r="G119" s="79">
        <v>1020</v>
      </c>
      <c r="H119" s="79">
        <v>1028</v>
      </c>
      <c r="I119" s="79">
        <v>1035</v>
      </c>
      <c r="J119" s="79">
        <v>1043</v>
      </c>
      <c r="K119" s="79">
        <v>1050</v>
      </c>
      <c r="L119" s="79">
        <v>1058</v>
      </c>
      <c r="M119" s="79">
        <v>1066</v>
      </c>
      <c r="N119" s="79">
        <v>1073</v>
      </c>
      <c r="O119" s="79">
        <v>1081</v>
      </c>
      <c r="P119" s="79">
        <v>1088</v>
      </c>
      <c r="Q119" s="79">
        <v>1096</v>
      </c>
      <c r="R119" s="79">
        <v>1104</v>
      </c>
      <c r="S119" s="79">
        <v>1111</v>
      </c>
      <c r="T119" s="79">
        <v>1119</v>
      </c>
      <c r="U119" s="79">
        <v>1127</v>
      </c>
      <c r="V119" s="79">
        <v>1134</v>
      </c>
      <c r="W119" s="79">
        <v>1142</v>
      </c>
      <c r="X119" s="79">
        <v>1150</v>
      </c>
      <c r="Y119" s="79">
        <v>1157</v>
      </c>
      <c r="Z119" s="79">
        <v>1165</v>
      </c>
      <c r="AA119" s="79">
        <v>1173</v>
      </c>
      <c r="AB119" s="79">
        <v>1181</v>
      </c>
      <c r="AC119" s="79">
        <v>1188</v>
      </c>
      <c r="AD119" s="79">
        <v>1196</v>
      </c>
      <c r="AE119" s="79">
        <v>1204</v>
      </c>
      <c r="AF119" s="78">
        <v>3.297E-3</v>
      </c>
      <c r="AG119" s="48"/>
      <c r="AH119"/>
    </row>
    <row r="120" spans="1:34" ht="15" customHeight="1">
      <c r="A120" s="51" t="s">
        <v>440</v>
      </c>
      <c r="B120" s="115" t="s">
        <v>40</v>
      </c>
      <c r="C120" s="118">
        <v>1549.955811</v>
      </c>
      <c r="D120" s="118">
        <v>1383.8479</v>
      </c>
      <c r="E120" s="118">
        <v>1570.0424800000001</v>
      </c>
      <c r="F120" s="118">
        <v>1583.3448490000001</v>
      </c>
      <c r="G120" s="118">
        <v>1596.1142580000001</v>
      </c>
      <c r="H120" s="118">
        <v>1609.38501</v>
      </c>
      <c r="I120" s="118">
        <v>1622.5207519999999</v>
      </c>
      <c r="J120" s="118">
        <v>1636.0070800000001</v>
      </c>
      <c r="K120" s="118">
        <v>1649.149048</v>
      </c>
      <c r="L120" s="118">
        <v>1662.2188719999999</v>
      </c>
      <c r="M120" s="118">
        <v>1675.7426760000001</v>
      </c>
      <c r="N120" s="118">
        <v>1688.762207</v>
      </c>
      <c r="O120" s="118">
        <v>1702.278198</v>
      </c>
      <c r="P120" s="118">
        <v>1715.7017820000001</v>
      </c>
      <c r="Q120" s="118">
        <v>1729.1450199999999</v>
      </c>
      <c r="R120" s="118">
        <v>1742.5604249999999</v>
      </c>
      <c r="S120" s="118">
        <v>1755.9835210000001</v>
      </c>
      <c r="T120" s="118">
        <v>1769.3446039999999</v>
      </c>
      <c r="U120" s="118">
        <v>1782.940063</v>
      </c>
      <c r="V120" s="118">
        <v>1796.302124</v>
      </c>
      <c r="W120" s="118">
        <v>1810.015259</v>
      </c>
      <c r="X120" s="118">
        <v>1823.60437</v>
      </c>
      <c r="Y120" s="118">
        <v>1837.094971</v>
      </c>
      <c r="Z120" s="118">
        <v>1850.6906739999999</v>
      </c>
      <c r="AA120" s="118">
        <v>1864.471436</v>
      </c>
      <c r="AB120" s="118">
        <v>1877.7441409999999</v>
      </c>
      <c r="AC120" s="118">
        <v>1891.3885499999999</v>
      </c>
      <c r="AD120" s="118">
        <v>1904.9642329999999</v>
      </c>
      <c r="AE120" s="118">
        <v>1918.225586</v>
      </c>
      <c r="AF120" s="117">
        <v>7.6420000000000004E-3</v>
      </c>
      <c r="AG120" s="48"/>
      <c r="AH120"/>
    </row>
    <row r="121" spans="1:34" ht="15" customHeight="1" thickBot="1">
      <c r="A121"/>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row>
    <row r="122" spans="1:34" ht="15" customHeight="1">
      <c r="A122"/>
      <c r="B122" s="124" t="s">
        <v>482</v>
      </c>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71"/>
    </row>
    <row r="123" spans="1:34" ht="15" customHeight="1">
      <c r="A123"/>
      <c r="B123" s="48" t="s">
        <v>589</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row>
    <row r="124" spans="1:34" ht="15" customHeight="1">
      <c r="A124"/>
      <c r="B124" s="48" t="s">
        <v>512</v>
      </c>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row>
    <row r="125" spans="1:34" ht="15" customHeight="1">
      <c r="A125"/>
      <c r="B125" s="48" t="s">
        <v>513</v>
      </c>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row>
    <row r="126" spans="1:34" ht="15" customHeight="1">
      <c r="A126"/>
      <c r="B126" s="48" t="s">
        <v>42</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row>
    <row r="127" spans="1:34" ht="15" customHeight="1">
      <c r="A127"/>
      <c r="B127" s="48" t="s">
        <v>514</v>
      </c>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row>
    <row r="128" spans="1:34" ht="15" customHeight="1">
      <c r="A128"/>
      <c r="B128" s="48" t="s">
        <v>43</v>
      </c>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row>
    <row r="129" spans="2:33" ht="15" customHeight="1">
      <c r="B129" s="48" t="s">
        <v>515</v>
      </c>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row>
    <row r="130" spans="2:33" ht="15" customHeight="1">
      <c r="B130" s="48" t="s">
        <v>516</v>
      </c>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row>
    <row r="131" spans="2:33" ht="15" customHeight="1">
      <c r="B131" s="48" t="s">
        <v>517</v>
      </c>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row>
    <row r="132" spans="2:33" ht="15" customHeight="1">
      <c r="B132" s="48" t="s">
        <v>98</v>
      </c>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row>
    <row r="133" spans="2:33" ht="15" customHeight="1">
      <c r="B133" s="48" t="s">
        <v>251</v>
      </c>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row>
    <row r="134" spans="2:33" ht="15" customHeight="1">
      <c r="B134" s="48" t="s">
        <v>252</v>
      </c>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2:33" ht="15" customHeight="1">
      <c r="B135" s="48" t="s">
        <v>518</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2:33" ht="15" customHeight="1">
      <c r="B136" s="48" t="s">
        <v>494</v>
      </c>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row>
    <row r="137" spans="2:33" ht="15" customHeight="1">
      <c r="B137" s="48" t="s">
        <v>495</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row>
    <row r="138" spans="2:33" ht="15" customHeight="1">
      <c r="B138" s="48" t="s">
        <v>496</v>
      </c>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row>
    <row r="139" spans="2:33" ht="15" customHeight="1">
      <c r="B139" s="48" t="s">
        <v>598</v>
      </c>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row>
    <row r="140" spans="2:33" ht="15" customHeight="1">
      <c r="B140" s="48" t="s">
        <v>644</v>
      </c>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row>
    <row r="141" spans="2:33" ht="12">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row>
    <row r="142" spans="2:33" ht="12">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row>
    <row r="143" spans="2:33" ht="12">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row>
    <row r="144" spans="2:33" ht="12">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row>
    <row r="145" spans="2:33" ht="12">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row>
    <row r="146" spans="2:33" ht="12">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row>
    <row r="147" spans="2:33" ht="12">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row>
    <row r="148" spans="2:33" ht="12">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row>
    <row r="149" spans="2:33" ht="12">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row>
    <row r="150" spans="2:33" ht="15" customHeight="1">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row>
    <row r="151" spans="2:33" ht="15" customHeight="1">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row>
    <row r="152" spans="2:33" ht="15" customHeight="1">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row>
    <row r="153" spans="2:33" ht="15" customHeight="1">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row>
    <row r="154" spans="2:33" ht="15" customHeight="1">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row>
    <row r="155" spans="2:33" ht="15" customHeight="1">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row>
    <row r="156" spans="2:33" ht="15" customHeight="1">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row>
    <row r="157" spans="2:33" ht="15" customHeight="1">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row>
    <row r="158" spans="2:33" ht="15" customHeight="1">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row>
    <row r="159" spans="2:33" ht="15" customHeight="1">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row>
    <row r="160" spans="2:33" ht="15" customHeight="1">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row>
    <row r="161" spans="2:33" ht="15" customHeight="1">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308" spans="2:32" ht="15" customHeight="1">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c r="AA308" s="123"/>
      <c r="AB308" s="123"/>
      <c r="AC308" s="123"/>
      <c r="AD308" s="123"/>
      <c r="AE308" s="123"/>
      <c r="AF308" s="123"/>
    </row>
    <row r="511" spans="2:32" ht="15" customHeight="1">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3"/>
      <c r="AD511" s="123"/>
      <c r="AE511" s="123"/>
      <c r="AF511" s="123"/>
    </row>
    <row r="712" spans="2:32" ht="15" customHeight="1">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c r="AA712" s="123"/>
      <c r="AB712" s="123"/>
      <c r="AC712" s="123"/>
      <c r="AD712" s="123"/>
      <c r="AE712" s="123"/>
      <c r="AF712" s="123"/>
    </row>
    <row r="887" spans="2:32" ht="15" customHeight="1">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c r="AA887" s="123"/>
      <c r="AB887" s="123"/>
      <c r="AC887" s="123"/>
      <c r="AD887" s="123"/>
      <c r="AE887" s="123"/>
      <c r="AF887" s="123"/>
    </row>
    <row r="1101" spans="2:32" ht="15" customHeight="1">
      <c r="B1101" s="123"/>
      <c r="C1101" s="123"/>
      <c r="D1101" s="123"/>
      <c r="E1101" s="123"/>
      <c r="F1101" s="123"/>
      <c r="G1101" s="123"/>
      <c r="H1101" s="123"/>
      <c r="I1101" s="123"/>
      <c r="J1101" s="123"/>
      <c r="K1101" s="123"/>
      <c r="L1101" s="123"/>
      <c r="M1101" s="123"/>
      <c r="N1101" s="123"/>
      <c r="O1101" s="123"/>
      <c r="P1101" s="123"/>
      <c r="Q1101" s="123"/>
      <c r="R1101" s="123"/>
      <c r="S1101" s="123"/>
      <c r="T1101" s="123"/>
      <c r="U1101" s="123"/>
      <c r="V1101" s="123"/>
      <c r="W1101" s="123"/>
      <c r="X1101" s="123"/>
      <c r="Y1101" s="123"/>
      <c r="Z1101" s="123"/>
      <c r="AA1101" s="123"/>
      <c r="AB1101" s="123"/>
      <c r="AC1101" s="123"/>
      <c r="AD1101" s="123"/>
      <c r="AE1101" s="123"/>
      <c r="AF1101" s="123"/>
    </row>
    <row r="1229" spans="2:32" ht="15" customHeight="1">
      <c r="B1229" s="123"/>
      <c r="C1229" s="123"/>
      <c r="D1229" s="123"/>
      <c r="E1229" s="123"/>
      <c r="F1229" s="123"/>
      <c r="G1229" s="123"/>
      <c r="H1229" s="123"/>
      <c r="I1229" s="123"/>
      <c r="J1229" s="123"/>
      <c r="K1229" s="123"/>
      <c r="L1229" s="123"/>
      <c r="M1229" s="123"/>
      <c r="N1229" s="123"/>
      <c r="O1229" s="123"/>
      <c r="P1229" s="123"/>
      <c r="Q1229" s="123"/>
      <c r="R1229" s="123"/>
      <c r="S1229" s="123"/>
      <c r="T1229" s="123"/>
      <c r="U1229" s="123"/>
      <c r="V1229" s="123"/>
      <c r="W1229" s="123"/>
      <c r="X1229" s="123"/>
      <c r="Y1229" s="123"/>
      <c r="Z1229" s="123"/>
      <c r="AA1229" s="123"/>
      <c r="AB1229" s="123"/>
      <c r="AC1229" s="123"/>
      <c r="AD1229" s="123"/>
      <c r="AE1229" s="123"/>
      <c r="AF1229" s="123"/>
    </row>
    <row r="1390" spans="2:32" ht="15" customHeight="1">
      <c r="B1390" s="123"/>
      <c r="C1390" s="123"/>
      <c r="D1390" s="123"/>
      <c r="E1390" s="123"/>
      <c r="F1390" s="123"/>
      <c r="G1390" s="123"/>
      <c r="H1390" s="123"/>
      <c r="I1390" s="123"/>
      <c r="J1390" s="123"/>
      <c r="K1390" s="123"/>
      <c r="L1390" s="123"/>
      <c r="M1390" s="123"/>
      <c r="N1390" s="123"/>
      <c r="O1390" s="123"/>
      <c r="P1390" s="123"/>
      <c r="Q1390" s="123"/>
      <c r="R1390" s="123"/>
      <c r="S1390" s="123"/>
      <c r="T1390" s="123"/>
      <c r="U1390" s="123"/>
      <c r="V1390" s="123"/>
      <c r="W1390" s="123"/>
      <c r="X1390" s="123"/>
      <c r="Y1390" s="123"/>
      <c r="Z1390" s="123"/>
      <c r="AA1390" s="123"/>
      <c r="AB1390" s="123"/>
      <c r="AC1390" s="123"/>
      <c r="AD1390" s="123"/>
      <c r="AE1390" s="123"/>
      <c r="AF1390" s="123"/>
    </row>
    <row r="1502" spans="2:32" ht="15" customHeight="1">
      <c r="B1502" s="123"/>
      <c r="C1502" s="123"/>
      <c r="D1502" s="123"/>
      <c r="E1502" s="123"/>
      <c r="F1502" s="123"/>
      <c r="G1502" s="123"/>
      <c r="H1502" s="123"/>
      <c r="I1502" s="123"/>
      <c r="J1502" s="123"/>
      <c r="K1502" s="123"/>
      <c r="L1502" s="123"/>
      <c r="M1502" s="123"/>
      <c r="N1502" s="123"/>
      <c r="O1502" s="123"/>
      <c r="P1502" s="123"/>
      <c r="Q1502" s="123"/>
      <c r="R1502" s="123"/>
      <c r="S1502" s="123"/>
      <c r="T1502" s="123"/>
      <c r="U1502" s="123"/>
      <c r="V1502" s="123"/>
      <c r="W1502" s="123"/>
      <c r="X1502" s="123"/>
      <c r="Y1502" s="123"/>
      <c r="Z1502" s="123"/>
      <c r="AA1502" s="123"/>
      <c r="AB1502" s="123"/>
      <c r="AC1502" s="123"/>
      <c r="AD1502" s="123"/>
      <c r="AE1502" s="123"/>
      <c r="AF1502" s="123"/>
    </row>
    <row r="1604" spans="2:32" ht="15" customHeight="1">
      <c r="B1604" s="123"/>
      <c r="C1604" s="123"/>
      <c r="D1604" s="123"/>
      <c r="E1604" s="123"/>
      <c r="F1604" s="123"/>
      <c r="G1604" s="123"/>
      <c r="H1604" s="123"/>
      <c r="I1604" s="123"/>
      <c r="J1604" s="123"/>
      <c r="K1604" s="123"/>
      <c r="L1604" s="123"/>
      <c r="M1604" s="123"/>
      <c r="N1604" s="123"/>
      <c r="O1604" s="123"/>
      <c r="P1604" s="123"/>
      <c r="Q1604" s="123"/>
      <c r="R1604" s="123"/>
      <c r="S1604" s="123"/>
      <c r="T1604" s="123"/>
      <c r="U1604" s="123"/>
      <c r="V1604" s="123"/>
      <c r="W1604" s="123"/>
      <c r="X1604" s="123"/>
      <c r="Y1604" s="123"/>
      <c r="Z1604" s="123"/>
      <c r="AA1604" s="123"/>
      <c r="AB1604" s="123"/>
      <c r="AC1604" s="123"/>
      <c r="AD1604" s="123"/>
      <c r="AE1604" s="123"/>
      <c r="AF1604" s="123"/>
    </row>
    <row r="1699" spans="2:32" ht="15" customHeight="1">
      <c r="B1699" s="123"/>
      <c r="C1699" s="123"/>
      <c r="D1699" s="123"/>
      <c r="E1699" s="123"/>
      <c r="F1699" s="123"/>
      <c r="G1699" s="123"/>
      <c r="H1699" s="123"/>
      <c r="I1699" s="123"/>
      <c r="J1699" s="123"/>
      <c r="K1699" s="123"/>
      <c r="L1699" s="123"/>
      <c r="M1699" s="123"/>
      <c r="N1699" s="123"/>
      <c r="O1699" s="123"/>
      <c r="P1699" s="123"/>
      <c r="Q1699" s="123"/>
      <c r="R1699" s="123"/>
      <c r="S1699" s="123"/>
      <c r="T1699" s="123"/>
      <c r="U1699" s="123"/>
      <c r="V1699" s="123"/>
      <c r="W1699" s="123"/>
      <c r="X1699" s="123"/>
      <c r="Y1699" s="123"/>
      <c r="Z1699" s="123"/>
      <c r="AA1699" s="123"/>
      <c r="AB1699" s="123"/>
      <c r="AC1699" s="123"/>
      <c r="AD1699" s="123"/>
      <c r="AE1699" s="123"/>
      <c r="AF1699" s="123"/>
    </row>
    <row r="1945" spans="2:32" ht="15" customHeight="1">
      <c r="B1945" s="123"/>
      <c r="C1945" s="123"/>
      <c r="D1945" s="123"/>
      <c r="E1945" s="123"/>
      <c r="F1945" s="123"/>
      <c r="G1945" s="123"/>
      <c r="H1945" s="123"/>
      <c r="I1945" s="123"/>
      <c r="J1945" s="123"/>
      <c r="K1945" s="123"/>
      <c r="L1945" s="123"/>
      <c r="M1945" s="123"/>
      <c r="N1945" s="123"/>
      <c r="O1945" s="123"/>
      <c r="P1945" s="123"/>
      <c r="Q1945" s="123"/>
      <c r="R1945" s="123"/>
      <c r="S1945" s="123"/>
      <c r="T1945" s="123"/>
      <c r="U1945" s="123"/>
      <c r="V1945" s="123"/>
      <c r="W1945" s="123"/>
      <c r="X1945" s="123"/>
      <c r="Y1945" s="123"/>
      <c r="Z1945" s="123"/>
      <c r="AA1945" s="123"/>
      <c r="AB1945" s="123"/>
      <c r="AC1945" s="123"/>
      <c r="AD1945" s="123"/>
      <c r="AE1945" s="123"/>
      <c r="AF1945" s="123"/>
    </row>
    <row r="2031" spans="2:32" ht="15" customHeight="1">
      <c r="B2031" s="123"/>
      <c r="C2031" s="123"/>
      <c r="D2031" s="123"/>
      <c r="E2031" s="123"/>
      <c r="F2031" s="123"/>
      <c r="G2031" s="123"/>
      <c r="H2031" s="123"/>
      <c r="I2031" s="123"/>
      <c r="J2031" s="123"/>
      <c r="K2031" s="123"/>
      <c r="L2031" s="123"/>
      <c r="M2031" s="123"/>
      <c r="N2031" s="123"/>
      <c r="O2031" s="123"/>
      <c r="P2031" s="123"/>
      <c r="Q2031" s="123"/>
      <c r="R2031" s="123"/>
      <c r="S2031" s="123"/>
      <c r="T2031" s="123"/>
      <c r="U2031" s="123"/>
      <c r="V2031" s="123"/>
      <c r="W2031" s="123"/>
      <c r="X2031" s="123"/>
      <c r="Y2031" s="123"/>
      <c r="Z2031" s="123"/>
      <c r="AA2031" s="123"/>
      <c r="AB2031" s="123"/>
      <c r="AC2031" s="123"/>
      <c r="AD2031" s="123"/>
      <c r="AE2031" s="123"/>
      <c r="AF2031" s="123"/>
    </row>
    <row r="2153" spans="2:32" ht="15" customHeight="1">
      <c r="B2153" s="123"/>
      <c r="C2153" s="123"/>
      <c r="D2153" s="123"/>
      <c r="E2153" s="123"/>
      <c r="F2153" s="123"/>
      <c r="G2153" s="123"/>
      <c r="H2153" s="123"/>
      <c r="I2153" s="123"/>
      <c r="J2153" s="123"/>
      <c r="K2153" s="123"/>
      <c r="L2153" s="123"/>
      <c r="M2153" s="123"/>
      <c r="N2153" s="123"/>
      <c r="O2153" s="123"/>
      <c r="P2153" s="123"/>
      <c r="Q2153" s="123"/>
      <c r="R2153" s="123"/>
      <c r="S2153" s="123"/>
      <c r="T2153" s="123"/>
      <c r="U2153" s="123"/>
      <c r="V2153" s="123"/>
      <c r="W2153" s="123"/>
      <c r="X2153" s="123"/>
      <c r="Y2153" s="123"/>
      <c r="Z2153" s="123"/>
      <c r="AA2153" s="123"/>
      <c r="AB2153" s="123"/>
      <c r="AC2153" s="123"/>
      <c r="AD2153" s="123"/>
      <c r="AE2153" s="123"/>
      <c r="AF2153" s="123"/>
    </row>
    <row r="2317" spans="2:32" ht="15" customHeight="1">
      <c r="B2317" s="123"/>
      <c r="C2317" s="123"/>
      <c r="D2317" s="123"/>
      <c r="E2317" s="123"/>
      <c r="F2317" s="123"/>
      <c r="G2317" s="123"/>
      <c r="H2317" s="123"/>
      <c r="I2317" s="123"/>
      <c r="J2317" s="123"/>
      <c r="K2317" s="123"/>
      <c r="L2317" s="123"/>
      <c r="M2317" s="123"/>
      <c r="N2317" s="123"/>
      <c r="O2317" s="123"/>
      <c r="P2317" s="123"/>
      <c r="Q2317" s="123"/>
      <c r="R2317" s="123"/>
      <c r="S2317" s="123"/>
      <c r="T2317" s="123"/>
      <c r="U2317" s="123"/>
      <c r="V2317" s="123"/>
      <c r="W2317" s="123"/>
      <c r="X2317" s="123"/>
      <c r="Y2317" s="123"/>
      <c r="Z2317" s="123"/>
      <c r="AA2317" s="123"/>
      <c r="AB2317" s="123"/>
      <c r="AC2317" s="123"/>
      <c r="AD2317" s="123"/>
      <c r="AE2317" s="123"/>
      <c r="AF2317" s="123"/>
    </row>
    <row r="2419" spans="2:32" ht="15" customHeight="1">
      <c r="B2419" s="123"/>
      <c r="C2419" s="123"/>
      <c r="D2419" s="123"/>
      <c r="E2419" s="123"/>
      <c r="F2419" s="123"/>
      <c r="G2419" s="123"/>
      <c r="H2419" s="123"/>
      <c r="I2419" s="123"/>
      <c r="J2419" s="123"/>
      <c r="K2419" s="123"/>
      <c r="L2419" s="123"/>
      <c r="M2419" s="123"/>
      <c r="N2419" s="123"/>
      <c r="O2419" s="123"/>
      <c r="P2419" s="123"/>
      <c r="Q2419" s="123"/>
      <c r="R2419" s="123"/>
      <c r="S2419" s="123"/>
      <c r="T2419" s="123"/>
      <c r="U2419" s="123"/>
      <c r="V2419" s="123"/>
      <c r="W2419" s="123"/>
      <c r="X2419" s="123"/>
      <c r="Y2419" s="123"/>
      <c r="Z2419" s="123"/>
      <c r="AA2419" s="123"/>
      <c r="AB2419" s="123"/>
      <c r="AC2419" s="123"/>
      <c r="AD2419" s="123"/>
      <c r="AE2419" s="123"/>
      <c r="AF2419" s="123"/>
    </row>
    <row r="2509" spans="2:32" ht="15" customHeight="1">
      <c r="B2509" s="123"/>
      <c r="C2509" s="123"/>
      <c r="D2509" s="123"/>
      <c r="E2509" s="123"/>
      <c r="F2509" s="123"/>
      <c r="G2509" s="123"/>
      <c r="H2509" s="123"/>
      <c r="I2509" s="123"/>
      <c r="J2509" s="123"/>
      <c r="K2509" s="123"/>
      <c r="L2509" s="123"/>
      <c r="M2509" s="123"/>
      <c r="N2509" s="123"/>
      <c r="O2509" s="123"/>
      <c r="P2509" s="123"/>
      <c r="Q2509" s="123"/>
      <c r="R2509" s="123"/>
      <c r="S2509" s="123"/>
      <c r="T2509" s="123"/>
      <c r="U2509" s="123"/>
      <c r="V2509" s="123"/>
      <c r="W2509" s="123"/>
      <c r="X2509" s="123"/>
      <c r="Y2509" s="123"/>
      <c r="Z2509" s="123"/>
      <c r="AA2509" s="123"/>
      <c r="AB2509" s="123"/>
      <c r="AC2509" s="123"/>
      <c r="AD2509" s="123"/>
      <c r="AE2509" s="123"/>
      <c r="AF2509" s="123"/>
    </row>
    <row r="2598" spans="2:32" ht="15" customHeight="1">
      <c r="B2598" s="123"/>
      <c r="C2598" s="123"/>
      <c r="D2598" s="123"/>
      <c r="E2598" s="123"/>
      <c r="F2598" s="123"/>
      <c r="G2598" s="123"/>
      <c r="H2598" s="123"/>
      <c r="I2598" s="123"/>
      <c r="J2598" s="123"/>
      <c r="K2598" s="123"/>
      <c r="L2598" s="123"/>
      <c r="M2598" s="123"/>
      <c r="N2598" s="123"/>
      <c r="O2598" s="123"/>
      <c r="P2598" s="123"/>
      <c r="Q2598" s="123"/>
      <c r="R2598" s="123"/>
      <c r="S2598" s="123"/>
      <c r="T2598" s="123"/>
      <c r="U2598" s="123"/>
      <c r="V2598" s="123"/>
      <c r="W2598" s="123"/>
      <c r="X2598" s="123"/>
      <c r="Y2598" s="123"/>
      <c r="Z2598" s="123"/>
      <c r="AA2598" s="123"/>
      <c r="AB2598" s="123"/>
      <c r="AC2598" s="123"/>
      <c r="AD2598" s="123"/>
      <c r="AE2598" s="123"/>
      <c r="AF2598" s="123"/>
    </row>
    <row r="2719" spans="2:32" ht="15" customHeight="1">
      <c r="B2719" s="123"/>
      <c r="C2719" s="123"/>
      <c r="D2719" s="123"/>
      <c r="E2719" s="123"/>
      <c r="F2719" s="123"/>
      <c r="G2719" s="123"/>
      <c r="H2719" s="123"/>
      <c r="I2719" s="123"/>
      <c r="J2719" s="123"/>
      <c r="K2719" s="123"/>
      <c r="L2719" s="123"/>
      <c r="M2719" s="123"/>
      <c r="N2719" s="123"/>
      <c r="O2719" s="123"/>
      <c r="P2719" s="123"/>
      <c r="Q2719" s="123"/>
      <c r="R2719" s="123"/>
      <c r="S2719" s="123"/>
      <c r="T2719" s="123"/>
      <c r="U2719" s="123"/>
      <c r="V2719" s="123"/>
      <c r="W2719" s="123"/>
      <c r="X2719" s="123"/>
      <c r="Y2719" s="123"/>
      <c r="Z2719" s="123"/>
      <c r="AA2719" s="123"/>
      <c r="AB2719" s="123"/>
      <c r="AC2719" s="123"/>
      <c r="AD2719" s="123"/>
      <c r="AE2719" s="123"/>
      <c r="AF2719" s="123"/>
    </row>
    <row r="2837" spans="2:32" ht="15" customHeight="1">
      <c r="B2837" s="123"/>
      <c r="C2837" s="123"/>
      <c r="D2837" s="123"/>
      <c r="E2837" s="123"/>
      <c r="F2837" s="123"/>
      <c r="G2837" s="123"/>
      <c r="H2837" s="123"/>
      <c r="I2837" s="123"/>
      <c r="J2837" s="123"/>
      <c r="K2837" s="123"/>
      <c r="L2837" s="123"/>
      <c r="M2837" s="123"/>
      <c r="N2837" s="123"/>
      <c r="O2837" s="123"/>
      <c r="P2837" s="123"/>
      <c r="Q2837" s="123"/>
      <c r="R2837" s="123"/>
      <c r="S2837" s="123"/>
      <c r="T2837" s="123"/>
      <c r="U2837" s="123"/>
      <c r="V2837" s="123"/>
      <c r="W2837" s="123"/>
      <c r="X2837" s="123"/>
      <c r="Y2837" s="123"/>
      <c r="Z2837" s="123"/>
      <c r="AA2837" s="123"/>
      <c r="AB2837" s="123"/>
      <c r="AC2837" s="123"/>
      <c r="AD2837" s="123"/>
      <c r="AE2837" s="123"/>
      <c r="AF2837" s="123"/>
    </row>
  </sheetData>
  <mergeCells count="20">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4.5"/>
  <cols>
    <col min="1" max="1" width="31.7265625" customWidth="1"/>
    <col min="2" max="7" width="10.81640625" customWidth="1"/>
    <col min="257" max="257" width="31.7265625" customWidth="1"/>
    <col min="258" max="263" width="10.81640625" customWidth="1"/>
    <col min="513" max="513" width="31.7265625" customWidth="1"/>
    <col min="514" max="519" width="10.81640625" customWidth="1"/>
    <col min="769" max="769" width="31.7265625" customWidth="1"/>
    <col min="770" max="775" width="10.81640625" customWidth="1"/>
    <col min="1025" max="1025" width="31.7265625" customWidth="1"/>
    <col min="1026" max="1031" width="10.81640625" customWidth="1"/>
    <col min="1281" max="1281" width="31.7265625" customWidth="1"/>
    <col min="1282" max="1287" width="10.81640625" customWidth="1"/>
    <col min="1537" max="1537" width="31.7265625" customWidth="1"/>
    <col min="1538" max="1543" width="10.81640625" customWidth="1"/>
    <col min="1793" max="1793" width="31.7265625" customWidth="1"/>
    <col min="1794" max="1799" width="10.81640625" customWidth="1"/>
    <col min="2049" max="2049" width="31.7265625" customWidth="1"/>
    <col min="2050" max="2055" width="10.81640625" customWidth="1"/>
    <col min="2305" max="2305" width="31.7265625" customWidth="1"/>
    <col min="2306" max="2311" width="10.81640625" customWidth="1"/>
    <col min="2561" max="2561" width="31.7265625" customWidth="1"/>
    <col min="2562" max="2567" width="10.81640625" customWidth="1"/>
    <col min="2817" max="2817" width="31.7265625" customWidth="1"/>
    <col min="2818" max="2823" width="10.81640625" customWidth="1"/>
    <col min="3073" max="3073" width="31.7265625" customWidth="1"/>
    <col min="3074" max="3079" width="10.81640625" customWidth="1"/>
    <col min="3329" max="3329" width="31.7265625" customWidth="1"/>
    <col min="3330" max="3335" width="10.81640625" customWidth="1"/>
    <col min="3585" max="3585" width="31.7265625" customWidth="1"/>
    <col min="3586" max="3591" width="10.81640625" customWidth="1"/>
    <col min="3841" max="3841" width="31.7265625" customWidth="1"/>
    <col min="3842" max="3847" width="10.81640625" customWidth="1"/>
    <col min="4097" max="4097" width="31.7265625" customWidth="1"/>
    <col min="4098" max="4103" width="10.81640625" customWidth="1"/>
    <col min="4353" max="4353" width="31.7265625" customWidth="1"/>
    <col min="4354" max="4359" width="10.81640625" customWidth="1"/>
    <col min="4609" max="4609" width="31.7265625" customWidth="1"/>
    <col min="4610" max="4615" width="10.81640625" customWidth="1"/>
    <col min="4865" max="4865" width="31.7265625" customWidth="1"/>
    <col min="4866" max="4871" width="10.81640625" customWidth="1"/>
    <col min="5121" max="5121" width="31.7265625" customWidth="1"/>
    <col min="5122" max="5127" width="10.81640625" customWidth="1"/>
    <col min="5377" max="5377" width="31.7265625" customWidth="1"/>
    <col min="5378" max="5383" width="10.81640625" customWidth="1"/>
    <col min="5633" max="5633" width="31.7265625" customWidth="1"/>
    <col min="5634" max="5639" width="10.81640625" customWidth="1"/>
    <col min="5889" max="5889" width="31.7265625" customWidth="1"/>
    <col min="5890" max="5895" width="10.81640625" customWidth="1"/>
    <col min="6145" max="6145" width="31.7265625" customWidth="1"/>
    <col min="6146" max="6151" width="10.81640625" customWidth="1"/>
    <col min="6401" max="6401" width="31.7265625" customWidth="1"/>
    <col min="6402" max="6407" width="10.81640625" customWidth="1"/>
    <col min="6657" max="6657" width="31.7265625" customWidth="1"/>
    <col min="6658" max="6663" width="10.81640625" customWidth="1"/>
    <col min="6913" max="6913" width="31.7265625" customWidth="1"/>
    <col min="6914" max="6919" width="10.81640625" customWidth="1"/>
    <col min="7169" max="7169" width="31.7265625" customWidth="1"/>
    <col min="7170" max="7175" width="10.81640625" customWidth="1"/>
    <col min="7425" max="7425" width="31.7265625" customWidth="1"/>
    <col min="7426" max="7431" width="10.81640625" customWidth="1"/>
    <col min="7681" max="7681" width="31.7265625" customWidth="1"/>
    <col min="7682" max="7687" width="10.81640625" customWidth="1"/>
    <col min="7937" max="7937" width="31.7265625" customWidth="1"/>
    <col min="7938" max="7943" width="10.81640625" customWidth="1"/>
    <col min="8193" max="8193" width="31.7265625" customWidth="1"/>
    <col min="8194" max="8199" width="10.81640625" customWidth="1"/>
    <col min="8449" max="8449" width="31.7265625" customWidth="1"/>
    <col min="8450" max="8455" width="10.81640625" customWidth="1"/>
    <col min="8705" max="8705" width="31.7265625" customWidth="1"/>
    <col min="8706" max="8711" width="10.81640625" customWidth="1"/>
    <col min="8961" max="8961" width="31.7265625" customWidth="1"/>
    <col min="8962" max="8967" width="10.81640625" customWidth="1"/>
    <col min="9217" max="9217" width="31.7265625" customWidth="1"/>
    <col min="9218" max="9223" width="10.81640625" customWidth="1"/>
    <col min="9473" max="9473" width="31.7265625" customWidth="1"/>
    <col min="9474" max="9479" width="10.81640625" customWidth="1"/>
    <col min="9729" max="9729" width="31.7265625" customWidth="1"/>
    <col min="9730" max="9735" width="10.81640625" customWidth="1"/>
    <col min="9985" max="9985" width="31.7265625" customWidth="1"/>
    <col min="9986" max="9991" width="10.81640625" customWidth="1"/>
    <col min="10241" max="10241" width="31.7265625" customWidth="1"/>
    <col min="10242" max="10247" width="10.81640625" customWidth="1"/>
    <col min="10497" max="10497" width="31.7265625" customWidth="1"/>
    <col min="10498" max="10503" width="10.81640625" customWidth="1"/>
    <col min="10753" max="10753" width="31.7265625" customWidth="1"/>
    <col min="10754" max="10759" width="10.81640625" customWidth="1"/>
    <col min="11009" max="11009" width="31.7265625" customWidth="1"/>
    <col min="11010" max="11015" width="10.81640625" customWidth="1"/>
    <col min="11265" max="11265" width="31.7265625" customWidth="1"/>
    <col min="11266" max="11271" width="10.81640625" customWidth="1"/>
    <col min="11521" max="11521" width="31.7265625" customWidth="1"/>
    <col min="11522" max="11527" width="10.81640625" customWidth="1"/>
    <col min="11777" max="11777" width="31.7265625" customWidth="1"/>
    <col min="11778" max="11783" width="10.81640625" customWidth="1"/>
    <col min="12033" max="12033" width="31.7265625" customWidth="1"/>
    <col min="12034" max="12039" width="10.81640625" customWidth="1"/>
    <col min="12289" max="12289" width="31.7265625" customWidth="1"/>
    <col min="12290" max="12295" width="10.81640625" customWidth="1"/>
    <col min="12545" max="12545" width="31.7265625" customWidth="1"/>
    <col min="12546" max="12551" width="10.81640625" customWidth="1"/>
    <col min="12801" max="12801" width="31.7265625" customWidth="1"/>
    <col min="12802" max="12807" width="10.81640625" customWidth="1"/>
    <col min="13057" max="13057" width="31.7265625" customWidth="1"/>
    <col min="13058" max="13063" width="10.81640625" customWidth="1"/>
    <col min="13313" max="13313" width="31.7265625" customWidth="1"/>
    <col min="13314" max="13319" width="10.81640625" customWidth="1"/>
    <col min="13569" max="13569" width="31.7265625" customWidth="1"/>
    <col min="13570" max="13575" width="10.81640625" customWidth="1"/>
    <col min="13825" max="13825" width="31.7265625" customWidth="1"/>
    <col min="13826" max="13831" width="10.81640625" customWidth="1"/>
    <col min="14081" max="14081" width="31.7265625" customWidth="1"/>
    <col min="14082" max="14087" width="10.81640625" customWidth="1"/>
    <col min="14337" max="14337" width="31.7265625" customWidth="1"/>
    <col min="14338" max="14343" width="10.81640625" customWidth="1"/>
    <col min="14593" max="14593" width="31.7265625" customWidth="1"/>
    <col min="14594" max="14599" width="10.81640625" customWidth="1"/>
    <col min="14849" max="14849" width="31.7265625" customWidth="1"/>
    <col min="14850" max="14855" width="10.81640625" customWidth="1"/>
    <col min="15105" max="15105" width="31.7265625" customWidth="1"/>
    <col min="15106" max="15111" width="10.81640625" customWidth="1"/>
    <col min="15361" max="15361" width="31.7265625" customWidth="1"/>
    <col min="15362" max="15367" width="10.81640625" customWidth="1"/>
    <col min="15617" max="15617" width="31.7265625" customWidth="1"/>
    <col min="15618" max="15623" width="10.81640625" customWidth="1"/>
    <col min="15873" max="15873" width="31.7265625" customWidth="1"/>
    <col min="15874" max="15879" width="10.81640625" customWidth="1"/>
    <col min="16129" max="16129" width="31.7265625" customWidth="1"/>
    <col min="16130" max="16135" width="10.81640625" customWidth="1"/>
  </cols>
  <sheetData>
    <row r="1" spans="1:7">
      <c r="A1" s="131" t="s">
        <v>537</v>
      </c>
      <c r="B1" s="131"/>
    </row>
    <row r="2" spans="1:7" ht="24" customHeight="1">
      <c r="A2" s="126" t="s">
        <v>538</v>
      </c>
      <c r="B2" s="127"/>
      <c r="C2" s="127"/>
      <c r="D2" s="127"/>
      <c r="E2" s="127"/>
      <c r="F2" s="127"/>
      <c r="G2" s="127"/>
    </row>
    <row r="3" spans="1:7" ht="24" customHeight="1" thickBot="1">
      <c r="A3" s="29"/>
      <c r="B3" s="128" t="s">
        <v>146</v>
      </c>
      <c r="C3" s="128"/>
      <c r="D3" s="128"/>
      <c r="E3" s="128"/>
      <c r="F3" s="128"/>
      <c r="G3" s="129"/>
    </row>
    <row r="4" spans="1:7" ht="23.25" customHeight="1" thickTop="1">
      <c r="A4" s="29"/>
      <c r="B4" s="30"/>
      <c r="C4" s="130" t="s">
        <v>147</v>
      </c>
      <c r="D4" s="130"/>
      <c r="E4" s="130"/>
      <c r="F4" s="130"/>
      <c r="G4" s="130"/>
    </row>
    <row r="5" spans="1:7" ht="46.5" customHeight="1" thickBot="1">
      <c r="A5" s="31"/>
      <c r="B5" s="32" t="s">
        <v>539</v>
      </c>
      <c r="C5" s="32" t="s">
        <v>148</v>
      </c>
      <c r="D5" s="32" t="s">
        <v>149</v>
      </c>
      <c r="E5" s="32" t="s">
        <v>540</v>
      </c>
      <c r="F5" s="32" t="s">
        <v>541</v>
      </c>
      <c r="G5" s="32" t="s">
        <v>150</v>
      </c>
    </row>
    <row r="6" spans="1:7" ht="24" customHeight="1" thickTop="1">
      <c r="A6" s="33" t="s">
        <v>151</v>
      </c>
      <c r="B6" s="34">
        <v>123.53</v>
      </c>
      <c r="C6" s="34">
        <v>77.069999999999993</v>
      </c>
      <c r="D6" s="34">
        <v>7.45</v>
      </c>
      <c r="E6" s="34">
        <v>9.34</v>
      </c>
      <c r="F6" s="34">
        <v>22.84</v>
      </c>
      <c r="G6" s="34">
        <v>6.83</v>
      </c>
    </row>
    <row r="7" spans="1:7" ht="24" customHeight="1">
      <c r="A7" s="35" t="s">
        <v>152</v>
      </c>
      <c r="B7" s="36" t="s">
        <v>3</v>
      </c>
      <c r="C7" s="36" t="s">
        <v>3</v>
      </c>
      <c r="D7" s="36" t="s">
        <v>3</v>
      </c>
      <c r="E7" s="36" t="s">
        <v>3</v>
      </c>
      <c r="F7" s="36" t="s">
        <v>3</v>
      </c>
      <c r="G7" s="36" t="s">
        <v>3</v>
      </c>
    </row>
    <row r="8" spans="1:7" ht="15" customHeight="1">
      <c r="A8" s="37" t="s">
        <v>99</v>
      </c>
      <c r="B8" s="38">
        <v>21.92</v>
      </c>
      <c r="C8" s="38">
        <v>11.23</v>
      </c>
      <c r="D8" s="38">
        <v>1.95</v>
      </c>
      <c r="E8" s="38">
        <v>3.15</v>
      </c>
      <c r="F8" s="38">
        <v>5.0999999999999996</v>
      </c>
      <c r="G8" s="38">
        <v>0.5</v>
      </c>
    </row>
    <row r="9" spans="1:7">
      <c r="A9" s="39" t="s">
        <v>100</v>
      </c>
      <c r="B9" s="38">
        <v>5.88</v>
      </c>
      <c r="C9" s="38">
        <v>3.34</v>
      </c>
      <c r="D9" s="38">
        <v>0.3</v>
      </c>
      <c r="E9" s="38">
        <v>0.99</v>
      </c>
      <c r="F9" s="38">
        <v>1.1000000000000001</v>
      </c>
      <c r="G9" s="38">
        <v>0.14000000000000001</v>
      </c>
    </row>
    <row r="10" spans="1:7">
      <c r="A10" s="39" t="s">
        <v>101</v>
      </c>
      <c r="B10" s="38">
        <v>16.04</v>
      </c>
      <c r="C10" s="38">
        <v>7.89</v>
      </c>
      <c r="D10" s="38">
        <v>1.65</v>
      </c>
      <c r="E10" s="38">
        <v>2.15</v>
      </c>
      <c r="F10" s="38">
        <v>3.99</v>
      </c>
      <c r="G10" s="38">
        <v>0.36</v>
      </c>
    </row>
    <row r="11" spans="1:7">
      <c r="A11" s="37" t="s">
        <v>102</v>
      </c>
      <c r="B11" s="38">
        <v>27.04</v>
      </c>
      <c r="C11" s="38">
        <v>18.579999999999998</v>
      </c>
      <c r="D11" s="38">
        <v>1.33</v>
      </c>
      <c r="E11" s="38">
        <v>1.95</v>
      </c>
      <c r="F11" s="38">
        <v>4.2</v>
      </c>
      <c r="G11" s="38">
        <v>0.97</v>
      </c>
    </row>
    <row r="12" spans="1:7">
      <c r="A12" s="39" t="s">
        <v>103</v>
      </c>
      <c r="B12" s="38">
        <v>18.55</v>
      </c>
      <c r="C12" s="38">
        <v>12.59</v>
      </c>
      <c r="D12" s="38">
        <v>0.91</v>
      </c>
      <c r="E12" s="38">
        <v>1.49</v>
      </c>
      <c r="F12" s="38">
        <v>2.94</v>
      </c>
      <c r="G12" s="38">
        <v>0.63</v>
      </c>
    </row>
    <row r="13" spans="1:7" ht="15" customHeight="1">
      <c r="A13" s="39" t="s">
        <v>104</v>
      </c>
      <c r="B13" s="38">
        <v>8.5</v>
      </c>
      <c r="C13" s="38">
        <v>5.99</v>
      </c>
      <c r="D13" s="38">
        <v>0.43</v>
      </c>
      <c r="E13" s="38">
        <v>0.47</v>
      </c>
      <c r="F13" s="38">
        <v>1.26</v>
      </c>
      <c r="G13" s="38">
        <v>0.35</v>
      </c>
    </row>
    <row r="14" spans="1:7">
      <c r="A14" s="37" t="s">
        <v>105</v>
      </c>
      <c r="B14" s="38">
        <v>46.84</v>
      </c>
      <c r="C14" s="38">
        <v>30.29</v>
      </c>
      <c r="D14" s="38">
        <v>2.48</v>
      </c>
      <c r="E14" s="38">
        <v>2.36</v>
      </c>
      <c r="F14" s="38">
        <v>7.83</v>
      </c>
      <c r="G14" s="38">
        <v>3.89</v>
      </c>
    </row>
    <row r="15" spans="1:7">
      <c r="A15" s="39" t="s">
        <v>106</v>
      </c>
      <c r="B15" s="38">
        <v>24.84</v>
      </c>
      <c r="C15" s="38">
        <v>15.25</v>
      </c>
      <c r="D15" s="38">
        <v>1.92</v>
      </c>
      <c r="E15" s="38">
        <v>1.17</v>
      </c>
      <c r="F15" s="38">
        <v>4.51</v>
      </c>
      <c r="G15" s="38">
        <v>2</v>
      </c>
    </row>
    <row r="16" spans="1:7">
      <c r="A16" s="39" t="s">
        <v>107</v>
      </c>
      <c r="B16" s="38">
        <v>7.38</v>
      </c>
      <c r="C16" s="38">
        <v>5.17</v>
      </c>
      <c r="D16" s="38">
        <v>0.19</v>
      </c>
      <c r="E16" s="38">
        <v>0.41</v>
      </c>
      <c r="F16" s="38">
        <v>0.84</v>
      </c>
      <c r="G16" s="38">
        <v>0.77</v>
      </c>
    </row>
    <row r="17" spans="1:7" ht="15" customHeight="1">
      <c r="A17" s="39" t="s">
        <v>108</v>
      </c>
      <c r="B17" s="38">
        <v>14.62</v>
      </c>
      <c r="C17" s="38">
        <v>9.8699999999999992</v>
      </c>
      <c r="D17" s="38">
        <v>0.36</v>
      </c>
      <c r="E17" s="38">
        <v>0.78</v>
      </c>
      <c r="F17" s="38">
        <v>2.48</v>
      </c>
      <c r="G17" s="38">
        <v>1.1200000000000001</v>
      </c>
    </row>
    <row r="18" spans="1:7">
      <c r="A18" s="37" t="s">
        <v>109</v>
      </c>
      <c r="B18" s="38">
        <v>27.72</v>
      </c>
      <c r="C18" s="38">
        <v>16.97</v>
      </c>
      <c r="D18" s="38">
        <v>1.69</v>
      </c>
      <c r="E18" s="38">
        <v>1.89</v>
      </c>
      <c r="F18" s="38">
        <v>5.7</v>
      </c>
      <c r="G18" s="38">
        <v>1.47</v>
      </c>
    </row>
    <row r="19" spans="1:7">
      <c r="A19" s="39" t="s">
        <v>110</v>
      </c>
      <c r="B19" s="38">
        <v>9.2200000000000006</v>
      </c>
      <c r="C19" s="38">
        <v>6.06</v>
      </c>
      <c r="D19" s="38">
        <v>0.5</v>
      </c>
      <c r="E19" s="38">
        <v>0.52</v>
      </c>
      <c r="F19" s="38">
        <v>1.47</v>
      </c>
      <c r="G19" s="38">
        <v>0.67</v>
      </c>
    </row>
    <row r="20" spans="1:7">
      <c r="A20" s="40" t="s">
        <v>111</v>
      </c>
      <c r="B20" s="38">
        <v>4.62</v>
      </c>
      <c r="C20" s="38">
        <v>3.1</v>
      </c>
      <c r="D20" s="38">
        <v>0.28999999999999998</v>
      </c>
      <c r="E20" s="38">
        <v>0.26</v>
      </c>
      <c r="F20" s="38">
        <v>0.73</v>
      </c>
      <c r="G20" s="38">
        <v>0.24</v>
      </c>
    </row>
    <row r="21" spans="1:7">
      <c r="A21" s="40" t="s">
        <v>112</v>
      </c>
      <c r="B21" s="38">
        <v>4.5999999999999996</v>
      </c>
      <c r="C21" s="38">
        <v>2.96</v>
      </c>
      <c r="D21" s="38">
        <v>0.21</v>
      </c>
      <c r="E21" s="38">
        <v>0.26</v>
      </c>
      <c r="F21" s="38">
        <v>0.74</v>
      </c>
      <c r="G21" s="38">
        <v>0.43</v>
      </c>
    </row>
    <row r="22" spans="1:7">
      <c r="A22" s="39" t="s">
        <v>113</v>
      </c>
      <c r="B22" s="38">
        <v>18.510000000000002</v>
      </c>
      <c r="C22" s="38">
        <v>10.91</v>
      </c>
      <c r="D22" s="38">
        <v>1.19</v>
      </c>
      <c r="E22" s="38">
        <v>1.36</v>
      </c>
      <c r="F22" s="38">
        <v>4.24</v>
      </c>
      <c r="G22" s="38">
        <v>0.8</v>
      </c>
    </row>
    <row r="23" spans="1:7" ht="24" customHeight="1">
      <c r="A23" s="35" t="s">
        <v>542</v>
      </c>
      <c r="B23" s="36" t="s">
        <v>3</v>
      </c>
      <c r="C23" s="36" t="s">
        <v>3</v>
      </c>
      <c r="D23" s="36" t="s">
        <v>3</v>
      </c>
      <c r="E23" s="36" t="s">
        <v>3</v>
      </c>
      <c r="F23" s="36" t="s">
        <v>3</v>
      </c>
      <c r="G23" s="36" t="s">
        <v>3</v>
      </c>
    </row>
    <row r="24" spans="1:7">
      <c r="A24" s="37" t="s">
        <v>114</v>
      </c>
      <c r="B24" s="38">
        <v>100.44</v>
      </c>
      <c r="C24" s="38">
        <v>58.8</v>
      </c>
      <c r="D24" s="38">
        <v>7.04</v>
      </c>
      <c r="E24" s="38">
        <v>9.02</v>
      </c>
      <c r="F24" s="38">
        <v>22.27</v>
      </c>
      <c r="G24" s="38">
        <v>3.31</v>
      </c>
    </row>
    <row r="25" spans="1:7" s="41" customFormat="1">
      <c r="A25" s="39" t="s">
        <v>153</v>
      </c>
      <c r="B25" s="38">
        <v>89.24</v>
      </c>
      <c r="C25" s="38">
        <v>50.99</v>
      </c>
      <c r="D25" s="38">
        <v>6.57</v>
      </c>
      <c r="E25" s="38">
        <v>7.95</v>
      </c>
      <c r="F25" s="38">
        <v>21.2</v>
      </c>
      <c r="G25" s="38">
        <v>2.5299999999999998</v>
      </c>
    </row>
    <row r="26" spans="1:7" s="41" customFormat="1">
      <c r="A26" s="39" t="s">
        <v>154</v>
      </c>
      <c r="B26" s="38">
        <v>11.2</v>
      </c>
      <c r="C26" s="38">
        <v>7.82</v>
      </c>
      <c r="D26" s="38">
        <v>0.47</v>
      </c>
      <c r="E26" s="38">
        <v>1.07</v>
      </c>
      <c r="F26" s="38">
        <v>1.07</v>
      </c>
      <c r="G26" s="38">
        <v>0.77</v>
      </c>
    </row>
    <row r="27" spans="1:7">
      <c r="A27" s="37" t="s">
        <v>115</v>
      </c>
      <c r="B27" s="38">
        <v>23.09</v>
      </c>
      <c r="C27" s="38">
        <v>18.27</v>
      </c>
      <c r="D27" s="38">
        <v>0.41</v>
      </c>
      <c r="E27" s="38">
        <v>0.32</v>
      </c>
      <c r="F27" s="38">
        <v>0.56999999999999995</v>
      </c>
      <c r="G27" s="38">
        <v>3.52</v>
      </c>
    </row>
    <row r="28" spans="1:7" ht="34" customHeight="1">
      <c r="A28" s="35" t="s">
        <v>543</v>
      </c>
      <c r="B28" s="36" t="s">
        <v>3</v>
      </c>
      <c r="C28" s="36" t="s">
        <v>3</v>
      </c>
      <c r="D28" s="36" t="s">
        <v>3</v>
      </c>
      <c r="E28" s="36" t="s">
        <v>3</v>
      </c>
      <c r="F28" s="36" t="s">
        <v>3</v>
      </c>
      <c r="G28" s="36" t="s">
        <v>3</v>
      </c>
    </row>
    <row r="29" spans="1:7">
      <c r="A29" s="37" t="s">
        <v>155</v>
      </c>
      <c r="B29" s="38">
        <v>42.5</v>
      </c>
      <c r="C29" s="38">
        <v>28.04</v>
      </c>
      <c r="D29" s="38">
        <v>2.4300000000000002</v>
      </c>
      <c r="E29" s="38">
        <v>3.78</v>
      </c>
      <c r="F29" s="38">
        <v>6.74</v>
      </c>
      <c r="G29" s="38">
        <v>1.52</v>
      </c>
    </row>
    <row r="30" spans="1:7">
      <c r="A30" s="37" t="s">
        <v>156</v>
      </c>
      <c r="B30" s="38">
        <v>36.79</v>
      </c>
      <c r="C30" s="38">
        <v>21.89</v>
      </c>
      <c r="D30" s="38">
        <v>2.8</v>
      </c>
      <c r="E30" s="38">
        <v>2.72</v>
      </c>
      <c r="F30" s="38">
        <v>7.03</v>
      </c>
      <c r="G30" s="38">
        <v>2.35</v>
      </c>
    </row>
    <row r="31" spans="1:7">
      <c r="A31" s="37" t="s">
        <v>157</v>
      </c>
      <c r="B31" s="38">
        <v>15.06</v>
      </c>
      <c r="C31" s="38">
        <v>9.07</v>
      </c>
      <c r="D31" s="38">
        <v>0.9</v>
      </c>
      <c r="E31" s="38">
        <v>1.1200000000000001</v>
      </c>
      <c r="F31" s="38">
        <v>3.12</v>
      </c>
      <c r="G31" s="38">
        <v>0.83</v>
      </c>
    </row>
    <row r="32" spans="1:7" ht="24" customHeight="1">
      <c r="A32" s="37" t="s">
        <v>158</v>
      </c>
      <c r="B32" s="38">
        <v>22.31</v>
      </c>
      <c r="C32" s="38">
        <v>13.98</v>
      </c>
      <c r="D32" s="38">
        <v>0.92</v>
      </c>
      <c r="E32" s="38">
        <v>1.25</v>
      </c>
      <c r="F32" s="38">
        <v>4.37</v>
      </c>
      <c r="G32" s="38">
        <v>1.8</v>
      </c>
    </row>
    <row r="33" spans="1:7">
      <c r="A33" s="37" t="s">
        <v>116</v>
      </c>
      <c r="B33" s="38">
        <v>6.87</v>
      </c>
      <c r="C33" s="38">
        <v>4.09</v>
      </c>
      <c r="D33" s="38">
        <v>0.4</v>
      </c>
      <c r="E33" s="38">
        <v>0.48</v>
      </c>
      <c r="F33" s="38">
        <v>1.57</v>
      </c>
      <c r="G33" s="38">
        <v>0.34</v>
      </c>
    </row>
    <row r="34" spans="1:7">
      <c r="A34" s="35" t="s">
        <v>159</v>
      </c>
      <c r="B34" s="36" t="s">
        <v>3</v>
      </c>
      <c r="C34" s="36" t="s">
        <v>3</v>
      </c>
      <c r="D34" s="36" t="s">
        <v>3</v>
      </c>
      <c r="E34" s="36" t="s">
        <v>3</v>
      </c>
      <c r="F34" s="36" t="s">
        <v>3</v>
      </c>
      <c r="G34" s="36" t="s">
        <v>3</v>
      </c>
    </row>
    <row r="35" spans="1:7">
      <c r="A35" s="37" t="s">
        <v>160</v>
      </c>
      <c r="B35" s="38">
        <v>20.260000000000002</v>
      </c>
      <c r="C35" s="38">
        <v>13.58</v>
      </c>
      <c r="D35" s="38">
        <v>1.1399999999999999</v>
      </c>
      <c r="E35" s="38">
        <v>2.36</v>
      </c>
      <c r="F35" s="38">
        <v>3.08</v>
      </c>
      <c r="G35" s="38">
        <v>0.09</v>
      </c>
    </row>
    <row r="36" spans="1:7">
      <c r="A36" s="37" t="s">
        <v>118</v>
      </c>
      <c r="B36" s="38">
        <v>12.48</v>
      </c>
      <c r="C36" s="38">
        <v>9.9</v>
      </c>
      <c r="D36" s="38">
        <v>0.4</v>
      </c>
      <c r="E36" s="38">
        <v>0.77</v>
      </c>
      <c r="F36" s="38">
        <v>1.25</v>
      </c>
      <c r="G36" s="38">
        <v>0.16</v>
      </c>
    </row>
    <row r="37" spans="1:7">
      <c r="A37" s="37" t="s">
        <v>119</v>
      </c>
      <c r="B37" s="38">
        <v>12.76</v>
      </c>
      <c r="C37" s="38">
        <v>8.23</v>
      </c>
      <c r="D37" s="38">
        <v>0.63</v>
      </c>
      <c r="E37" s="38">
        <v>1.1200000000000001</v>
      </c>
      <c r="F37" s="38">
        <v>2.41</v>
      </c>
      <c r="G37" s="38">
        <v>0.37</v>
      </c>
    </row>
    <row r="38" spans="1:7" ht="24" customHeight="1">
      <c r="A38" s="37" t="s">
        <v>120</v>
      </c>
      <c r="B38" s="38">
        <v>18.34</v>
      </c>
      <c r="C38" s="38">
        <v>10.46</v>
      </c>
      <c r="D38" s="38">
        <v>0.97</v>
      </c>
      <c r="E38" s="38">
        <v>1.56</v>
      </c>
      <c r="F38" s="38">
        <v>4.01</v>
      </c>
      <c r="G38" s="38">
        <v>1.34</v>
      </c>
    </row>
    <row r="39" spans="1:7">
      <c r="A39" s="37" t="s">
        <v>121</v>
      </c>
      <c r="B39" s="38">
        <v>16.3</v>
      </c>
      <c r="C39" s="38">
        <v>8.67</v>
      </c>
      <c r="D39" s="38">
        <v>1.26</v>
      </c>
      <c r="E39" s="38">
        <v>1.43</v>
      </c>
      <c r="F39" s="38">
        <v>3.6</v>
      </c>
      <c r="G39" s="38">
        <v>1.33</v>
      </c>
    </row>
    <row r="40" spans="1:7">
      <c r="A40" s="37" t="s">
        <v>122</v>
      </c>
      <c r="B40" s="38">
        <v>17.16</v>
      </c>
      <c r="C40" s="38">
        <v>10.65</v>
      </c>
      <c r="D40" s="38">
        <v>1.08</v>
      </c>
      <c r="E40" s="38">
        <v>0.95</v>
      </c>
      <c r="F40" s="38">
        <v>2.5499999999999998</v>
      </c>
      <c r="G40" s="38">
        <v>1.92</v>
      </c>
    </row>
    <row r="41" spans="1:7">
      <c r="A41" s="37" t="s">
        <v>123</v>
      </c>
      <c r="B41" s="38">
        <v>16.16</v>
      </c>
      <c r="C41" s="38">
        <v>9.98</v>
      </c>
      <c r="D41" s="38">
        <v>1.31</v>
      </c>
      <c r="E41" s="38">
        <v>0.72</v>
      </c>
      <c r="F41" s="38">
        <v>3.17</v>
      </c>
      <c r="G41" s="38">
        <v>0.98</v>
      </c>
    </row>
    <row r="42" spans="1:7">
      <c r="A42" s="37" t="s">
        <v>161</v>
      </c>
      <c r="B42" s="38">
        <v>5.53</v>
      </c>
      <c r="C42" s="38">
        <v>3.05</v>
      </c>
      <c r="D42" s="38">
        <v>0.37</v>
      </c>
      <c r="E42" s="38">
        <v>0.26</v>
      </c>
      <c r="F42" s="38">
        <v>1.52</v>
      </c>
      <c r="G42" s="38">
        <v>0.32</v>
      </c>
    </row>
    <row r="43" spans="1:7">
      <c r="A43" s="37" t="s">
        <v>544</v>
      </c>
      <c r="B43" s="38">
        <v>4.5599999999999996</v>
      </c>
      <c r="C43" s="38">
        <v>2.5299999999999998</v>
      </c>
      <c r="D43" s="38">
        <v>0.28999999999999998</v>
      </c>
      <c r="E43" s="38">
        <v>0.18</v>
      </c>
      <c r="F43" s="38">
        <v>1.26</v>
      </c>
      <c r="G43" s="38">
        <v>0.31</v>
      </c>
    </row>
    <row r="44" spans="1:7">
      <c r="A44" s="35" t="s">
        <v>162</v>
      </c>
      <c r="B44" s="36" t="s">
        <v>3</v>
      </c>
      <c r="C44" s="36" t="s">
        <v>3</v>
      </c>
      <c r="D44" s="36" t="s">
        <v>3</v>
      </c>
      <c r="E44" s="36" t="s">
        <v>3</v>
      </c>
      <c r="F44" s="36" t="s">
        <v>3</v>
      </c>
      <c r="G44" s="36" t="s">
        <v>3</v>
      </c>
    </row>
    <row r="45" spans="1:7">
      <c r="A45" s="37" t="s">
        <v>545</v>
      </c>
      <c r="B45" s="38">
        <v>47.15</v>
      </c>
      <c r="C45" s="38">
        <v>44.59</v>
      </c>
      <c r="D45" s="38">
        <v>2.57</v>
      </c>
      <c r="E45" s="38" t="s">
        <v>124</v>
      </c>
      <c r="F45" s="38" t="s">
        <v>124</v>
      </c>
      <c r="G45" s="38" t="s">
        <v>124</v>
      </c>
    </row>
    <row r="46" spans="1:7">
      <c r="A46" s="37" t="s">
        <v>546</v>
      </c>
      <c r="B46" s="38">
        <v>32.47</v>
      </c>
      <c r="C46" s="38">
        <v>28.53</v>
      </c>
      <c r="D46" s="38">
        <v>3.94</v>
      </c>
      <c r="E46" s="38" t="s">
        <v>124</v>
      </c>
      <c r="F46" s="38" t="s">
        <v>124</v>
      </c>
      <c r="G46" s="38" t="s">
        <v>124</v>
      </c>
    </row>
    <row r="47" spans="1:7" ht="24" customHeight="1">
      <c r="A47" s="37" t="s">
        <v>547</v>
      </c>
      <c r="B47" s="38">
        <v>2.61</v>
      </c>
      <c r="C47" s="38">
        <v>1.76</v>
      </c>
      <c r="D47" s="38">
        <v>0.85</v>
      </c>
      <c r="E47" s="38" t="s">
        <v>124</v>
      </c>
      <c r="F47" s="38" t="s">
        <v>124</v>
      </c>
      <c r="G47" s="38" t="s">
        <v>124</v>
      </c>
    </row>
    <row r="48" spans="1:7">
      <c r="A48" s="37" t="s">
        <v>548</v>
      </c>
      <c r="B48" s="38">
        <v>2.2799999999999998</v>
      </c>
      <c r="C48" s="38">
        <v>2.19</v>
      </c>
      <c r="D48" s="38">
        <v>0.09</v>
      </c>
      <c r="E48" s="38" t="s">
        <v>124</v>
      </c>
      <c r="F48" s="38" t="s">
        <v>124</v>
      </c>
      <c r="G48" s="38" t="s">
        <v>124</v>
      </c>
    </row>
    <row r="49" spans="1:7" ht="26.5">
      <c r="A49" s="37" t="s">
        <v>163</v>
      </c>
      <c r="B49" s="38">
        <v>39.01</v>
      </c>
      <c r="C49" s="38" t="s">
        <v>124</v>
      </c>
      <c r="D49" s="38" t="s">
        <v>124</v>
      </c>
      <c r="E49" s="38">
        <v>9.34</v>
      </c>
      <c r="F49" s="38">
        <v>22.84</v>
      </c>
      <c r="G49" s="38">
        <v>6.83</v>
      </c>
    </row>
    <row r="50" spans="1:7">
      <c r="A50" s="35" t="s">
        <v>164</v>
      </c>
      <c r="B50" s="36" t="s">
        <v>3</v>
      </c>
      <c r="C50" s="36" t="s">
        <v>3</v>
      </c>
      <c r="D50" s="36" t="s">
        <v>3</v>
      </c>
      <c r="E50" s="36" t="s">
        <v>3</v>
      </c>
      <c r="F50" s="36" t="s">
        <v>3</v>
      </c>
      <c r="G50" s="36" t="s">
        <v>3</v>
      </c>
    </row>
    <row r="51" spans="1:7" ht="26.5">
      <c r="A51" s="37" t="s">
        <v>549</v>
      </c>
      <c r="B51" s="38">
        <v>45.44</v>
      </c>
      <c r="C51" s="38">
        <v>31.14</v>
      </c>
      <c r="D51" s="38">
        <v>2.83</v>
      </c>
      <c r="E51" s="38">
        <v>2.23</v>
      </c>
      <c r="F51" s="38">
        <v>3.79</v>
      </c>
      <c r="G51" s="38">
        <v>5.45</v>
      </c>
    </row>
    <row r="52" spans="1:7">
      <c r="A52" s="37" t="s">
        <v>125</v>
      </c>
      <c r="B52" s="38">
        <v>33.369999999999997</v>
      </c>
      <c r="C52" s="38">
        <v>17.52</v>
      </c>
      <c r="D52" s="38">
        <v>2.0099999999999998</v>
      </c>
      <c r="E52" s="38">
        <v>3.79</v>
      </c>
      <c r="F52" s="38">
        <v>9.8000000000000007</v>
      </c>
      <c r="G52" s="38">
        <v>0.24</v>
      </c>
    </row>
    <row r="53" spans="1:7" ht="24" customHeight="1">
      <c r="A53" s="37" t="s">
        <v>126</v>
      </c>
      <c r="B53" s="38">
        <v>18.8</v>
      </c>
      <c r="C53" s="38">
        <v>12.63</v>
      </c>
      <c r="D53" s="38">
        <v>0.92</v>
      </c>
      <c r="E53" s="38">
        <v>1.55</v>
      </c>
      <c r="F53" s="38">
        <v>2.86</v>
      </c>
      <c r="G53" s="38">
        <v>0.84</v>
      </c>
    </row>
    <row r="54" spans="1:7" ht="15" customHeight="1">
      <c r="A54" s="37" t="s">
        <v>127</v>
      </c>
      <c r="B54" s="38">
        <v>15.65</v>
      </c>
      <c r="C54" s="38">
        <v>10.54</v>
      </c>
      <c r="D54" s="38">
        <v>1.07</v>
      </c>
      <c r="E54" s="38">
        <v>0.89</v>
      </c>
      <c r="F54" s="38">
        <v>3.08</v>
      </c>
      <c r="G54" s="38">
        <v>0.08</v>
      </c>
    </row>
    <row r="55" spans="1:7">
      <c r="A55" s="37" t="s">
        <v>550</v>
      </c>
      <c r="B55" s="38">
        <v>6.42</v>
      </c>
      <c r="C55" s="38">
        <v>2.89</v>
      </c>
      <c r="D55" s="38">
        <v>0.41</v>
      </c>
      <c r="E55" s="38">
        <v>0.5</v>
      </c>
      <c r="F55" s="38">
        <v>2.56</v>
      </c>
      <c r="G55" s="38" t="s">
        <v>117</v>
      </c>
    </row>
    <row r="56" spans="1:7">
      <c r="A56" s="37" t="s">
        <v>551</v>
      </c>
      <c r="B56" s="38">
        <v>1.89</v>
      </c>
      <c r="C56" s="38">
        <v>1.1599999999999999</v>
      </c>
      <c r="D56" s="38">
        <v>0.11</v>
      </c>
      <c r="E56" s="38">
        <v>0.21</v>
      </c>
      <c r="F56" s="38">
        <v>0.3</v>
      </c>
      <c r="G56" s="38">
        <v>0.11</v>
      </c>
    </row>
    <row r="57" spans="1:7">
      <c r="A57" s="37" t="s">
        <v>128</v>
      </c>
      <c r="B57" s="38">
        <v>1.46</v>
      </c>
      <c r="C57" s="38">
        <v>0.94</v>
      </c>
      <c r="D57" s="38">
        <v>0.08</v>
      </c>
      <c r="E57" s="38">
        <v>0.14000000000000001</v>
      </c>
      <c r="F57" s="38">
        <v>0.31</v>
      </c>
      <c r="G57" s="38" t="s">
        <v>124</v>
      </c>
    </row>
    <row r="58" spans="1:7">
      <c r="A58" s="37" t="s">
        <v>165</v>
      </c>
      <c r="B58" s="38">
        <v>0.5</v>
      </c>
      <c r="C58" s="38">
        <v>0.26</v>
      </c>
      <c r="D58" s="38" t="s">
        <v>117</v>
      </c>
      <c r="E58" s="38" t="s">
        <v>117</v>
      </c>
      <c r="F58" s="38">
        <v>0.14000000000000001</v>
      </c>
      <c r="G58" s="38" t="s">
        <v>117</v>
      </c>
    </row>
    <row r="59" spans="1:7">
      <c r="A59" s="35" t="s">
        <v>166</v>
      </c>
      <c r="B59" s="36" t="s">
        <v>3</v>
      </c>
      <c r="C59" s="36" t="s">
        <v>3</v>
      </c>
      <c r="D59" s="36" t="s">
        <v>3</v>
      </c>
      <c r="E59" s="36" t="s">
        <v>3</v>
      </c>
      <c r="F59" s="36" t="s">
        <v>3</v>
      </c>
      <c r="G59" s="36" t="s">
        <v>3</v>
      </c>
    </row>
    <row r="60" spans="1:7">
      <c r="A60" s="37" t="s">
        <v>167</v>
      </c>
      <c r="B60" s="38">
        <v>76.03</v>
      </c>
      <c r="C60" s="38">
        <v>61.56</v>
      </c>
      <c r="D60" s="38">
        <v>5.49</v>
      </c>
      <c r="E60" s="38">
        <v>5.89</v>
      </c>
      <c r="F60" s="38" t="s">
        <v>124</v>
      </c>
      <c r="G60" s="38">
        <v>3.09</v>
      </c>
    </row>
    <row r="61" spans="1:7">
      <c r="A61" s="37" t="s">
        <v>129</v>
      </c>
      <c r="B61" s="38">
        <v>9.69</v>
      </c>
      <c r="C61" s="38">
        <v>5.87</v>
      </c>
      <c r="D61" s="38">
        <v>0.28000000000000003</v>
      </c>
      <c r="E61" s="38">
        <v>0.46</v>
      </c>
      <c r="F61" s="38" t="s">
        <v>124</v>
      </c>
      <c r="G61" s="38">
        <v>3.08</v>
      </c>
    </row>
    <row r="62" spans="1:7" ht="24" customHeight="1">
      <c r="A62" s="37" t="s">
        <v>168</v>
      </c>
      <c r="B62" s="38">
        <v>5.19</v>
      </c>
      <c r="C62" s="38">
        <v>3.06</v>
      </c>
      <c r="D62" s="38">
        <v>0.55000000000000004</v>
      </c>
      <c r="E62" s="38">
        <v>1.23</v>
      </c>
      <c r="F62" s="38" t="s">
        <v>124</v>
      </c>
      <c r="G62" s="38">
        <v>0.35</v>
      </c>
    </row>
    <row r="63" spans="1:7">
      <c r="A63" s="37" t="s">
        <v>169</v>
      </c>
      <c r="B63" s="38">
        <v>4.8899999999999997</v>
      </c>
      <c r="C63" s="38">
        <v>3.6</v>
      </c>
      <c r="D63" s="38">
        <v>0.59</v>
      </c>
      <c r="E63" s="38">
        <v>0.66</v>
      </c>
      <c r="F63" s="38" t="s">
        <v>124</v>
      </c>
      <c r="G63" s="38" t="s">
        <v>117</v>
      </c>
    </row>
    <row r="64" spans="1:7">
      <c r="A64" s="37" t="s">
        <v>170</v>
      </c>
      <c r="B64" s="38">
        <v>2.14</v>
      </c>
      <c r="C64" s="38">
        <v>1.58</v>
      </c>
      <c r="D64" s="38">
        <v>0.11</v>
      </c>
      <c r="E64" s="38">
        <v>0.43</v>
      </c>
      <c r="F64" s="38" t="s">
        <v>124</v>
      </c>
      <c r="G64" s="38" t="s">
        <v>117</v>
      </c>
    </row>
    <row r="65" spans="1:7">
      <c r="A65" s="37" t="s">
        <v>171</v>
      </c>
      <c r="B65" s="38">
        <v>1.49</v>
      </c>
      <c r="C65" s="38">
        <v>0.73</v>
      </c>
      <c r="D65" s="38">
        <v>0.18</v>
      </c>
      <c r="E65" s="38">
        <v>0.51</v>
      </c>
      <c r="F65" s="38" t="s">
        <v>124</v>
      </c>
      <c r="G65" s="38">
        <v>0.08</v>
      </c>
    </row>
    <row r="66" spans="1:7">
      <c r="A66" s="37" t="s">
        <v>165</v>
      </c>
      <c r="B66" s="38">
        <v>1.26</v>
      </c>
      <c r="C66" s="38">
        <v>0.67</v>
      </c>
      <c r="D66" s="38">
        <v>0.27</v>
      </c>
      <c r="E66" s="38">
        <v>0.15</v>
      </c>
      <c r="F66" s="38" t="s">
        <v>124</v>
      </c>
      <c r="G66" s="38">
        <v>0.18</v>
      </c>
    </row>
    <row r="67" spans="1:7" ht="26.5">
      <c r="A67" s="37" t="s">
        <v>172</v>
      </c>
      <c r="B67" s="38">
        <v>22.84</v>
      </c>
      <c r="C67" s="38" t="s">
        <v>124</v>
      </c>
      <c r="D67" s="38" t="s">
        <v>124</v>
      </c>
      <c r="E67" s="38" t="s">
        <v>124</v>
      </c>
      <c r="F67" s="38">
        <v>22.84</v>
      </c>
      <c r="G67" s="38" t="s">
        <v>124</v>
      </c>
    </row>
    <row r="68" spans="1:7" ht="26.5">
      <c r="A68" s="35" t="s">
        <v>173</v>
      </c>
      <c r="B68" s="36" t="s">
        <v>3</v>
      </c>
      <c r="C68" s="36" t="s">
        <v>3</v>
      </c>
      <c r="D68" s="36" t="s">
        <v>3</v>
      </c>
      <c r="E68" s="36" t="s">
        <v>3</v>
      </c>
      <c r="F68" s="36" t="s">
        <v>3</v>
      </c>
      <c r="G68" s="36" t="s">
        <v>3</v>
      </c>
    </row>
    <row r="69" spans="1:7">
      <c r="A69" s="42" t="s">
        <v>131</v>
      </c>
      <c r="B69" s="38">
        <v>4.59</v>
      </c>
      <c r="C69" s="38">
        <v>0.09</v>
      </c>
      <c r="D69" s="38">
        <v>0.05</v>
      </c>
      <c r="E69" s="38">
        <v>0.77</v>
      </c>
      <c r="F69" s="38">
        <v>3.56</v>
      </c>
      <c r="G69" s="38">
        <v>0.11</v>
      </c>
    </row>
    <row r="70" spans="1:7">
      <c r="A70" s="42">
        <v>3</v>
      </c>
      <c r="B70" s="38">
        <v>8.73</v>
      </c>
      <c r="C70" s="38">
        <v>0.65</v>
      </c>
      <c r="D70" s="38">
        <v>0.3</v>
      </c>
      <c r="E70" s="38">
        <v>1.71</v>
      </c>
      <c r="F70" s="38">
        <v>5.86</v>
      </c>
      <c r="G70" s="38">
        <v>0.21</v>
      </c>
    </row>
    <row r="71" spans="1:7" ht="34" customHeight="1">
      <c r="A71" s="42">
        <v>4</v>
      </c>
      <c r="B71" s="38">
        <v>15.95</v>
      </c>
      <c r="C71" s="38">
        <v>3.3</v>
      </c>
      <c r="D71" s="38">
        <v>1.46</v>
      </c>
      <c r="E71" s="38">
        <v>3.04</v>
      </c>
      <c r="F71" s="38">
        <v>6.98</v>
      </c>
      <c r="G71" s="38">
        <v>1.17</v>
      </c>
    </row>
    <row r="72" spans="1:7">
      <c r="A72" s="42">
        <v>5</v>
      </c>
      <c r="B72" s="38">
        <v>19.54</v>
      </c>
      <c r="C72" s="38">
        <v>9.77</v>
      </c>
      <c r="D72" s="38">
        <v>1.81</v>
      </c>
      <c r="E72" s="38">
        <v>2.17</v>
      </c>
      <c r="F72" s="38">
        <v>4.13</v>
      </c>
      <c r="G72" s="38">
        <v>1.65</v>
      </c>
    </row>
    <row r="73" spans="1:7">
      <c r="A73" s="42">
        <v>6</v>
      </c>
      <c r="B73" s="38">
        <v>22.1</v>
      </c>
      <c r="C73" s="38">
        <v>15.86</v>
      </c>
      <c r="D73" s="38">
        <v>1.66</v>
      </c>
      <c r="E73" s="38">
        <v>0.97</v>
      </c>
      <c r="F73" s="38">
        <v>1.68</v>
      </c>
      <c r="G73" s="38">
        <v>1.94</v>
      </c>
    </row>
    <row r="74" spans="1:7">
      <c r="A74" s="42">
        <v>7</v>
      </c>
      <c r="B74" s="38">
        <v>18.86</v>
      </c>
      <c r="C74" s="38">
        <v>16.23</v>
      </c>
      <c r="D74" s="38">
        <v>1.1000000000000001</v>
      </c>
      <c r="E74" s="38">
        <v>0.27</v>
      </c>
      <c r="F74" s="38">
        <v>0.38</v>
      </c>
      <c r="G74" s="38">
        <v>0.87</v>
      </c>
    </row>
    <row r="75" spans="1:7">
      <c r="A75" s="42">
        <v>8</v>
      </c>
      <c r="B75" s="38">
        <v>13.87</v>
      </c>
      <c r="C75" s="38">
        <v>12.42</v>
      </c>
      <c r="D75" s="38">
        <v>0.56000000000000005</v>
      </c>
      <c r="E75" s="38">
        <v>0.16</v>
      </c>
      <c r="F75" s="38">
        <v>0.15</v>
      </c>
      <c r="G75" s="38">
        <v>0.57999999999999996</v>
      </c>
    </row>
    <row r="76" spans="1:7">
      <c r="A76" s="42" t="s">
        <v>174</v>
      </c>
      <c r="B76" s="38">
        <v>19.899999999999999</v>
      </c>
      <c r="C76" s="38">
        <v>18.73</v>
      </c>
      <c r="D76" s="38">
        <v>0.51</v>
      </c>
      <c r="E76" s="38">
        <v>0.25</v>
      </c>
      <c r="F76" s="38">
        <v>0.11</v>
      </c>
      <c r="G76" s="38">
        <v>0.3</v>
      </c>
    </row>
    <row r="77" spans="1:7">
      <c r="A77" s="35" t="s">
        <v>175</v>
      </c>
      <c r="B77" s="38" t="s">
        <v>3</v>
      </c>
      <c r="C77" s="38" t="s">
        <v>3</v>
      </c>
      <c r="D77" s="38" t="s">
        <v>3</v>
      </c>
      <c r="E77" s="38" t="s">
        <v>3</v>
      </c>
      <c r="F77" s="38" t="s">
        <v>3</v>
      </c>
      <c r="G77" s="38" t="s">
        <v>3</v>
      </c>
    </row>
    <row r="78" spans="1:7">
      <c r="A78" s="42">
        <v>0</v>
      </c>
      <c r="B78" s="38">
        <v>1.82</v>
      </c>
      <c r="C78" s="38">
        <v>0.1</v>
      </c>
      <c r="D78" s="38" t="s">
        <v>117</v>
      </c>
      <c r="E78" s="38">
        <v>0.32</v>
      </c>
      <c r="F78" s="38">
        <v>1.36</v>
      </c>
      <c r="G78" s="38" t="s">
        <v>117</v>
      </c>
    </row>
    <row r="79" spans="1:7">
      <c r="A79" s="42">
        <v>1</v>
      </c>
      <c r="B79" s="38">
        <v>14.52</v>
      </c>
      <c r="C79" s="38">
        <v>1.25</v>
      </c>
      <c r="D79" s="38">
        <v>0.49</v>
      </c>
      <c r="E79" s="38">
        <v>2.61</v>
      </c>
      <c r="F79" s="38">
        <v>9.7799999999999994</v>
      </c>
      <c r="G79" s="38">
        <v>0.4</v>
      </c>
    </row>
    <row r="80" spans="1:7" ht="24" customHeight="1">
      <c r="A80" s="42">
        <v>2</v>
      </c>
      <c r="B80" s="38">
        <v>30.67</v>
      </c>
      <c r="C80" s="38">
        <v>10.56</v>
      </c>
      <c r="D80" s="38">
        <v>3.19</v>
      </c>
      <c r="E80" s="38">
        <v>4.57</v>
      </c>
      <c r="F80" s="38">
        <v>9.99</v>
      </c>
      <c r="G80" s="38">
        <v>2.36</v>
      </c>
    </row>
    <row r="81" spans="1:7">
      <c r="A81" s="42">
        <v>3</v>
      </c>
      <c r="B81" s="38">
        <v>48.27</v>
      </c>
      <c r="C81" s="38">
        <v>38.869999999999997</v>
      </c>
      <c r="D81" s="38">
        <v>2.94</v>
      </c>
      <c r="E81" s="38">
        <v>1.48</v>
      </c>
      <c r="F81" s="38">
        <v>1.51</v>
      </c>
      <c r="G81" s="38">
        <v>3.49</v>
      </c>
    </row>
    <row r="82" spans="1:7">
      <c r="A82" s="42">
        <v>4</v>
      </c>
      <c r="B82" s="38">
        <v>22.08</v>
      </c>
      <c r="C82" s="38">
        <v>20.61</v>
      </c>
      <c r="D82" s="38">
        <v>0.57999999999999996</v>
      </c>
      <c r="E82" s="38">
        <v>0.23</v>
      </c>
      <c r="F82" s="38">
        <v>0.15</v>
      </c>
      <c r="G82" s="38">
        <v>0.51</v>
      </c>
    </row>
    <row r="83" spans="1:7">
      <c r="A83" s="42" t="s">
        <v>176</v>
      </c>
      <c r="B83" s="38">
        <v>6.16</v>
      </c>
      <c r="C83" s="38">
        <v>5.69</v>
      </c>
      <c r="D83" s="38">
        <v>0.21</v>
      </c>
      <c r="E83" s="38">
        <v>0.13</v>
      </c>
      <c r="F83" s="38" t="s">
        <v>117</v>
      </c>
      <c r="G83" s="38">
        <v>7.0000000000000007E-2</v>
      </c>
    </row>
    <row r="84" spans="1:7" ht="26.5">
      <c r="A84" s="35" t="s">
        <v>177</v>
      </c>
      <c r="B84" s="36" t="s">
        <v>3</v>
      </c>
      <c r="C84" s="36" t="s">
        <v>3</v>
      </c>
      <c r="D84" s="36" t="s">
        <v>3</v>
      </c>
      <c r="E84" s="36" t="s">
        <v>3</v>
      </c>
      <c r="F84" s="36" t="s">
        <v>3</v>
      </c>
      <c r="G84" s="36" t="s">
        <v>3</v>
      </c>
    </row>
    <row r="85" spans="1:7">
      <c r="A85" s="42">
        <v>1</v>
      </c>
      <c r="B85" s="38">
        <v>8.41</v>
      </c>
      <c r="C85" s="38">
        <v>1.43</v>
      </c>
      <c r="D85" s="38">
        <v>0.31</v>
      </c>
      <c r="E85" s="38">
        <v>1.55</v>
      </c>
      <c r="F85" s="38">
        <v>4.84</v>
      </c>
      <c r="G85" s="38">
        <v>0.28000000000000003</v>
      </c>
    </row>
    <row r="86" spans="1:7">
      <c r="A86" s="42">
        <v>2</v>
      </c>
      <c r="B86" s="38">
        <v>27.88</v>
      </c>
      <c r="C86" s="38">
        <v>9.65</v>
      </c>
      <c r="D86" s="38">
        <v>2.13</v>
      </c>
      <c r="E86" s="38">
        <v>3.9</v>
      </c>
      <c r="F86" s="38">
        <v>10.07</v>
      </c>
      <c r="G86" s="38">
        <v>2.13</v>
      </c>
    </row>
    <row r="87" spans="1:7" ht="34" customHeight="1">
      <c r="A87" s="42">
        <v>3</v>
      </c>
      <c r="B87" s="38">
        <v>32.82</v>
      </c>
      <c r="C87" s="38">
        <v>19.91</v>
      </c>
      <c r="D87" s="38">
        <v>2.39</v>
      </c>
      <c r="E87" s="38">
        <v>2.5499999999999998</v>
      </c>
      <c r="F87" s="38">
        <v>5.6</v>
      </c>
      <c r="G87" s="38">
        <v>2.36</v>
      </c>
    </row>
    <row r="88" spans="1:7">
      <c r="A88" s="42">
        <v>4</v>
      </c>
      <c r="B88" s="38">
        <v>26.77</v>
      </c>
      <c r="C88" s="38">
        <v>21.33</v>
      </c>
      <c r="D88" s="38">
        <v>1.5</v>
      </c>
      <c r="E88" s="38">
        <v>0.82</v>
      </c>
      <c r="F88" s="38">
        <v>1.86</v>
      </c>
      <c r="G88" s="38">
        <v>1.26</v>
      </c>
    </row>
    <row r="89" spans="1:7">
      <c r="A89" s="42" t="s">
        <v>176</v>
      </c>
      <c r="B89" s="38">
        <v>27.64</v>
      </c>
      <c r="C89" s="38">
        <v>24.75</v>
      </c>
      <c r="D89" s="38">
        <v>1.1100000000000001</v>
      </c>
      <c r="E89" s="38">
        <v>0.51</v>
      </c>
      <c r="F89" s="38">
        <v>0.47</v>
      </c>
      <c r="G89" s="38">
        <v>0.79</v>
      </c>
    </row>
    <row r="90" spans="1:7">
      <c r="A90" s="35" t="s">
        <v>178</v>
      </c>
      <c r="B90" s="36" t="s">
        <v>3</v>
      </c>
      <c r="C90" s="36" t="s">
        <v>3</v>
      </c>
      <c r="D90" s="36" t="s">
        <v>3</v>
      </c>
      <c r="E90" s="36" t="s">
        <v>3</v>
      </c>
      <c r="F90" s="36" t="s">
        <v>3</v>
      </c>
      <c r="G90" s="36" t="s">
        <v>3</v>
      </c>
    </row>
    <row r="91" spans="1:7">
      <c r="A91" s="42">
        <v>0</v>
      </c>
      <c r="B91" s="38">
        <v>0.15</v>
      </c>
      <c r="C91" s="38">
        <v>7.0000000000000007E-2</v>
      </c>
      <c r="D91" s="38" t="s">
        <v>117</v>
      </c>
      <c r="E91" s="38" t="s">
        <v>117</v>
      </c>
      <c r="F91" s="38" t="s">
        <v>117</v>
      </c>
      <c r="G91" s="38" t="s">
        <v>117</v>
      </c>
    </row>
    <row r="92" spans="1:7">
      <c r="A92" s="42">
        <v>1</v>
      </c>
      <c r="B92" s="38">
        <v>50.32</v>
      </c>
      <c r="C92" s="38">
        <v>21.7</v>
      </c>
      <c r="D92" s="38">
        <v>3.03</v>
      </c>
      <c r="E92" s="38">
        <v>7.24</v>
      </c>
      <c r="F92" s="38">
        <v>16.260000000000002</v>
      </c>
      <c r="G92" s="38">
        <v>2.1</v>
      </c>
    </row>
    <row r="93" spans="1:7" ht="24" customHeight="1">
      <c r="A93" s="42">
        <v>2</v>
      </c>
      <c r="B93" s="38">
        <v>56.85</v>
      </c>
      <c r="C93" s="38">
        <v>40.42</v>
      </c>
      <c r="D93" s="38">
        <v>3.7</v>
      </c>
      <c r="E93" s="38">
        <v>1.86</v>
      </c>
      <c r="F93" s="38">
        <v>6.36</v>
      </c>
      <c r="G93" s="38">
        <v>4.51</v>
      </c>
    </row>
    <row r="94" spans="1:7">
      <c r="A94" s="42" t="s">
        <v>179</v>
      </c>
      <c r="B94" s="38">
        <v>16.21</v>
      </c>
      <c r="C94" s="38">
        <v>14.89</v>
      </c>
      <c r="D94" s="38">
        <v>0.72</v>
      </c>
      <c r="E94" s="38">
        <v>0.23</v>
      </c>
      <c r="F94" s="38">
        <v>0.15</v>
      </c>
      <c r="G94" s="38">
        <v>0.22</v>
      </c>
    </row>
    <row r="95" spans="1:7">
      <c r="A95" s="35" t="s">
        <v>180</v>
      </c>
      <c r="B95" s="36" t="s">
        <v>3</v>
      </c>
      <c r="C95" s="36" t="s">
        <v>3</v>
      </c>
      <c r="D95" s="36" t="s">
        <v>3</v>
      </c>
      <c r="E95" s="36" t="s">
        <v>3</v>
      </c>
      <c r="F95" s="36" t="s">
        <v>3</v>
      </c>
      <c r="G95" s="36" t="s">
        <v>3</v>
      </c>
    </row>
    <row r="96" spans="1:7">
      <c r="A96" s="42">
        <v>0</v>
      </c>
      <c r="B96" s="38">
        <v>86.83</v>
      </c>
      <c r="C96" s="38">
        <v>47.8</v>
      </c>
      <c r="D96" s="38">
        <v>4.0599999999999996</v>
      </c>
      <c r="E96" s="38">
        <v>8.2100000000000009</v>
      </c>
      <c r="F96" s="38">
        <v>20.77</v>
      </c>
      <c r="G96" s="38">
        <v>5.98</v>
      </c>
    </row>
    <row r="97" spans="1:7">
      <c r="A97" s="42">
        <v>1</v>
      </c>
      <c r="B97" s="38">
        <v>33.79</v>
      </c>
      <c r="C97" s="38">
        <v>26.87</v>
      </c>
      <c r="D97" s="38">
        <v>3.21</v>
      </c>
      <c r="E97" s="38">
        <v>1.03</v>
      </c>
      <c r="F97" s="38">
        <v>1.94</v>
      </c>
      <c r="G97" s="38">
        <v>0.75</v>
      </c>
    </row>
    <row r="98" spans="1:7" ht="24" customHeight="1">
      <c r="A98" s="42" t="s">
        <v>181</v>
      </c>
      <c r="B98" s="38">
        <v>2.91</v>
      </c>
      <c r="C98" s="38">
        <v>2.39</v>
      </c>
      <c r="D98" s="38">
        <v>0.18</v>
      </c>
      <c r="E98" s="38">
        <v>0.11</v>
      </c>
      <c r="F98" s="38">
        <v>0.13</v>
      </c>
      <c r="G98" s="38">
        <v>0.1</v>
      </c>
    </row>
    <row r="99" spans="1:7">
      <c r="A99" s="35" t="s">
        <v>130</v>
      </c>
      <c r="B99" s="36" t="s">
        <v>3</v>
      </c>
      <c r="C99" s="36" t="s">
        <v>3</v>
      </c>
      <c r="D99" s="36" t="s">
        <v>3</v>
      </c>
      <c r="E99" s="36" t="s">
        <v>3</v>
      </c>
      <c r="F99" s="36" t="s">
        <v>3</v>
      </c>
      <c r="G99" s="36" t="s">
        <v>3</v>
      </c>
    </row>
    <row r="100" spans="1:7">
      <c r="A100" s="37" t="s">
        <v>132</v>
      </c>
      <c r="B100" s="38">
        <v>36.83</v>
      </c>
      <c r="C100" s="38">
        <v>33.86</v>
      </c>
      <c r="D100" s="38">
        <v>2.98</v>
      </c>
      <c r="E100" s="38" t="s">
        <v>124</v>
      </c>
      <c r="F100" s="38" t="s">
        <v>124</v>
      </c>
      <c r="G100" s="38" t="s">
        <v>124</v>
      </c>
    </row>
    <row r="101" spans="1:7">
      <c r="A101" s="39" t="s">
        <v>182</v>
      </c>
      <c r="B101" s="38">
        <v>21.71</v>
      </c>
      <c r="C101" s="38">
        <v>19.850000000000001</v>
      </c>
      <c r="D101" s="38">
        <v>1.87</v>
      </c>
      <c r="E101" s="38" t="s">
        <v>124</v>
      </c>
      <c r="F101" s="38" t="s">
        <v>124</v>
      </c>
      <c r="G101" s="38" t="s">
        <v>124</v>
      </c>
    </row>
    <row r="102" spans="1:7" ht="24" customHeight="1">
      <c r="A102" s="39" t="s">
        <v>183</v>
      </c>
      <c r="B102" s="38">
        <v>15.12</v>
      </c>
      <c r="C102" s="38">
        <v>14.01</v>
      </c>
      <c r="D102" s="38">
        <v>1.1100000000000001</v>
      </c>
      <c r="E102" s="38" t="s">
        <v>124</v>
      </c>
      <c r="F102" s="38" t="s">
        <v>124</v>
      </c>
      <c r="G102" s="38" t="s">
        <v>124</v>
      </c>
    </row>
    <row r="103" spans="1:7">
      <c r="A103" s="42" t="s">
        <v>133</v>
      </c>
      <c r="B103" s="38">
        <v>47.68</v>
      </c>
      <c r="C103" s="38">
        <v>43.21</v>
      </c>
      <c r="D103" s="38">
        <v>4.47</v>
      </c>
      <c r="E103" s="38" t="s">
        <v>124</v>
      </c>
      <c r="F103" s="38" t="s">
        <v>124</v>
      </c>
      <c r="G103" s="38" t="s">
        <v>124</v>
      </c>
    </row>
    <row r="104" spans="1:7" ht="26.5">
      <c r="A104" s="42" t="s">
        <v>163</v>
      </c>
      <c r="B104" s="38">
        <v>39.01</v>
      </c>
      <c r="C104" s="38" t="s">
        <v>124</v>
      </c>
      <c r="D104" s="38" t="s">
        <v>124</v>
      </c>
      <c r="E104" s="38">
        <v>9.34</v>
      </c>
      <c r="F104" s="38">
        <v>22.84</v>
      </c>
      <c r="G104" s="38">
        <v>6.83</v>
      </c>
    </row>
    <row r="105" spans="1:7">
      <c r="A105" s="35" t="s">
        <v>184</v>
      </c>
      <c r="B105" s="36" t="s">
        <v>3</v>
      </c>
      <c r="C105" s="36" t="s">
        <v>3</v>
      </c>
      <c r="D105" s="36" t="s">
        <v>3</v>
      </c>
      <c r="E105" s="36" t="s">
        <v>3</v>
      </c>
      <c r="F105" s="36" t="s">
        <v>3</v>
      </c>
      <c r="G105" s="36" t="s">
        <v>3</v>
      </c>
    </row>
    <row r="106" spans="1:7">
      <c r="A106" s="37" t="s">
        <v>132</v>
      </c>
      <c r="B106" s="38">
        <v>56.5</v>
      </c>
      <c r="C106" s="38">
        <v>52.99</v>
      </c>
      <c r="D106" s="38">
        <v>3.52</v>
      </c>
      <c r="E106" s="38" t="s">
        <v>124</v>
      </c>
      <c r="F106" s="38" t="s">
        <v>124</v>
      </c>
      <c r="G106" s="38" t="s">
        <v>124</v>
      </c>
    </row>
    <row r="107" spans="1:7">
      <c r="A107" s="39" t="s">
        <v>185</v>
      </c>
      <c r="B107" s="38">
        <v>7.68</v>
      </c>
      <c r="C107" s="38">
        <v>7.1</v>
      </c>
      <c r="D107" s="38">
        <v>0.56999999999999995</v>
      </c>
      <c r="E107" s="38" t="s">
        <v>124</v>
      </c>
      <c r="F107" s="38" t="s">
        <v>124</v>
      </c>
      <c r="G107" s="38" t="s">
        <v>124</v>
      </c>
    </row>
    <row r="108" spans="1:7" ht="24" customHeight="1">
      <c r="A108" s="39" t="s">
        <v>186</v>
      </c>
      <c r="B108" s="38">
        <v>48.83</v>
      </c>
      <c r="C108" s="38">
        <v>45.88</v>
      </c>
      <c r="D108" s="38">
        <v>2.94</v>
      </c>
      <c r="E108" s="38" t="s">
        <v>124</v>
      </c>
      <c r="F108" s="38" t="s">
        <v>124</v>
      </c>
      <c r="G108" s="38" t="s">
        <v>124</v>
      </c>
    </row>
    <row r="109" spans="1:7">
      <c r="A109" s="37" t="s">
        <v>133</v>
      </c>
      <c r="B109" s="38">
        <v>28.01</v>
      </c>
      <c r="C109" s="38">
        <v>24.08</v>
      </c>
      <c r="D109" s="38">
        <v>3.94</v>
      </c>
      <c r="E109" s="38" t="s">
        <v>124</v>
      </c>
      <c r="F109" s="38" t="s">
        <v>124</v>
      </c>
      <c r="G109" s="38" t="s">
        <v>124</v>
      </c>
    </row>
    <row r="110" spans="1:7" ht="26.5">
      <c r="A110" s="42" t="s">
        <v>163</v>
      </c>
      <c r="B110" s="38">
        <v>39.01</v>
      </c>
      <c r="C110" s="38" t="s">
        <v>124</v>
      </c>
      <c r="D110" s="38" t="s">
        <v>124</v>
      </c>
      <c r="E110" s="38">
        <v>9.34</v>
      </c>
      <c r="F110" s="38">
        <v>22.84</v>
      </c>
      <c r="G110" s="38">
        <v>6.83</v>
      </c>
    </row>
    <row r="111" spans="1:7">
      <c r="A111" s="35" t="s">
        <v>187</v>
      </c>
      <c r="B111" s="36" t="s">
        <v>3</v>
      </c>
      <c r="C111" s="36" t="s">
        <v>3</v>
      </c>
      <c r="D111" s="36" t="s">
        <v>3</v>
      </c>
      <c r="E111" s="36" t="s">
        <v>3</v>
      </c>
      <c r="F111" s="36" t="s">
        <v>3</v>
      </c>
      <c r="G111" s="36" t="s">
        <v>3</v>
      </c>
    </row>
    <row r="112" spans="1:7">
      <c r="A112" s="37" t="s">
        <v>132</v>
      </c>
      <c r="B112" s="38">
        <v>51.79</v>
      </c>
      <c r="C112" s="38">
        <v>48.19</v>
      </c>
      <c r="D112" s="38">
        <v>3.6</v>
      </c>
      <c r="E112" s="38" t="s">
        <v>124</v>
      </c>
      <c r="F112" s="38" t="s">
        <v>124</v>
      </c>
      <c r="G112" s="38" t="s">
        <v>124</v>
      </c>
    </row>
    <row r="113" spans="1:7">
      <c r="A113" s="39" t="s">
        <v>188</v>
      </c>
      <c r="B113" s="38">
        <v>11.27</v>
      </c>
      <c r="C113" s="38">
        <v>9.64</v>
      </c>
      <c r="D113" s="38">
        <v>1.64</v>
      </c>
      <c r="E113" s="38" t="s">
        <v>124</v>
      </c>
      <c r="F113" s="38" t="s">
        <v>124</v>
      </c>
      <c r="G113" s="38" t="s">
        <v>124</v>
      </c>
    </row>
    <row r="114" spans="1:7" ht="24" customHeight="1">
      <c r="A114" s="39" t="s">
        <v>189</v>
      </c>
      <c r="B114" s="38">
        <v>34.18</v>
      </c>
      <c r="C114" s="38">
        <v>32.270000000000003</v>
      </c>
      <c r="D114" s="38">
        <v>1.91</v>
      </c>
      <c r="E114" s="38" t="s">
        <v>124</v>
      </c>
      <c r="F114" s="38" t="s">
        <v>124</v>
      </c>
      <c r="G114" s="38" t="s">
        <v>124</v>
      </c>
    </row>
    <row r="115" spans="1:7" ht="24" customHeight="1">
      <c r="A115" s="39" t="s">
        <v>190</v>
      </c>
      <c r="B115" s="38">
        <v>6.34</v>
      </c>
      <c r="C115" s="38">
        <v>6.28</v>
      </c>
      <c r="D115" s="38">
        <v>0.06</v>
      </c>
      <c r="E115" s="38" t="s">
        <v>124</v>
      </c>
      <c r="F115" s="38" t="s">
        <v>124</v>
      </c>
      <c r="G115" s="38" t="s">
        <v>124</v>
      </c>
    </row>
    <row r="116" spans="1:7">
      <c r="A116" s="37" t="s">
        <v>133</v>
      </c>
      <c r="B116" s="38">
        <v>32.72</v>
      </c>
      <c r="C116" s="38">
        <v>28.88</v>
      </c>
      <c r="D116" s="38">
        <v>3.85</v>
      </c>
      <c r="E116" s="38" t="s">
        <v>124</v>
      </c>
      <c r="F116" s="38" t="s">
        <v>124</v>
      </c>
      <c r="G116" s="38" t="s">
        <v>124</v>
      </c>
    </row>
    <row r="117" spans="1:7" ht="26.5">
      <c r="A117" s="42" t="s">
        <v>163</v>
      </c>
      <c r="B117" s="38">
        <v>39.01</v>
      </c>
      <c r="C117" s="38" t="s">
        <v>124</v>
      </c>
      <c r="D117" s="38" t="s">
        <v>124</v>
      </c>
      <c r="E117" s="38">
        <v>9.34</v>
      </c>
      <c r="F117" s="38">
        <v>22.84</v>
      </c>
      <c r="G117" s="38">
        <v>6.83</v>
      </c>
    </row>
    <row r="118" spans="1:7">
      <c r="A118" s="35" t="s">
        <v>191</v>
      </c>
      <c r="B118" s="36" t="s">
        <v>3</v>
      </c>
      <c r="C118" s="36" t="s">
        <v>3</v>
      </c>
      <c r="D118" s="36" t="s">
        <v>3</v>
      </c>
      <c r="E118" s="36" t="s">
        <v>3</v>
      </c>
      <c r="F118" s="36" t="s">
        <v>3</v>
      </c>
      <c r="G118" s="36" t="s">
        <v>3</v>
      </c>
    </row>
    <row r="119" spans="1:7">
      <c r="A119" s="37" t="s">
        <v>192</v>
      </c>
      <c r="B119" s="38">
        <v>34.340000000000003</v>
      </c>
      <c r="C119" s="38">
        <v>24.33</v>
      </c>
      <c r="D119" s="38">
        <v>1.8</v>
      </c>
      <c r="E119" s="38">
        <v>1.59</v>
      </c>
      <c r="F119" s="38">
        <v>5.22</v>
      </c>
      <c r="G119" s="38">
        <v>1.39</v>
      </c>
    </row>
    <row r="120" spans="1:7">
      <c r="A120" s="37" t="s">
        <v>193</v>
      </c>
      <c r="B120" s="38">
        <v>64.27</v>
      </c>
      <c r="C120" s="38">
        <v>40.369999999999997</v>
      </c>
      <c r="D120" s="38">
        <v>3.98</v>
      </c>
      <c r="E120" s="38">
        <v>4.41</v>
      </c>
      <c r="F120" s="38">
        <v>12.22</v>
      </c>
      <c r="G120" s="38">
        <v>3.28</v>
      </c>
    </row>
    <row r="121" spans="1:7" ht="24" customHeight="1">
      <c r="A121" s="37" t="s">
        <v>194</v>
      </c>
      <c r="B121" s="38">
        <v>21.29</v>
      </c>
      <c r="C121" s="38">
        <v>11.11</v>
      </c>
      <c r="D121" s="38">
        <v>1.45</v>
      </c>
      <c r="E121" s="38">
        <v>2.7</v>
      </c>
      <c r="F121" s="38">
        <v>4.1500000000000004</v>
      </c>
      <c r="G121" s="38">
        <v>1.87</v>
      </c>
    </row>
    <row r="122" spans="1:7">
      <c r="A122" s="37" t="s">
        <v>552</v>
      </c>
      <c r="B122" s="38">
        <v>3.63</v>
      </c>
      <c r="C122" s="38">
        <v>1.25</v>
      </c>
      <c r="D122" s="38">
        <v>0.21</v>
      </c>
      <c r="E122" s="38">
        <v>0.64</v>
      </c>
      <c r="F122" s="38">
        <v>1.24</v>
      </c>
      <c r="G122" s="38">
        <v>0.28999999999999998</v>
      </c>
    </row>
    <row r="123" spans="1:7">
      <c r="A123" s="35" t="s">
        <v>195</v>
      </c>
      <c r="B123" s="36" t="s">
        <v>3</v>
      </c>
      <c r="C123" s="36" t="s">
        <v>3</v>
      </c>
      <c r="D123" s="36" t="s">
        <v>3</v>
      </c>
      <c r="E123" s="36" t="s">
        <v>3</v>
      </c>
      <c r="F123" s="36" t="s">
        <v>3</v>
      </c>
      <c r="G123" s="36" t="s">
        <v>3</v>
      </c>
    </row>
    <row r="124" spans="1:7">
      <c r="A124" s="37" t="s">
        <v>134</v>
      </c>
      <c r="B124" s="38">
        <v>55.37</v>
      </c>
      <c r="C124" s="38">
        <v>37.020000000000003</v>
      </c>
      <c r="D124" s="38">
        <v>2.91</v>
      </c>
      <c r="E124" s="38">
        <v>2.9</v>
      </c>
      <c r="F124" s="38">
        <v>10.130000000000001</v>
      </c>
      <c r="G124" s="38">
        <v>2.41</v>
      </c>
    </row>
    <row r="125" spans="1:7">
      <c r="A125" s="37" t="s">
        <v>196</v>
      </c>
      <c r="B125" s="38">
        <v>52.63</v>
      </c>
      <c r="C125" s="38">
        <v>32.53</v>
      </c>
      <c r="D125" s="38">
        <v>3.35</v>
      </c>
      <c r="E125" s="38">
        <v>4.22</v>
      </c>
      <c r="F125" s="38">
        <v>9.35</v>
      </c>
      <c r="G125" s="38">
        <v>3.19</v>
      </c>
    </row>
    <row r="126" spans="1:7" s="41" customFormat="1" ht="24" customHeight="1">
      <c r="A126" s="37" t="s">
        <v>197</v>
      </c>
      <c r="B126" s="38">
        <v>10.39</v>
      </c>
      <c r="C126" s="38">
        <v>5.3</v>
      </c>
      <c r="D126" s="38">
        <v>0.76</v>
      </c>
      <c r="E126" s="38">
        <v>1.43</v>
      </c>
      <c r="F126" s="38">
        <v>2.15</v>
      </c>
      <c r="G126" s="38">
        <v>0.75</v>
      </c>
    </row>
    <row r="127" spans="1:7" s="41" customFormat="1">
      <c r="A127" s="37" t="s">
        <v>198</v>
      </c>
      <c r="B127" s="38">
        <v>5.14</v>
      </c>
      <c r="C127" s="38">
        <v>2.2200000000000002</v>
      </c>
      <c r="D127" s="38">
        <v>0.44</v>
      </c>
      <c r="E127" s="38">
        <v>0.8</v>
      </c>
      <c r="F127" s="38">
        <v>1.2</v>
      </c>
      <c r="G127" s="38">
        <v>0.48</v>
      </c>
    </row>
    <row r="128" spans="1:7" s="41" customFormat="1">
      <c r="A128" s="35" t="s">
        <v>553</v>
      </c>
      <c r="B128" s="36" t="s">
        <v>3</v>
      </c>
      <c r="C128" s="36" t="s">
        <v>3</v>
      </c>
      <c r="D128" s="36" t="s">
        <v>3</v>
      </c>
      <c r="E128" s="36" t="s">
        <v>3</v>
      </c>
      <c r="F128" s="36" t="s">
        <v>3</v>
      </c>
      <c r="G128" s="36" t="s">
        <v>3</v>
      </c>
    </row>
    <row r="129" spans="1:7">
      <c r="A129" s="37" t="s">
        <v>132</v>
      </c>
      <c r="B129" s="38">
        <v>55.18</v>
      </c>
      <c r="C129" s="38">
        <v>39.22</v>
      </c>
      <c r="D129" s="38">
        <v>3.72</v>
      </c>
      <c r="E129" s="38">
        <v>3.49</v>
      </c>
      <c r="F129" s="38">
        <v>8.75</v>
      </c>
      <c r="G129" s="38" t="s">
        <v>124</v>
      </c>
    </row>
    <row r="130" spans="1:7">
      <c r="A130" s="37" t="s">
        <v>133</v>
      </c>
      <c r="B130" s="38">
        <v>61.52</v>
      </c>
      <c r="C130" s="38">
        <v>37.85</v>
      </c>
      <c r="D130" s="38">
        <v>3.73</v>
      </c>
      <c r="E130" s="38">
        <v>5.85</v>
      </c>
      <c r="F130" s="38">
        <v>14.08</v>
      </c>
      <c r="G130" s="38" t="s">
        <v>124</v>
      </c>
    </row>
    <row r="131" spans="1:7" ht="24" customHeight="1">
      <c r="A131" s="42" t="s">
        <v>199</v>
      </c>
      <c r="B131" s="38">
        <v>6.83</v>
      </c>
      <c r="C131" s="38" t="s">
        <v>124</v>
      </c>
      <c r="D131" s="38" t="s">
        <v>124</v>
      </c>
      <c r="E131" s="38" t="s">
        <v>124</v>
      </c>
      <c r="F131" s="38" t="s">
        <v>124</v>
      </c>
      <c r="G131" s="38">
        <v>6.83</v>
      </c>
    </row>
    <row r="132" spans="1:7">
      <c r="A132" s="35" t="s">
        <v>200</v>
      </c>
      <c r="B132" s="36" t="s">
        <v>3</v>
      </c>
      <c r="C132" s="36" t="s">
        <v>3</v>
      </c>
      <c r="D132" s="36" t="s">
        <v>3</v>
      </c>
      <c r="E132" s="36" t="s">
        <v>3</v>
      </c>
      <c r="F132" s="36" t="s">
        <v>3</v>
      </c>
      <c r="G132" s="36" t="s">
        <v>3</v>
      </c>
    </row>
    <row r="133" spans="1:7">
      <c r="A133" s="37" t="s">
        <v>201</v>
      </c>
      <c r="B133" s="38">
        <v>6.95</v>
      </c>
      <c r="C133" s="38">
        <v>0.1</v>
      </c>
      <c r="D133" s="38">
        <v>0.22</v>
      </c>
      <c r="E133" s="38">
        <v>0.77</v>
      </c>
      <c r="F133" s="38">
        <v>5.85</v>
      </c>
      <c r="G133" s="38" t="s">
        <v>117</v>
      </c>
    </row>
    <row r="134" spans="1:7">
      <c r="A134" s="37" t="s">
        <v>202</v>
      </c>
      <c r="B134" s="38">
        <v>18.149999999999999</v>
      </c>
      <c r="C134" s="38">
        <v>1.72</v>
      </c>
      <c r="D134" s="38">
        <v>1.79</v>
      </c>
      <c r="E134" s="38">
        <v>3.81</v>
      </c>
      <c r="F134" s="38">
        <v>10.54</v>
      </c>
      <c r="G134" s="38">
        <v>0.28999999999999998</v>
      </c>
    </row>
    <row r="135" spans="1:7" ht="24" customHeight="1">
      <c r="A135" s="37" t="s">
        <v>203</v>
      </c>
      <c r="B135" s="38">
        <v>29.35</v>
      </c>
      <c r="C135" s="38">
        <v>16.16</v>
      </c>
      <c r="D135" s="38">
        <v>2.6</v>
      </c>
      <c r="E135" s="38">
        <v>2.86</v>
      </c>
      <c r="F135" s="38">
        <v>5.09</v>
      </c>
      <c r="G135" s="38">
        <v>2.66</v>
      </c>
    </row>
    <row r="136" spans="1:7">
      <c r="A136" s="43" t="s">
        <v>204</v>
      </c>
      <c r="B136" s="38">
        <v>38.42</v>
      </c>
      <c r="C136" s="38">
        <v>30.76</v>
      </c>
      <c r="D136" s="38">
        <v>1.97</v>
      </c>
      <c r="E136" s="38">
        <v>1.42</v>
      </c>
      <c r="F136" s="38">
        <v>1.04</v>
      </c>
      <c r="G136" s="38">
        <v>3.23</v>
      </c>
    </row>
    <row r="137" spans="1:7">
      <c r="A137" s="43" t="s">
        <v>205</v>
      </c>
      <c r="B137" s="38">
        <v>13.61</v>
      </c>
      <c r="C137" s="38">
        <v>12.28</v>
      </c>
      <c r="D137" s="38">
        <v>0.43</v>
      </c>
      <c r="E137" s="38">
        <v>0.25</v>
      </c>
      <c r="F137" s="38">
        <v>0.14000000000000001</v>
      </c>
      <c r="G137" s="38">
        <v>0.51</v>
      </c>
    </row>
    <row r="138" spans="1:7">
      <c r="A138" s="43" t="s">
        <v>206</v>
      </c>
      <c r="B138" s="38">
        <v>12.43</v>
      </c>
      <c r="C138" s="38">
        <v>11.7</v>
      </c>
      <c r="D138" s="38">
        <v>0.35</v>
      </c>
      <c r="E138" s="38">
        <v>0.14000000000000001</v>
      </c>
      <c r="F138" s="38" t="s">
        <v>117</v>
      </c>
      <c r="G138" s="38">
        <v>0.13</v>
      </c>
    </row>
    <row r="139" spans="1:7">
      <c r="A139" s="43" t="s">
        <v>207</v>
      </c>
      <c r="B139" s="38">
        <v>4.62</v>
      </c>
      <c r="C139" s="38">
        <v>4.3499999999999996</v>
      </c>
      <c r="D139" s="38">
        <v>0.1</v>
      </c>
      <c r="E139" s="38">
        <v>0.09</v>
      </c>
      <c r="F139" s="38" t="s">
        <v>117</v>
      </c>
      <c r="G139" s="38" t="s">
        <v>117</v>
      </c>
    </row>
    <row r="140" spans="1:7">
      <c r="A140" s="35" t="s">
        <v>208</v>
      </c>
      <c r="B140" s="36" t="s">
        <v>3</v>
      </c>
      <c r="C140" s="36" t="s">
        <v>3</v>
      </c>
      <c r="D140" s="36" t="s">
        <v>3</v>
      </c>
      <c r="E140" s="36" t="s">
        <v>3</v>
      </c>
      <c r="F140" s="36" t="s">
        <v>3</v>
      </c>
      <c r="G140" s="36" t="s">
        <v>3</v>
      </c>
    </row>
    <row r="141" spans="1:7">
      <c r="A141" s="37" t="s">
        <v>209</v>
      </c>
      <c r="B141" s="38">
        <v>43.51</v>
      </c>
      <c r="C141" s="38">
        <v>21.45</v>
      </c>
      <c r="D141" s="38">
        <v>2.81</v>
      </c>
      <c r="E141" s="38">
        <v>4.9400000000000004</v>
      </c>
      <c r="F141" s="38">
        <v>10.84</v>
      </c>
      <c r="G141" s="38">
        <v>3.46</v>
      </c>
    </row>
    <row r="142" spans="1:7">
      <c r="A142" s="37" t="s">
        <v>210</v>
      </c>
      <c r="B142" s="38">
        <v>77.95</v>
      </c>
      <c r="C142" s="38">
        <v>54.09</v>
      </c>
      <c r="D142" s="38">
        <v>4.5199999999999996</v>
      </c>
      <c r="E142" s="38">
        <v>4.33</v>
      </c>
      <c r="F142" s="38">
        <v>11.72</v>
      </c>
      <c r="G142" s="38">
        <v>3.29</v>
      </c>
    </row>
    <row r="143" spans="1:7" ht="24" customHeight="1">
      <c r="A143" s="37" t="s">
        <v>211</v>
      </c>
      <c r="B143" s="38">
        <v>2.0699999999999998</v>
      </c>
      <c r="C143" s="38">
        <v>1.53</v>
      </c>
      <c r="D143" s="38">
        <v>0.12</v>
      </c>
      <c r="E143" s="38">
        <v>7.0000000000000007E-2</v>
      </c>
      <c r="F143" s="38">
        <v>0.27</v>
      </c>
      <c r="G143" s="38" t="s">
        <v>117</v>
      </c>
    </row>
    <row r="144" spans="1:7">
      <c r="A144" s="35" t="s">
        <v>212</v>
      </c>
      <c r="B144" s="36" t="s">
        <v>3</v>
      </c>
      <c r="C144" s="36" t="s">
        <v>3</v>
      </c>
      <c r="D144" s="36" t="s">
        <v>3</v>
      </c>
      <c r="E144" s="36" t="s">
        <v>3</v>
      </c>
      <c r="F144" s="36" t="s">
        <v>3</v>
      </c>
      <c r="G144" s="36" t="s">
        <v>3</v>
      </c>
    </row>
    <row r="145" spans="1:7">
      <c r="A145" s="37" t="s">
        <v>213</v>
      </c>
      <c r="B145" s="38">
        <v>47.4</v>
      </c>
      <c r="C145" s="38">
        <v>23.3</v>
      </c>
      <c r="D145" s="38">
        <v>2.89</v>
      </c>
      <c r="E145" s="38">
        <v>4.2300000000000004</v>
      </c>
      <c r="F145" s="38">
        <v>13.02</v>
      </c>
      <c r="G145" s="38">
        <v>3.94</v>
      </c>
    </row>
    <row r="146" spans="1:7">
      <c r="A146" s="37" t="s">
        <v>126</v>
      </c>
      <c r="B146" s="38">
        <v>40.31</v>
      </c>
      <c r="C146" s="38">
        <v>27.87</v>
      </c>
      <c r="D146" s="38">
        <v>2.2599999999999998</v>
      </c>
      <c r="E146" s="38">
        <v>3.23</v>
      </c>
      <c r="F146" s="38">
        <v>5.52</v>
      </c>
      <c r="G146" s="38">
        <v>1.43</v>
      </c>
    </row>
    <row r="147" spans="1:7" ht="24" customHeight="1">
      <c r="A147" s="37" t="s">
        <v>214</v>
      </c>
      <c r="B147" s="38">
        <v>31.85</v>
      </c>
      <c r="C147" s="38">
        <v>23.39</v>
      </c>
      <c r="D147" s="38">
        <v>1.95</v>
      </c>
      <c r="E147" s="38">
        <v>1.54</v>
      </c>
      <c r="F147" s="38">
        <v>3.66</v>
      </c>
      <c r="G147" s="38">
        <v>1.3</v>
      </c>
    </row>
    <row r="148" spans="1:7">
      <c r="A148" s="43" t="s">
        <v>215</v>
      </c>
      <c r="B148" s="38">
        <v>1.72</v>
      </c>
      <c r="C148" s="38">
        <v>0.94</v>
      </c>
      <c r="D148" s="38">
        <v>0.15</v>
      </c>
      <c r="E148" s="38">
        <v>0.19</v>
      </c>
      <c r="F148" s="38">
        <v>0.34</v>
      </c>
      <c r="G148" s="38">
        <v>0.1</v>
      </c>
    </row>
    <row r="149" spans="1:7">
      <c r="A149" s="43" t="s">
        <v>216</v>
      </c>
      <c r="B149" s="38">
        <v>2.25</v>
      </c>
      <c r="C149" s="38">
        <v>1.56</v>
      </c>
      <c r="D149" s="38">
        <v>0.19</v>
      </c>
      <c r="E149" s="38">
        <v>0.15</v>
      </c>
      <c r="F149" s="38">
        <v>0.3</v>
      </c>
      <c r="G149" s="38" t="s">
        <v>117</v>
      </c>
    </row>
    <row r="150" spans="1:7">
      <c r="A150" s="35" t="s">
        <v>554</v>
      </c>
      <c r="B150" s="36" t="s">
        <v>3</v>
      </c>
      <c r="C150" s="36" t="s">
        <v>3</v>
      </c>
      <c r="D150" s="36" t="s">
        <v>3</v>
      </c>
      <c r="E150" s="36" t="s">
        <v>3</v>
      </c>
      <c r="F150" s="36" t="s">
        <v>3</v>
      </c>
      <c r="G150" s="36" t="s">
        <v>3</v>
      </c>
    </row>
    <row r="151" spans="1:7">
      <c r="A151" s="42">
        <v>0</v>
      </c>
      <c r="B151" s="38">
        <v>60.38</v>
      </c>
      <c r="C151" s="38">
        <v>33.83</v>
      </c>
      <c r="D151" s="38">
        <v>3.24</v>
      </c>
      <c r="E151" s="38">
        <v>6.19</v>
      </c>
      <c r="F151" s="38">
        <v>12.3</v>
      </c>
      <c r="G151" s="38">
        <v>4.8</v>
      </c>
    </row>
    <row r="152" spans="1:7">
      <c r="A152" s="42">
        <v>1</v>
      </c>
      <c r="B152" s="38">
        <v>39.81</v>
      </c>
      <c r="C152" s="38">
        <v>25.64</v>
      </c>
      <c r="D152" s="38">
        <v>2.57</v>
      </c>
      <c r="E152" s="38">
        <v>2.27</v>
      </c>
      <c r="F152" s="38">
        <v>8.06</v>
      </c>
      <c r="G152" s="38">
        <v>1.27</v>
      </c>
    </row>
    <row r="153" spans="1:7" ht="24" customHeight="1">
      <c r="A153" s="42">
        <v>2</v>
      </c>
      <c r="B153" s="38">
        <v>15.19</v>
      </c>
      <c r="C153" s="38">
        <v>10.85</v>
      </c>
      <c r="D153" s="38">
        <v>1.26</v>
      </c>
      <c r="E153" s="38">
        <v>0.67</v>
      </c>
      <c r="F153" s="38">
        <v>1.84</v>
      </c>
      <c r="G153" s="38">
        <v>0.56000000000000005</v>
      </c>
    </row>
    <row r="154" spans="1:7">
      <c r="A154" s="42" t="s">
        <v>179</v>
      </c>
      <c r="B154" s="38">
        <v>8.16</v>
      </c>
      <c r="C154" s="38">
        <v>6.75</v>
      </c>
      <c r="D154" s="38">
        <v>0.38</v>
      </c>
      <c r="E154" s="38">
        <v>0.2</v>
      </c>
      <c r="F154" s="38">
        <v>0.64</v>
      </c>
      <c r="G154" s="38">
        <v>0.19</v>
      </c>
    </row>
    <row r="155" spans="1:7">
      <c r="A155" s="35" t="s">
        <v>218</v>
      </c>
      <c r="B155" s="36" t="s">
        <v>3</v>
      </c>
      <c r="C155" s="36" t="s">
        <v>3</v>
      </c>
      <c r="D155" s="36" t="s">
        <v>3</v>
      </c>
      <c r="E155" s="36" t="s">
        <v>3</v>
      </c>
      <c r="F155" s="36" t="s">
        <v>3</v>
      </c>
      <c r="G155" s="36" t="s">
        <v>3</v>
      </c>
    </row>
    <row r="156" spans="1:7">
      <c r="A156" s="37" t="s">
        <v>132</v>
      </c>
      <c r="B156" s="38">
        <v>34.299999999999997</v>
      </c>
      <c r="C156" s="38">
        <v>25.3</v>
      </c>
      <c r="D156" s="38">
        <v>1.83</v>
      </c>
      <c r="E156" s="38">
        <v>1.97</v>
      </c>
      <c r="F156" s="38">
        <v>3.38</v>
      </c>
      <c r="G156" s="38">
        <v>1.82</v>
      </c>
    </row>
    <row r="157" spans="1:7">
      <c r="A157" s="37" t="s">
        <v>133</v>
      </c>
      <c r="B157" s="38">
        <v>36.81</v>
      </c>
      <c r="C157" s="38">
        <v>22.8</v>
      </c>
      <c r="D157" s="38">
        <v>2.2000000000000002</v>
      </c>
      <c r="E157" s="38">
        <v>2.74</v>
      </c>
      <c r="F157" s="38">
        <v>6.71</v>
      </c>
      <c r="G157" s="38">
        <v>2.35</v>
      </c>
    </row>
    <row r="158" spans="1:7" ht="24" customHeight="1">
      <c r="A158" s="37" t="s">
        <v>217</v>
      </c>
      <c r="B158" s="38">
        <v>52.42</v>
      </c>
      <c r="C158" s="38">
        <v>28.96</v>
      </c>
      <c r="D158" s="38">
        <v>3.43</v>
      </c>
      <c r="E158" s="38">
        <v>4.62</v>
      </c>
      <c r="F158" s="38">
        <v>12.74</v>
      </c>
      <c r="G158" s="38">
        <v>2.66</v>
      </c>
    </row>
    <row r="159" spans="1:7" ht="26.5">
      <c r="A159" s="35" t="s">
        <v>219</v>
      </c>
      <c r="B159" s="36" t="s">
        <v>3</v>
      </c>
      <c r="C159" s="36" t="s">
        <v>3</v>
      </c>
      <c r="D159" s="36" t="s">
        <v>3</v>
      </c>
      <c r="E159" s="36" t="s">
        <v>3</v>
      </c>
      <c r="F159" s="36" t="s">
        <v>3</v>
      </c>
      <c r="G159" s="36" t="s">
        <v>3</v>
      </c>
    </row>
    <row r="160" spans="1:7">
      <c r="A160" s="37" t="s">
        <v>132</v>
      </c>
      <c r="B160" s="38">
        <v>67.83</v>
      </c>
      <c r="C160" s="38">
        <v>58.09</v>
      </c>
      <c r="D160" s="38">
        <v>4.22</v>
      </c>
      <c r="E160" s="38">
        <v>2.11</v>
      </c>
      <c r="F160" s="38" t="s">
        <v>124</v>
      </c>
      <c r="G160" s="38">
        <v>3.41</v>
      </c>
    </row>
    <row r="161" spans="1:7">
      <c r="A161" s="37" t="s">
        <v>133</v>
      </c>
      <c r="B161" s="38">
        <v>32.869999999999997</v>
      </c>
      <c r="C161" s="38">
        <v>18.97</v>
      </c>
      <c r="D161" s="38">
        <v>3.24</v>
      </c>
      <c r="E161" s="38">
        <v>7.23</v>
      </c>
      <c r="F161" s="38" t="s">
        <v>124</v>
      </c>
      <c r="G161" s="38">
        <v>3.42</v>
      </c>
    </row>
    <row r="162" spans="1:7" ht="24" customHeight="1">
      <c r="A162" s="37" t="s">
        <v>172</v>
      </c>
      <c r="B162" s="38">
        <v>22.84</v>
      </c>
      <c r="C162" s="38" t="s">
        <v>124</v>
      </c>
      <c r="D162" s="38" t="s">
        <v>124</v>
      </c>
      <c r="E162" s="38" t="s">
        <v>124</v>
      </c>
      <c r="F162" s="38">
        <v>22.84</v>
      </c>
      <c r="G162" s="38" t="s">
        <v>124</v>
      </c>
    </row>
    <row r="163" spans="1:7" ht="26.5">
      <c r="A163" s="35" t="s">
        <v>555</v>
      </c>
      <c r="B163" s="44" t="s">
        <v>3</v>
      </c>
      <c r="C163" s="44" t="s">
        <v>3</v>
      </c>
      <c r="D163" s="44" t="s">
        <v>3</v>
      </c>
      <c r="E163" s="44" t="s">
        <v>3</v>
      </c>
      <c r="F163" s="44" t="s">
        <v>3</v>
      </c>
      <c r="G163" s="44" t="s">
        <v>3</v>
      </c>
    </row>
    <row r="164" spans="1:7">
      <c r="A164" s="37" t="s">
        <v>132</v>
      </c>
      <c r="B164" s="44">
        <v>1.82</v>
      </c>
      <c r="C164" s="44">
        <v>1.46</v>
      </c>
      <c r="D164" s="44">
        <v>0.11</v>
      </c>
      <c r="E164" s="44" t="s">
        <v>117</v>
      </c>
      <c r="F164" s="44">
        <v>0.17</v>
      </c>
      <c r="G164" s="44" t="s">
        <v>117</v>
      </c>
    </row>
    <row r="165" spans="1:7">
      <c r="A165" s="39" t="s">
        <v>556</v>
      </c>
      <c r="B165" s="44">
        <v>1.39</v>
      </c>
      <c r="C165" s="44">
        <v>1.22</v>
      </c>
      <c r="D165" s="44">
        <v>0.09</v>
      </c>
      <c r="E165" s="44" t="s">
        <v>117</v>
      </c>
      <c r="F165" s="44" t="s">
        <v>117</v>
      </c>
      <c r="G165" s="44" t="s">
        <v>117</v>
      </c>
    </row>
    <row r="166" spans="1:7" ht="33.75" customHeight="1">
      <c r="A166" s="37" t="s">
        <v>133</v>
      </c>
      <c r="B166" s="44">
        <v>121.71</v>
      </c>
      <c r="C166" s="44">
        <v>75.61</v>
      </c>
      <c r="D166" s="44">
        <v>7.34</v>
      </c>
      <c r="E166" s="44">
        <v>9.2899999999999991</v>
      </c>
      <c r="F166" s="44">
        <v>22.67</v>
      </c>
      <c r="G166" s="44">
        <v>6.79</v>
      </c>
    </row>
    <row r="167" spans="1:7">
      <c r="A167" s="35" t="s">
        <v>220</v>
      </c>
      <c r="B167" s="35" t="s">
        <v>3</v>
      </c>
      <c r="C167" s="35" t="s">
        <v>3</v>
      </c>
      <c r="D167" s="35" t="s">
        <v>3</v>
      </c>
      <c r="E167" s="35" t="s">
        <v>3</v>
      </c>
      <c r="F167" s="35" t="s">
        <v>3</v>
      </c>
      <c r="G167" s="35" t="s">
        <v>3</v>
      </c>
    </row>
    <row r="168" spans="1:7">
      <c r="A168" s="37" t="s">
        <v>132</v>
      </c>
      <c r="B168" s="38">
        <v>84.52</v>
      </c>
      <c r="C168" s="38">
        <v>54.13</v>
      </c>
      <c r="D168" s="38">
        <v>5.63</v>
      </c>
      <c r="E168" s="38">
        <v>6.95</v>
      </c>
      <c r="F168" s="38">
        <v>14.94</v>
      </c>
      <c r="G168" s="38">
        <v>2.87</v>
      </c>
    </row>
    <row r="169" spans="1:7">
      <c r="A169" s="39" t="s">
        <v>557</v>
      </c>
      <c r="B169" s="38">
        <v>69.489999999999995</v>
      </c>
      <c r="C169" s="38">
        <v>47.14</v>
      </c>
      <c r="D169" s="38">
        <v>4.9000000000000004</v>
      </c>
      <c r="E169" s="38">
        <v>5.27</v>
      </c>
      <c r="F169" s="38">
        <v>10.3</v>
      </c>
      <c r="G169" s="38">
        <v>1.89</v>
      </c>
    </row>
    <row r="170" spans="1:7" ht="33.75" customHeight="1">
      <c r="A170" s="39" t="s">
        <v>558</v>
      </c>
      <c r="B170" s="38">
        <v>15.03</v>
      </c>
      <c r="C170" s="38">
        <v>6.99</v>
      </c>
      <c r="D170" s="38">
        <v>0.74</v>
      </c>
      <c r="E170" s="38">
        <v>1.68</v>
      </c>
      <c r="F170" s="38">
        <v>4.6399999999999997</v>
      </c>
      <c r="G170" s="38">
        <v>0.98</v>
      </c>
    </row>
    <row r="171" spans="1:7">
      <c r="A171" s="37" t="s">
        <v>133</v>
      </c>
      <c r="B171" s="38">
        <v>39.01</v>
      </c>
      <c r="C171" s="38">
        <v>22.93</v>
      </c>
      <c r="D171" s="38">
        <v>1.82</v>
      </c>
      <c r="E171" s="38">
        <v>2.4</v>
      </c>
      <c r="F171" s="38">
        <v>7.9</v>
      </c>
      <c r="G171" s="38">
        <v>3.96</v>
      </c>
    </row>
    <row r="172" spans="1:7">
      <c r="A172" s="35" t="s">
        <v>221</v>
      </c>
      <c r="B172" s="36" t="s">
        <v>3</v>
      </c>
      <c r="C172" s="36" t="s">
        <v>3</v>
      </c>
      <c r="D172" s="36" t="s">
        <v>3</v>
      </c>
      <c r="E172" s="36" t="s">
        <v>3</v>
      </c>
      <c r="F172" s="36" t="s">
        <v>3</v>
      </c>
      <c r="G172" s="36" t="s">
        <v>3</v>
      </c>
    </row>
    <row r="173" spans="1:7">
      <c r="A173" s="37" t="s">
        <v>132</v>
      </c>
      <c r="B173" s="38">
        <v>3.37</v>
      </c>
      <c r="C173" s="38">
        <v>3.16</v>
      </c>
      <c r="D173" s="38">
        <v>0.11</v>
      </c>
      <c r="E173" s="38" t="s">
        <v>124</v>
      </c>
      <c r="F173" s="38" t="s">
        <v>124</v>
      </c>
      <c r="G173" s="38">
        <v>0.1</v>
      </c>
    </row>
    <row r="174" spans="1:7">
      <c r="A174" s="37" t="s">
        <v>133</v>
      </c>
      <c r="B174" s="38">
        <v>87.98</v>
      </c>
      <c r="C174" s="38">
        <v>73.91</v>
      </c>
      <c r="D174" s="38">
        <v>7.34</v>
      </c>
      <c r="E174" s="38" t="s">
        <v>124</v>
      </c>
      <c r="F174" s="38" t="s">
        <v>124</v>
      </c>
      <c r="G174" s="38">
        <v>6.73</v>
      </c>
    </row>
    <row r="175" spans="1:7" ht="24" customHeight="1">
      <c r="A175" s="37" t="s">
        <v>222</v>
      </c>
      <c r="B175" s="38">
        <v>32.18</v>
      </c>
      <c r="C175" s="38" t="s">
        <v>124</v>
      </c>
      <c r="D175" s="38" t="s">
        <v>124</v>
      </c>
      <c r="E175" s="38">
        <v>9.34</v>
      </c>
      <c r="F175" s="38">
        <v>22.84</v>
      </c>
      <c r="G175" s="38" t="s">
        <v>124</v>
      </c>
    </row>
    <row r="176" spans="1:7" ht="26.5">
      <c r="A176" s="35" t="s">
        <v>559</v>
      </c>
      <c r="B176" s="36" t="s">
        <v>3</v>
      </c>
      <c r="C176" s="36" t="s">
        <v>3</v>
      </c>
      <c r="D176" s="36" t="s">
        <v>3</v>
      </c>
      <c r="E176" s="36" t="s">
        <v>3</v>
      </c>
      <c r="F176" s="36" t="s">
        <v>3</v>
      </c>
      <c r="G176" s="36" t="s">
        <v>3</v>
      </c>
    </row>
    <row r="177" spans="1:7">
      <c r="A177" s="37" t="s">
        <v>132</v>
      </c>
      <c r="B177" s="38">
        <v>22.72</v>
      </c>
      <c r="C177" s="38">
        <v>15.11</v>
      </c>
      <c r="D177" s="38">
        <v>1.05</v>
      </c>
      <c r="E177" s="38">
        <v>1.42</v>
      </c>
      <c r="F177" s="38">
        <v>3.64</v>
      </c>
      <c r="G177" s="38">
        <v>1.5</v>
      </c>
    </row>
    <row r="178" spans="1:7">
      <c r="A178" s="39" t="s">
        <v>560</v>
      </c>
      <c r="B178" s="38">
        <v>19</v>
      </c>
      <c r="C178" s="38">
        <v>13.08</v>
      </c>
      <c r="D178" s="38">
        <v>0.83</v>
      </c>
      <c r="E178" s="38">
        <v>1.08</v>
      </c>
      <c r="F178" s="38">
        <v>2.68</v>
      </c>
      <c r="G178" s="38">
        <v>1.32</v>
      </c>
    </row>
    <row r="179" spans="1:7" ht="24" customHeight="1">
      <c r="A179" s="39" t="s">
        <v>561</v>
      </c>
      <c r="B179" s="38">
        <v>0.25</v>
      </c>
      <c r="C179" s="38">
        <v>0.15</v>
      </c>
      <c r="D179" s="38" t="s">
        <v>117</v>
      </c>
      <c r="E179" s="38" t="s">
        <v>117</v>
      </c>
      <c r="F179" s="38" t="s">
        <v>117</v>
      </c>
      <c r="G179" s="38" t="s">
        <v>117</v>
      </c>
    </row>
    <row r="180" spans="1:7" ht="26.5">
      <c r="A180" s="39" t="s">
        <v>562</v>
      </c>
      <c r="B180" s="38">
        <v>3.08</v>
      </c>
      <c r="C180" s="38">
        <v>1.71</v>
      </c>
      <c r="D180" s="38">
        <v>0.18</v>
      </c>
      <c r="E180" s="38">
        <v>0.28999999999999998</v>
      </c>
      <c r="F180" s="38">
        <v>0.76</v>
      </c>
      <c r="G180" s="38">
        <v>0.14000000000000001</v>
      </c>
    </row>
    <row r="181" spans="1:7">
      <c r="A181" s="39" t="s">
        <v>534</v>
      </c>
      <c r="B181" s="38">
        <v>0.39</v>
      </c>
      <c r="C181" s="38">
        <v>0.16</v>
      </c>
      <c r="D181" s="38" t="s">
        <v>117</v>
      </c>
      <c r="E181" s="38" t="s">
        <v>117</v>
      </c>
      <c r="F181" s="38">
        <v>0.18</v>
      </c>
      <c r="G181" s="38" t="s">
        <v>117</v>
      </c>
    </row>
    <row r="182" spans="1:7">
      <c r="A182" s="37" t="s">
        <v>133</v>
      </c>
      <c r="B182" s="38">
        <v>100.81</v>
      </c>
      <c r="C182" s="38">
        <v>61.96</v>
      </c>
      <c r="D182" s="38">
        <v>6.4</v>
      </c>
      <c r="E182" s="38">
        <v>7.92</v>
      </c>
      <c r="F182" s="38">
        <v>19.190000000000001</v>
      </c>
      <c r="G182" s="38">
        <v>5.33</v>
      </c>
    </row>
    <row r="183" spans="1:7" ht="24" customHeight="1">
      <c r="A183" s="35" t="s">
        <v>223</v>
      </c>
      <c r="B183" s="36" t="s">
        <v>3</v>
      </c>
      <c r="C183" s="36" t="s">
        <v>3</v>
      </c>
      <c r="D183" s="36" t="s">
        <v>3</v>
      </c>
      <c r="E183" s="36" t="s">
        <v>3</v>
      </c>
      <c r="F183" s="36" t="s">
        <v>3</v>
      </c>
      <c r="G183" s="36" t="s">
        <v>3</v>
      </c>
    </row>
    <row r="184" spans="1:7">
      <c r="A184" s="37" t="s">
        <v>132</v>
      </c>
      <c r="B184" s="38">
        <v>17.66</v>
      </c>
      <c r="C184" s="38">
        <v>13.93</v>
      </c>
      <c r="D184" s="38">
        <v>0.34</v>
      </c>
      <c r="E184" s="38">
        <v>0.22</v>
      </c>
      <c r="F184" s="38">
        <v>2.15</v>
      </c>
      <c r="G184" s="38">
        <v>1.02</v>
      </c>
    </row>
    <row r="185" spans="1:7">
      <c r="A185" s="37" t="s">
        <v>133</v>
      </c>
      <c r="B185" s="38">
        <v>105.87</v>
      </c>
      <c r="C185" s="38">
        <v>63.14</v>
      </c>
      <c r="D185" s="38">
        <v>7.11</v>
      </c>
      <c r="E185" s="38">
        <v>9.1199999999999992</v>
      </c>
      <c r="F185" s="38">
        <v>20.69</v>
      </c>
      <c r="G185" s="38">
        <v>5.82</v>
      </c>
    </row>
    <row r="186" spans="1:7">
      <c r="A186" s="35" t="s">
        <v>224</v>
      </c>
      <c r="B186" s="36" t="s">
        <v>3</v>
      </c>
      <c r="C186" s="36" t="s">
        <v>3</v>
      </c>
      <c r="D186" s="36" t="s">
        <v>3</v>
      </c>
      <c r="E186" s="36" t="s">
        <v>3</v>
      </c>
      <c r="F186" s="36" t="s">
        <v>3</v>
      </c>
      <c r="G186" s="36" t="s">
        <v>3</v>
      </c>
    </row>
    <row r="187" spans="1:7" ht="24" customHeight="1">
      <c r="A187" s="42" t="s">
        <v>132</v>
      </c>
      <c r="B187" s="38">
        <v>8.52</v>
      </c>
      <c r="C187" s="38">
        <v>8.09</v>
      </c>
      <c r="D187" s="38">
        <v>0.2</v>
      </c>
      <c r="E187" s="38" t="s">
        <v>124</v>
      </c>
      <c r="F187" s="38" t="s">
        <v>124</v>
      </c>
      <c r="G187" s="38">
        <v>0.23</v>
      </c>
    </row>
    <row r="188" spans="1:7">
      <c r="A188" s="37" t="s">
        <v>133</v>
      </c>
      <c r="B188" s="38">
        <v>82.83</v>
      </c>
      <c r="C188" s="38">
        <v>68.98</v>
      </c>
      <c r="D188" s="38">
        <v>7.25</v>
      </c>
      <c r="E188" s="38" t="s">
        <v>124</v>
      </c>
      <c r="F188" s="38" t="s">
        <v>124</v>
      </c>
      <c r="G188" s="38">
        <v>6.6</v>
      </c>
    </row>
    <row r="189" spans="1:7">
      <c r="A189" s="37" t="s">
        <v>222</v>
      </c>
      <c r="B189" s="38">
        <v>32.18</v>
      </c>
      <c r="C189" s="38" t="s">
        <v>124</v>
      </c>
      <c r="D189" s="38" t="s">
        <v>124</v>
      </c>
      <c r="E189" s="38">
        <v>9.34</v>
      </c>
      <c r="F189" s="38">
        <v>22.84</v>
      </c>
      <c r="G189" s="38" t="s">
        <v>124</v>
      </c>
    </row>
    <row r="190" spans="1:7">
      <c r="A190" s="45" t="s">
        <v>225</v>
      </c>
      <c r="B190" s="36" t="s">
        <v>3</v>
      </c>
      <c r="C190" s="36" t="s">
        <v>3</v>
      </c>
      <c r="D190" s="36" t="s">
        <v>3</v>
      </c>
      <c r="E190" s="36" t="s">
        <v>3</v>
      </c>
      <c r="F190" s="36" t="s">
        <v>3</v>
      </c>
      <c r="G190" s="36" t="s">
        <v>3</v>
      </c>
    </row>
    <row r="191" spans="1:7">
      <c r="A191" s="39" t="s">
        <v>226</v>
      </c>
      <c r="B191" s="38">
        <v>1.9</v>
      </c>
      <c r="C191" s="38">
        <v>1.77</v>
      </c>
      <c r="D191" s="38">
        <v>0.06</v>
      </c>
      <c r="E191" s="38" t="s">
        <v>124</v>
      </c>
      <c r="F191" s="38" t="s">
        <v>124</v>
      </c>
      <c r="G191" s="38" t="s">
        <v>117</v>
      </c>
    </row>
    <row r="192" spans="1:7">
      <c r="A192" s="39" t="s">
        <v>227</v>
      </c>
      <c r="B192" s="38">
        <v>5.08</v>
      </c>
      <c r="C192" s="38">
        <v>4.84</v>
      </c>
      <c r="D192" s="38">
        <v>0.1</v>
      </c>
      <c r="E192" s="38" t="s">
        <v>124</v>
      </c>
      <c r="F192" s="38" t="s">
        <v>124</v>
      </c>
      <c r="G192" s="38">
        <v>0.14000000000000001</v>
      </c>
    </row>
    <row r="193" spans="1:7" ht="24" customHeight="1">
      <c r="A193" s="39" t="s">
        <v>228</v>
      </c>
      <c r="B193" s="38">
        <v>1.54</v>
      </c>
      <c r="C193" s="38">
        <v>1.48</v>
      </c>
      <c r="D193" s="38" t="s">
        <v>117</v>
      </c>
      <c r="E193" s="38" t="s">
        <v>124</v>
      </c>
      <c r="F193" s="38" t="s">
        <v>124</v>
      </c>
      <c r="G193" s="38" t="s">
        <v>117</v>
      </c>
    </row>
    <row r="194" spans="1:7">
      <c r="A194" s="39" t="s">
        <v>229</v>
      </c>
      <c r="B194" s="38">
        <v>82.83</v>
      </c>
      <c r="C194" s="38">
        <v>68.98</v>
      </c>
      <c r="D194" s="38">
        <v>7.25</v>
      </c>
      <c r="E194" s="38" t="s">
        <v>124</v>
      </c>
      <c r="F194" s="38" t="s">
        <v>124</v>
      </c>
      <c r="G194" s="38">
        <v>6.6</v>
      </c>
    </row>
    <row r="195" spans="1:7">
      <c r="A195" s="39" t="s">
        <v>222</v>
      </c>
      <c r="B195" s="38">
        <v>32.18</v>
      </c>
      <c r="C195" s="38" t="s">
        <v>124</v>
      </c>
      <c r="D195" s="38" t="s">
        <v>124</v>
      </c>
      <c r="E195" s="38">
        <v>9.34</v>
      </c>
      <c r="F195" s="38">
        <v>22.84</v>
      </c>
      <c r="G195" s="38" t="s">
        <v>124</v>
      </c>
    </row>
    <row r="196" spans="1:7">
      <c r="A196" s="45" t="s">
        <v>230</v>
      </c>
      <c r="B196" s="36" t="s">
        <v>3</v>
      </c>
      <c r="C196" s="36" t="s">
        <v>3</v>
      </c>
      <c r="D196" s="36" t="s">
        <v>3</v>
      </c>
      <c r="E196" s="36" t="s">
        <v>3</v>
      </c>
      <c r="F196" s="36" t="s">
        <v>3</v>
      </c>
      <c r="G196" s="36" t="s">
        <v>3</v>
      </c>
    </row>
    <row r="197" spans="1:7">
      <c r="A197" s="39" t="s">
        <v>231</v>
      </c>
      <c r="B197" s="38">
        <v>2.89</v>
      </c>
      <c r="C197" s="38">
        <v>2.82</v>
      </c>
      <c r="D197" s="38">
        <v>0.05</v>
      </c>
      <c r="E197" s="38" t="s">
        <v>124</v>
      </c>
      <c r="F197" s="38" t="s">
        <v>124</v>
      </c>
      <c r="G197" s="38" t="s">
        <v>117</v>
      </c>
    </row>
    <row r="198" spans="1:7">
      <c r="A198" s="40" t="s">
        <v>232</v>
      </c>
      <c r="B198" s="38">
        <v>0.85</v>
      </c>
      <c r="C198" s="38">
        <v>0.82</v>
      </c>
      <c r="D198" s="38" t="s">
        <v>117</v>
      </c>
      <c r="E198" s="38" t="s">
        <v>124</v>
      </c>
      <c r="F198" s="38" t="s">
        <v>124</v>
      </c>
      <c r="G198" s="38" t="s">
        <v>117</v>
      </c>
    </row>
    <row r="199" spans="1:7">
      <c r="A199" s="40" t="s">
        <v>233</v>
      </c>
      <c r="B199" s="38">
        <v>1.32</v>
      </c>
      <c r="C199" s="38">
        <v>1.3</v>
      </c>
      <c r="D199" s="38" t="s">
        <v>117</v>
      </c>
      <c r="E199" s="38" t="s">
        <v>124</v>
      </c>
      <c r="F199" s="38" t="s">
        <v>124</v>
      </c>
      <c r="G199" s="38" t="s">
        <v>117</v>
      </c>
    </row>
    <row r="200" spans="1:7">
      <c r="A200" s="40" t="s">
        <v>234</v>
      </c>
      <c r="B200" s="38">
        <v>0.28999999999999998</v>
      </c>
      <c r="C200" s="38">
        <v>0.28000000000000003</v>
      </c>
      <c r="D200" s="38" t="s">
        <v>117</v>
      </c>
      <c r="E200" s="38" t="s">
        <v>124</v>
      </c>
      <c r="F200" s="38" t="s">
        <v>124</v>
      </c>
      <c r="G200" s="38" t="s">
        <v>124</v>
      </c>
    </row>
    <row r="201" spans="1:7">
      <c r="A201" s="40" t="s">
        <v>235</v>
      </c>
      <c r="B201" s="38">
        <v>0.42</v>
      </c>
      <c r="C201" s="38">
        <v>0.42</v>
      </c>
      <c r="D201" s="38" t="s">
        <v>117</v>
      </c>
      <c r="E201" s="38" t="s">
        <v>124</v>
      </c>
      <c r="F201" s="38" t="s">
        <v>124</v>
      </c>
      <c r="G201" s="38" t="s">
        <v>124</v>
      </c>
    </row>
    <row r="202" spans="1:7">
      <c r="A202" s="39" t="s">
        <v>236</v>
      </c>
      <c r="B202" s="38">
        <v>5.63</v>
      </c>
      <c r="C202" s="38">
        <v>5.27</v>
      </c>
      <c r="D202" s="38">
        <v>0.15</v>
      </c>
      <c r="E202" s="38" t="s">
        <v>124</v>
      </c>
      <c r="F202" s="38" t="s">
        <v>124</v>
      </c>
      <c r="G202" s="38">
        <v>0.22</v>
      </c>
    </row>
    <row r="203" spans="1:7" ht="24" customHeight="1">
      <c r="A203" s="39" t="s">
        <v>229</v>
      </c>
      <c r="B203" s="38">
        <v>82.83</v>
      </c>
      <c r="C203" s="38">
        <v>68.98</v>
      </c>
      <c r="D203" s="38">
        <v>7.25</v>
      </c>
      <c r="E203" s="38" t="s">
        <v>124</v>
      </c>
      <c r="F203" s="38" t="s">
        <v>124</v>
      </c>
      <c r="G203" s="38">
        <v>6.6</v>
      </c>
    </row>
    <row r="204" spans="1:7" s="41" customFormat="1">
      <c r="A204" s="39" t="s">
        <v>222</v>
      </c>
      <c r="B204" s="38">
        <v>32.18</v>
      </c>
      <c r="C204" s="38" t="s">
        <v>124</v>
      </c>
      <c r="D204" s="38" t="s">
        <v>124</v>
      </c>
      <c r="E204" s="38">
        <v>9.34</v>
      </c>
      <c r="F204" s="38">
        <v>22.84</v>
      </c>
      <c r="G204" s="38" t="s">
        <v>124</v>
      </c>
    </row>
    <row r="205" spans="1:7" s="41" customFormat="1">
      <c r="A205" s="35" t="s">
        <v>237</v>
      </c>
      <c r="B205" s="36" t="s">
        <v>3</v>
      </c>
      <c r="C205" s="36" t="s">
        <v>3</v>
      </c>
      <c r="D205" s="36" t="s">
        <v>3</v>
      </c>
      <c r="E205" s="36" t="s">
        <v>3</v>
      </c>
      <c r="F205" s="36" t="s">
        <v>3</v>
      </c>
      <c r="G205" s="36" t="s">
        <v>3</v>
      </c>
    </row>
    <row r="206" spans="1:7" s="41" customFormat="1" ht="24" customHeight="1">
      <c r="A206" s="37" t="s">
        <v>132</v>
      </c>
      <c r="B206" s="38">
        <v>8.84</v>
      </c>
      <c r="C206" s="38">
        <v>7.33</v>
      </c>
      <c r="D206" s="38">
        <v>0.28000000000000003</v>
      </c>
      <c r="E206" s="38">
        <v>0.22</v>
      </c>
      <c r="F206" s="38">
        <v>0.73</v>
      </c>
      <c r="G206" s="38">
        <v>0.28999999999999998</v>
      </c>
    </row>
    <row r="207" spans="1:7" s="41" customFormat="1">
      <c r="A207" s="37" t="s">
        <v>133</v>
      </c>
      <c r="B207" s="38">
        <v>114.69</v>
      </c>
      <c r="C207" s="38">
        <v>69.739999999999995</v>
      </c>
      <c r="D207" s="38">
        <v>7.18</v>
      </c>
      <c r="E207" s="38">
        <v>9.1199999999999992</v>
      </c>
      <c r="F207" s="38">
        <v>22.11</v>
      </c>
      <c r="G207" s="38">
        <v>6.55</v>
      </c>
    </row>
    <row r="208" spans="1:7" s="41" customFormat="1">
      <c r="A208" s="45" t="s">
        <v>238</v>
      </c>
      <c r="B208" s="36" t="s">
        <v>3</v>
      </c>
      <c r="C208" s="36" t="s">
        <v>3</v>
      </c>
      <c r="D208" s="36" t="s">
        <v>3</v>
      </c>
      <c r="E208" s="36" t="s">
        <v>3</v>
      </c>
      <c r="F208" s="36" t="s">
        <v>3</v>
      </c>
      <c r="G208" s="36" t="s">
        <v>3</v>
      </c>
    </row>
    <row r="209" spans="1:7" s="41" customFormat="1">
      <c r="A209" s="39" t="s">
        <v>226</v>
      </c>
      <c r="B209" s="38">
        <v>4.22</v>
      </c>
      <c r="C209" s="38">
        <v>3.3</v>
      </c>
      <c r="D209" s="38">
        <v>0.17</v>
      </c>
      <c r="E209" s="38">
        <v>0.14000000000000001</v>
      </c>
      <c r="F209" s="38">
        <v>0.44</v>
      </c>
      <c r="G209" s="38">
        <v>0.16</v>
      </c>
    </row>
    <row r="210" spans="1:7" s="41" customFormat="1">
      <c r="A210" s="39" t="s">
        <v>227</v>
      </c>
      <c r="B210" s="38">
        <v>1.27</v>
      </c>
      <c r="C210" s="38">
        <v>1.1299999999999999</v>
      </c>
      <c r="D210" s="38" t="s">
        <v>117</v>
      </c>
      <c r="E210" s="38" t="s">
        <v>117</v>
      </c>
      <c r="F210" s="38" t="s">
        <v>117</v>
      </c>
      <c r="G210" s="38" t="s">
        <v>117</v>
      </c>
    </row>
    <row r="211" spans="1:7" ht="24" customHeight="1">
      <c r="A211" s="39" t="s">
        <v>228</v>
      </c>
      <c r="B211" s="38">
        <v>3.35</v>
      </c>
      <c r="C211" s="38">
        <v>2.9</v>
      </c>
      <c r="D211" s="38">
        <v>0.08</v>
      </c>
      <c r="E211" s="38" t="s">
        <v>117</v>
      </c>
      <c r="F211" s="38">
        <v>0.21</v>
      </c>
      <c r="G211" s="38">
        <v>0.1</v>
      </c>
    </row>
    <row r="212" spans="1:7">
      <c r="A212" s="39" t="s">
        <v>239</v>
      </c>
      <c r="B212" s="38">
        <v>114.69</v>
      </c>
      <c r="C212" s="38">
        <v>69.739999999999995</v>
      </c>
      <c r="D212" s="38">
        <v>7.18</v>
      </c>
      <c r="E212" s="38">
        <v>9.1199999999999992</v>
      </c>
      <c r="F212" s="38">
        <v>22.11</v>
      </c>
      <c r="G212" s="38">
        <v>6.55</v>
      </c>
    </row>
    <row r="213" spans="1:7">
      <c r="A213" s="45" t="s">
        <v>240</v>
      </c>
      <c r="B213" s="36" t="s">
        <v>3</v>
      </c>
      <c r="C213" s="36" t="s">
        <v>3</v>
      </c>
      <c r="D213" s="36" t="s">
        <v>3</v>
      </c>
      <c r="E213" s="36" t="s">
        <v>3</v>
      </c>
      <c r="F213" s="36" t="s">
        <v>3</v>
      </c>
      <c r="G213" s="36" t="s">
        <v>3</v>
      </c>
    </row>
    <row r="214" spans="1:7">
      <c r="A214" s="39" t="s">
        <v>232</v>
      </c>
      <c r="B214" s="38">
        <v>4.41</v>
      </c>
      <c r="C214" s="38">
        <v>3.8</v>
      </c>
      <c r="D214" s="38">
        <v>0.1</v>
      </c>
      <c r="E214" s="38" t="s">
        <v>117</v>
      </c>
      <c r="F214" s="38">
        <v>0.24</v>
      </c>
      <c r="G214" s="38">
        <v>0.17</v>
      </c>
    </row>
    <row r="215" spans="1:7">
      <c r="A215" s="39" t="s">
        <v>233</v>
      </c>
      <c r="B215" s="38">
        <v>1.47</v>
      </c>
      <c r="C215" s="38">
        <v>1.23</v>
      </c>
      <c r="D215" s="38">
        <v>0.04</v>
      </c>
      <c r="E215" s="38" t="s">
        <v>117</v>
      </c>
      <c r="F215" s="38">
        <v>0.11</v>
      </c>
      <c r="G215" s="38" t="s">
        <v>117</v>
      </c>
    </row>
    <row r="216" spans="1:7">
      <c r="A216" s="39" t="s">
        <v>235</v>
      </c>
      <c r="B216" s="38">
        <v>0.36</v>
      </c>
      <c r="C216" s="38">
        <v>0.32</v>
      </c>
      <c r="D216" s="38" t="s">
        <v>117</v>
      </c>
      <c r="E216" s="38" t="s">
        <v>124</v>
      </c>
      <c r="F216" s="38" t="s">
        <v>117</v>
      </c>
      <c r="G216" s="38" t="s">
        <v>124</v>
      </c>
    </row>
    <row r="217" spans="1:7" ht="43.5" customHeight="1">
      <c r="A217" s="39" t="s">
        <v>241</v>
      </c>
      <c r="B217" s="38">
        <v>2.6</v>
      </c>
      <c r="C217" s="38">
        <v>1.98</v>
      </c>
      <c r="D217" s="38">
        <v>0.12</v>
      </c>
      <c r="E217" s="38" t="s">
        <v>117</v>
      </c>
      <c r="F217" s="38">
        <v>0.34</v>
      </c>
      <c r="G217" s="38">
        <v>0.09</v>
      </c>
    </row>
    <row r="218" spans="1:7">
      <c r="A218" s="39" t="s">
        <v>239</v>
      </c>
      <c r="B218" s="38">
        <v>114.69</v>
      </c>
      <c r="C218" s="38">
        <v>69.739999999999995</v>
      </c>
      <c r="D218" s="38">
        <v>7.18</v>
      </c>
      <c r="E218" s="38">
        <v>9.1199999999999992</v>
      </c>
      <c r="F218" s="38">
        <v>22.11</v>
      </c>
      <c r="G218" s="38">
        <v>6.55</v>
      </c>
    </row>
    <row r="219" spans="1:7">
      <c r="A219" s="37"/>
      <c r="B219" s="46"/>
      <c r="C219" s="46"/>
      <c r="D219" s="46"/>
      <c r="E219" s="46"/>
      <c r="F219" s="46"/>
      <c r="G219" s="46"/>
    </row>
    <row r="220" spans="1:7" s="41" customFormat="1" ht="15" thickBot="1">
      <c r="A220" s="39"/>
      <c r="B220" s="38"/>
      <c r="C220" s="38"/>
      <c r="D220" s="38"/>
      <c r="E220" s="38"/>
      <c r="F220" s="38"/>
      <c r="G220" s="38"/>
    </row>
    <row r="221" spans="1:7" s="41" customFormat="1" ht="206.25" customHeight="1">
      <c r="A221" s="132" t="s">
        <v>563</v>
      </c>
      <c r="B221" s="132"/>
      <c r="C221" s="132"/>
      <c r="D221" s="132"/>
      <c r="E221" s="132"/>
      <c r="F221" s="132"/>
      <c r="G221" s="132"/>
    </row>
    <row r="222" spans="1:7" s="41" customFormat="1">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796875" defaultRowHeight="14.5"/>
  <cols>
    <col min="1" max="1" width="41" customWidth="1"/>
    <col min="2" max="2" width="16.7265625" customWidth="1"/>
    <col min="3" max="3" width="10.54296875" customWidth="1"/>
    <col min="4" max="33" width="9.1796875" customWidth="1"/>
  </cols>
  <sheetData>
    <row r="1" spans="1:36">
      <c r="A1" s="24" t="s">
        <v>528</v>
      </c>
      <c r="B1" t="s">
        <v>529</v>
      </c>
      <c r="C1" s="6">
        <v>3412000000000</v>
      </c>
    </row>
    <row r="2" spans="1:36">
      <c r="A2" s="1" t="s">
        <v>530</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c r="A3" s="19" t="s">
        <v>531</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c r="A4" s="19" t="s">
        <v>532</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c r="A6" s="19" t="s">
        <v>533</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c r="A7" s="19"/>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6">
      <c r="D8" s="26">
        <v>2018</v>
      </c>
      <c r="E8" s="26">
        <v>2019</v>
      </c>
      <c r="F8" s="26">
        <v>2020</v>
      </c>
      <c r="G8" s="26">
        <v>2021</v>
      </c>
      <c r="H8" s="26">
        <v>2022</v>
      </c>
      <c r="I8" s="26">
        <v>2023</v>
      </c>
      <c r="J8" s="26">
        <v>2024</v>
      </c>
      <c r="K8" s="26">
        <v>2025</v>
      </c>
      <c r="L8" s="26">
        <v>2026</v>
      </c>
      <c r="M8" s="26">
        <v>2027</v>
      </c>
      <c r="N8" s="26">
        <v>2028</v>
      </c>
      <c r="O8" s="26">
        <v>2029</v>
      </c>
      <c r="P8" s="26">
        <v>2030</v>
      </c>
      <c r="Q8" s="26">
        <v>2031</v>
      </c>
      <c r="R8" s="26">
        <v>2032</v>
      </c>
      <c r="S8" s="26">
        <v>2033</v>
      </c>
      <c r="T8" s="26">
        <v>2034</v>
      </c>
      <c r="U8" s="26">
        <v>2035</v>
      </c>
      <c r="V8" s="26">
        <v>2036</v>
      </c>
      <c r="W8" s="26">
        <v>2037</v>
      </c>
      <c r="X8" s="26">
        <v>2038</v>
      </c>
      <c r="Y8" s="26">
        <v>2039</v>
      </c>
      <c r="Z8" s="26">
        <v>2040</v>
      </c>
      <c r="AA8" s="26">
        <v>2041</v>
      </c>
      <c r="AB8" s="26">
        <v>2042</v>
      </c>
      <c r="AC8" s="26">
        <v>2043</v>
      </c>
      <c r="AD8" s="26">
        <v>2044</v>
      </c>
      <c r="AE8" s="26">
        <v>2045</v>
      </c>
      <c r="AF8" s="26">
        <v>2046</v>
      </c>
      <c r="AG8" s="26">
        <v>2047</v>
      </c>
      <c r="AH8" s="26">
        <v>2048</v>
      </c>
      <c r="AI8" s="26">
        <v>2049</v>
      </c>
      <c r="AJ8" s="26">
        <v>2050</v>
      </c>
    </row>
    <row r="9" spans="1:36">
      <c r="C9" t="s">
        <v>533</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c r="B10" s="27"/>
    </row>
    <row r="11" spans="1:36">
      <c r="B11" s="27"/>
    </row>
    <row r="12" spans="1:36">
      <c r="B12" s="2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abSelected="1" topLeftCell="A4" workbookViewId="0">
      <selection activeCell="B33" sqref="B33:AD33"/>
    </sheetView>
  </sheetViews>
  <sheetFormatPr defaultRowHeight="14.5"/>
  <cols>
    <col min="1" max="1" width="52.453125" customWidth="1"/>
    <col min="2" max="30" width="9" customWidth="1"/>
  </cols>
  <sheetData>
    <row r="2" spans="1:3">
      <c r="A2" s="83" t="s">
        <v>617</v>
      </c>
      <c r="B2" s="15"/>
      <c r="C2" s="15"/>
    </row>
    <row r="3" spans="1:3">
      <c r="A3" t="s">
        <v>607</v>
      </c>
      <c r="B3">
        <f>AVERAGE(6,20)</f>
        <v>13</v>
      </c>
      <c r="C3" s="5" t="s">
        <v>608</v>
      </c>
    </row>
    <row r="4" spans="1:3">
      <c r="A4" t="s">
        <v>609</v>
      </c>
      <c r="B4" s="84">
        <v>0.03</v>
      </c>
      <c r="C4" t="s">
        <v>606</v>
      </c>
    </row>
    <row r="5" spans="1:3">
      <c r="A5" t="s">
        <v>611</v>
      </c>
      <c r="B5">
        <f xml:space="preserve"> 0.9307-(0.0002*AVERAGE(20,55))</f>
        <v>0.92320000000000002</v>
      </c>
      <c r="C5" s="5" t="s">
        <v>610</v>
      </c>
    </row>
    <row r="6" spans="1:3">
      <c r="A6" t="s">
        <v>612</v>
      </c>
      <c r="B6">
        <v>2.2999999999999998</v>
      </c>
      <c r="C6" s="5" t="s">
        <v>610</v>
      </c>
    </row>
    <row r="7" spans="1:3">
      <c r="A7" t="s">
        <v>613</v>
      </c>
      <c r="B7" s="16">
        <f>B6/B5</f>
        <v>2.491334488734835</v>
      </c>
    </row>
    <row r="8" spans="1:3" ht="16">
      <c r="A8" t="s">
        <v>636</v>
      </c>
      <c r="B8" s="16">
        <v>0.61</v>
      </c>
      <c r="C8" s="110" t="s">
        <v>635</v>
      </c>
    </row>
    <row r="10" spans="1:3">
      <c r="A10" s="85" t="s">
        <v>618</v>
      </c>
      <c r="B10" s="86"/>
      <c r="C10" s="86"/>
    </row>
    <row r="11" spans="1:3">
      <c r="A11" t="s">
        <v>614</v>
      </c>
      <c r="B11">
        <f>1/13</f>
        <v>7.6923076923076927E-2</v>
      </c>
    </row>
    <row r="12" spans="1:3">
      <c r="A12" t="s">
        <v>615</v>
      </c>
      <c r="B12" s="84">
        <f>1-B4</f>
        <v>0.97</v>
      </c>
    </row>
    <row r="13" spans="1:3">
      <c r="A13" t="s">
        <v>616</v>
      </c>
      <c r="B13" s="84">
        <f>B7</f>
        <v>2.491334488734835</v>
      </c>
    </row>
    <row r="14" spans="1:3">
      <c r="B14" s="84"/>
    </row>
    <row r="17" spans="1:30" s="15" customFormat="1" ht="15" thickBot="1">
      <c r="A17" s="83" t="s">
        <v>623</v>
      </c>
      <c r="V17" s="106" t="s">
        <v>637</v>
      </c>
    </row>
    <row r="18" spans="1:30">
      <c r="A18" t="s">
        <v>622</v>
      </c>
      <c r="B18" s="1">
        <v>2022</v>
      </c>
      <c r="C18" s="1">
        <v>2023</v>
      </c>
      <c r="D18" s="1">
        <v>2024</v>
      </c>
      <c r="E18" s="1">
        <v>2025</v>
      </c>
      <c r="F18" s="1">
        <v>2026</v>
      </c>
      <c r="G18" s="1">
        <v>2027</v>
      </c>
      <c r="H18" s="1">
        <v>2028</v>
      </c>
      <c r="I18" s="89">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c r="A19" t="s">
        <v>619</v>
      </c>
      <c r="B19">
        <f>INDEX('AEO23 Table 4'!$36:$36,MATCH(B18,'AEO23 Table 4'!$13:$13,0))*10^15</f>
        <v>603259000000000</v>
      </c>
      <c r="C19">
        <f>INDEX('AEO23 Table 4'!$36:$36,MATCH(C18,'AEO23 Table 4'!$13:$13,0))*10^15</f>
        <v>606158000000000</v>
      </c>
      <c r="D19">
        <f>INDEX('AEO23 Table 4'!$36:$36,MATCH(D18,'AEO23 Table 4'!$13:$13,0))*10^15</f>
        <v>611426000000000</v>
      </c>
      <c r="E19">
        <f>INDEX('AEO23 Table 4'!$36:$36,MATCH(E18,'AEO23 Table 4'!$13:$13,0))*10^15</f>
        <v>616978000000000</v>
      </c>
      <c r="F19">
        <f>INDEX('AEO23 Table 4'!$36:$36,MATCH(F18,'AEO23 Table 4'!$13:$13,0))*10^15</f>
        <v>620725000000000</v>
      </c>
      <c r="G19">
        <f>INDEX('AEO23 Table 4'!$36:$36,MATCH(G18,'AEO23 Table 4'!$13:$13,0))*10^15</f>
        <v>622753000000000</v>
      </c>
      <c r="H19">
        <f>INDEX('AEO23 Table 4'!$36:$36,MATCH(H18,'AEO23 Table 4'!$13:$13,0))*10^15</f>
        <v>623319000000000</v>
      </c>
      <c r="I19" s="90">
        <f>INDEX('AEO23 Table 4'!$36:$36,MATCH(I18,'AEO23 Table 4'!$13:$13,0))*10^15</f>
        <v>623142000000000</v>
      </c>
      <c r="J19">
        <f>INDEX('AEO23 Table 4'!$36:$36,MATCH(J18,'AEO23 Table 4'!$13:$13,0))*10^15</f>
        <v>622593000000000</v>
      </c>
      <c r="K19">
        <f>INDEX('AEO23 Table 4'!$36:$36,MATCH(K18,'AEO23 Table 4'!$13:$13,0))*10^15</f>
        <v>622037000000000</v>
      </c>
      <c r="L19">
        <f>INDEX('AEO23 Table 4'!$36:$36,MATCH(L18,'AEO23 Table 4'!$13:$13,0))*10^15</f>
        <v>621963000000000</v>
      </c>
      <c r="M19">
        <f>INDEX('AEO23 Table 4'!$36:$36,MATCH(M18,'AEO23 Table 4'!$13:$13,0))*10^15</f>
        <v>622186000000000</v>
      </c>
      <c r="N19">
        <f>INDEX('AEO23 Table 4'!$36:$36,MATCH(N18,'AEO23 Table 4'!$13:$13,0))*10^15</f>
        <v>622928000000000</v>
      </c>
      <c r="O19">
        <f>INDEX('AEO23 Table 4'!$36:$36,MATCH(O18,'AEO23 Table 4'!$13:$13,0))*10^15</f>
        <v>624351000000000</v>
      </c>
      <c r="P19">
        <f>INDEX('AEO23 Table 4'!$36:$36,MATCH(P18,'AEO23 Table 4'!$13:$13,0))*10^15</f>
        <v>625938000000000</v>
      </c>
      <c r="Q19">
        <f>INDEX('AEO23 Table 4'!$36:$36,MATCH(Q18,'AEO23 Table 4'!$13:$13,0))*10^15</f>
        <v>627848000000000</v>
      </c>
      <c r="R19">
        <f>INDEX('AEO23 Table 4'!$36:$36,MATCH(R18,'AEO23 Table 4'!$13:$13,0))*10^15</f>
        <v>629595000000000</v>
      </c>
      <c r="S19">
        <f>INDEX('AEO23 Table 4'!$36:$36,MATCH(S18,'AEO23 Table 4'!$13:$13,0))*10^15</f>
        <v>631015000000000</v>
      </c>
      <c r="T19">
        <f>INDEX('AEO23 Table 4'!$36:$36,MATCH(T18,'AEO23 Table 4'!$13:$13,0))*10^15</f>
        <v>632368000000000</v>
      </c>
      <c r="U19">
        <f>INDEX('AEO23 Table 4'!$36:$36,MATCH(U18,'AEO23 Table 4'!$13:$13,0))*10^15</f>
        <v>633919000000000</v>
      </c>
      <c r="V19">
        <f>INDEX('AEO23 Table 4'!$36:$36,MATCH(V18,'AEO23 Table 4'!$13:$13,0))*10^15</f>
        <v>635750000000000</v>
      </c>
      <c r="W19">
        <f>INDEX('AEO23 Table 4'!$36:$36,MATCH(W18,'AEO23 Table 4'!$13:$13,0))*10^15</f>
        <v>637853000000000</v>
      </c>
      <c r="X19">
        <f>INDEX('AEO23 Table 4'!$36:$36,MATCH(X18,'AEO23 Table 4'!$13:$13,0))*10^15</f>
        <v>640030000000000</v>
      </c>
      <c r="Y19">
        <f>INDEX('AEO23 Table 4'!$36:$36,MATCH(Y18,'AEO23 Table 4'!$13:$13,0))*10^15</f>
        <v>642165000000000</v>
      </c>
      <c r="Z19">
        <f>INDEX('AEO23 Table 4'!$36:$36,MATCH(Z18,'AEO23 Table 4'!$13:$13,0))*10^15</f>
        <v>644377000000000</v>
      </c>
      <c r="AA19">
        <f>INDEX('AEO23 Table 4'!$36:$36,MATCH(AA18,'AEO23 Table 4'!$13:$13,0))*10^15</f>
        <v>646795000000000</v>
      </c>
      <c r="AB19">
        <f>INDEX('AEO23 Table 4'!$36:$36,MATCH(AB18,'AEO23 Table 4'!$13:$13,0))*10^15</f>
        <v>649488000000000</v>
      </c>
      <c r="AC19">
        <f>INDEX('AEO23 Table 4'!$36:$36,MATCH(AC18,'AEO23 Table 4'!$13:$13,0))*10^15</f>
        <v>652897000000000</v>
      </c>
      <c r="AD19">
        <f>INDEX('AEO23 Table 4'!$36:$36,MATCH(AD18,'AEO23 Table 4'!$13:$13,0))*10^15</f>
        <v>656696000000000</v>
      </c>
    </row>
    <row r="20" spans="1:30">
      <c r="A20" t="s">
        <v>621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row>
    <row r="21" spans="1:30">
      <c r="I21" s="90"/>
    </row>
    <row r="22" spans="1:30" s="98" customFormat="1">
      <c r="A22" s="97" t="s">
        <v>624</v>
      </c>
      <c r="I22" s="99"/>
    </row>
    <row r="23" spans="1:30" s="16" customFormat="1" ht="43.5">
      <c r="A23" s="111" t="s">
        <v>638</v>
      </c>
      <c r="B23" s="16">
        <v>0</v>
      </c>
      <c r="C23" s="16">
        <v>0</v>
      </c>
      <c r="D23" s="16">
        <v>0</v>
      </c>
      <c r="E23" s="16">
        <v>0</v>
      </c>
      <c r="F23" s="16">
        <v>0</v>
      </c>
      <c r="G23" s="16">
        <v>0</v>
      </c>
      <c r="H23" s="16">
        <v>0</v>
      </c>
      <c r="I23" s="16">
        <v>0</v>
      </c>
      <c r="J23" s="16">
        <v>0</v>
      </c>
      <c r="K23" s="16">
        <v>0</v>
      </c>
      <c r="L23" s="16">
        <v>0</v>
      </c>
      <c r="M23" s="16">
        <v>0</v>
      </c>
      <c r="N23" s="16">
        <v>0</v>
      </c>
      <c r="O23" s="16">
        <v>0</v>
      </c>
      <c r="P23" s="16">
        <v>0</v>
      </c>
      <c r="Q23" s="16">
        <v>0</v>
      </c>
      <c r="R23" s="16">
        <v>0</v>
      </c>
      <c r="S23" s="16">
        <v>0</v>
      </c>
      <c r="T23" s="16">
        <v>0</v>
      </c>
      <c r="U23" s="16">
        <v>0</v>
      </c>
      <c r="V23" s="16">
        <v>0</v>
      </c>
      <c r="W23" s="16">
        <v>0</v>
      </c>
      <c r="X23" s="16">
        <v>0</v>
      </c>
      <c r="Y23" s="16">
        <v>0</v>
      </c>
      <c r="Z23" s="16">
        <v>0</v>
      </c>
      <c r="AA23" s="16">
        <v>0</v>
      </c>
      <c r="AB23" s="16">
        <v>0</v>
      </c>
      <c r="AC23" s="16">
        <v>0</v>
      </c>
      <c r="AD23" s="16">
        <v>0</v>
      </c>
    </row>
    <row r="24" spans="1:30" s="16" customFormat="1">
      <c r="A24" s="16" t="s">
        <v>620</v>
      </c>
      <c r="B24" s="16">
        <f>0.03*$B$11</f>
        <v>2.3076923076923079E-3</v>
      </c>
      <c r="C24" s="16">
        <f t="shared" ref="C24:H24" si="0">0.03*$B$11</f>
        <v>2.3076923076923079E-3</v>
      </c>
      <c r="D24" s="16">
        <f t="shared" si="0"/>
        <v>2.3076923076923079E-3</v>
      </c>
      <c r="E24" s="16">
        <f t="shared" si="0"/>
        <v>2.3076923076923079E-3</v>
      </c>
      <c r="F24" s="16">
        <f t="shared" si="0"/>
        <v>2.3076923076923079E-3</v>
      </c>
      <c r="G24" s="16">
        <f t="shared" si="0"/>
        <v>2.3076923076923079E-3</v>
      </c>
      <c r="H24" s="16">
        <f t="shared" si="0"/>
        <v>2.3076923076923079E-3</v>
      </c>
      <c r="I24" s="91">
        <f>0.03*$B$11</f>
        <v>2.3076923076923079E-3</v>
      </c>
      <c r="J24" s="16">
        <f t="shared" ref="J24:AD24" si="1">0.03*$B$11</f>
        <v>2.3076923076923079E-3</v>
      </c>
      <c r="K24" s="16">
        <f t="shared" si="1"/>
        <v>2.3076923076923079E-3</v>
      </c>
      <c r="L24" s="16">
        <f t="shared" si="1"/>
        <v>2.3076923076923079E-3</v>
      </c>
      <c r="M24" s="16">
        <f t="shared" si="1"/>
        <v>2.3076923076923079E-3</v>
      </c>
      <c r="N24" s="16">
        <f t="shared" si="1"/>
        <v>2.3076923076923079E-3</v>
      </c>
      <c r="O24" s="16">
        <f t="shared" si="1"/>
        <v>2.3076923076923079E-3</v>
      </c>
      <c r="P24" s="16">
        <f t="shared" si="1"/>
        <v>2.3076923076923079E-3</v>
      </c>
      <c r="Q24" s="16">
        <f t="shared" si="1"/>
        <v>2.3076923076923079E-3</v>
      </c>
      <c r="R24" s="16">
        <f t="shared" si="1"/>
        <v>2.3076923076923079E-3</v>
      </c>
      <c r="S24" s="16">
        <f t="shared" si="1"/>
        <v>2.3076923076923079E-3</v>
      </c>
      <c r="T24" s="16">
        <f t="shared" si="1"/>
        <v>2.3076923076923079E-3</v>
      </c>
      <c r="U24" s="16">
        <f t="shared" si="1"/>
        <v>2.3076923076923079E-3</v>
      </c>
      <c r="V24" s="16">
        <f t="shared" si="1"/>
        <v>2.3076923076923079E-3</v>
      </c>
      <c r="W24" s="16">
        <f t="shared" si="1"/>
        <v>2.3076923076923079E-3</v>
      </c>
      <c r="X24" s="16">
        <f t="shared" si="1"/>
        <v>2.3076923076923079E-3</v>
      </c>
      <c r="Y24" s="16">
        <f t="shared" si="1"/>
        <v>2.3076923076923079E-3</v>
      </c>
      <c r="Z24" s="16">
        <f t="shared" si="1"/>
        <v>2.3076923076923079E-3</v>
      </c>
      <c r="AA24" s="16">
        <f t="shared" si="1"/>
        <v>2.3076923076923079E-3</v>
      </c>
      <c r="AB24" s="16">
        <f t="shared" si="1"/>
        <v>2.3076923076923079E-3</v>
      </c>
      <c r="AC24" s="16">
        <f t="shared" si="1"/>
        <v>2.3076923076923079E-3</v>
      </c>
      <c r="AD24" s="16">
        <f t="shared" si="1"/>
        <v>2.3076923076923079E-3</v>
      </c>
    </row>
    <row r="25" spans="1:30" s="16" customFormat="1">
      <c r="A25" s="94" t="s">
        <v>632</v>
      </c>
      <c r="B25" s="16">
        <v>0</v>
      </c>
      <c r="C25" s="16">
        <f>SUM($B23:C23)</f>
        <v>0</v>
      </c>
      <c r="D25" s="16">
        <f>SUM($B23:D23)</f>
        <v>0</v>
      </c>
      <c r="E25" s="16">
        <f>SUM($B23:E23)</f>
        <v>0</v>
      </c>
      <c r="F25" s="16">
        <f>SUM($B23:F23)</f>
        <v>0</v>
      </c>
      <c r="G25" s="16">
        <f>SUM($B23:G23)</f>
        <v>0</v>
      </c>
      <c r="H25" s="16">
        <f>SUM($B23:H23)</f>
        <v>0</v>
      </c>
      <c r="I25" s="91">
        <f>SUM($B23:I23)</f>
        <v>0</v>
      </c>
      <c r="J25" s="16">
        <f>SUM($B23:J23)</f>
        <v>0</v>
      </c>
      <c r="K25" s="16">
        <f>SUM($B23:K23)</f>
        <v>0</v>
      </c>
      <c r="L25" s="16">
        <f>SUM($B23:L23)</f>
        <v>0</v>
      </c>
      <c r="M25" s="16">
        <f>SUM($B23:M23)</f>
        <v>0</v>
      </c>
      <c r="N25" s="16">
        <f>SUM($B23:N23)</f>
        <v>0</v>
      </c>
      <c r="O25" s="16">
        <f>SUM($B23:O23)</f>
        <v>0</v>
      </c>
      <c r="P25" s="16">
        <f>SUM($B23:P23)</f>
        <v>0</v>
      </c>
      <c r="Q25" s="16">
        <f>SUM($B23:Q23)</f>
        <v>0</v>
      </c>
      <c r="R25" s="16">
        <f>SUM($B23:R23)</f>
        <v>0</v>
      </c>
      <c r="S25" s="16">
        <f>SUM($B23:S23)</f>
        <v>0</v>
      </c>
      <c r="T25" s="16">
        <f>SUM($B23:T23)</f>
        <v>0</v>
      </c>
      <c r="U25" s="16">
        <f>SUM($B23:U23)</f>
        <v>0</v>
      </c>
      <c r="V25" s="16">
        <f>SUM($B23:V23)</f>
        <v>0</v>
      </c>
      <c r="W25" s="16">
        <f>SUM($B23:W23)</f>
        <v>0</v>
      </c>
      <c r="X25" s="16">
        <f>SUM($B23:X23)</f>
        <v>0</v>
      </c>
      <c r="Y25" s="16">
        <f>SUM($B23:Y23)</f>
        <v>0</v>
      </c>
      <c r="Z25" s="16">
        <f>SUM($B23:Z23)</f>
        <v>0</v>
      </c>
      <c r="AA25" s="16">
        <f>SUM($B23:AA23)</f>
        <v>0</v>
      </c>
      <c r="AB25" s="16">
        <f>SUM($B23:AB23)</f>
        <v>0</v>
      </c>
      <c r="AC25" s="16">
        <f>SUM($B23:AC23)</f>
        <v>0</v>
      </c>
      <c r="AD25" s="16">
        <f>SUM($B23:AD23)</f>
        <v>0</v>
      </c>
    </row>
    <row r="26" spans="1:30" s="16" customFormat="1">
      <c r="A26" s="87"/>
      <c r="I26" s="91"/>
    </row>
    <row r="27" spans="1:30" s="16" customFormat="1">
      <c r="A27" s="94" t="s">
        <v>629</v>
      </c>
      <c r="B27" s="96">
        <v>0</v>
      </c>
      <c r="C27" s="96">
        <v>0</v>
      </c>
      <c r="D27" s="96">
        <v>0</v>
      </c>
      <c r="E27" s="96">
        <v>0</v>
      </c>
      <c r="F27" s="96">
        <v>0</v>
      </c>
      <c r="G27" s="96">
        <v>0</v>
      </c>
      <c r="H27" s="96">
        <v>0</v>
      </c>
      <c r="I27" s="103">
        <f>I19</f>
        <v>623142000000000</v>
      </c>
      <c r="J27" s="95">
        <f>I27</f>
        <v>623142000000000</v>
      </c>
      <c r="K27" s="95">
        <f>J27</f>
        <v>623142000000000</v>
      </c>
      <c r="L27" s="95">
        <f t="shared" ref="L27:AD27" si="2">K27</f>
        <v>623142000000000</v>
      </c>
      <c r="M27" s="95">
        <f t="shared" si="2"/>
        <v>623142000000000</v>
      </c>
      <c r="N27" s="95">
        <f t="shared" si="2"/>
        <v>623142000000000</v>
      </c>
      <c r="O27" s="95">
        <f t="shared" si="2"/>
        <v>623142000000000</v>
      </c>
      <c r="P27" s="95">
        <f t="shared" si="2"/>
        <v>623142000000000</v>
      </c>
      <c r="Q27" s="95">
        <f t="shared" si="2"/>
        <v>623142000000000</v>
      </c>
      <c r="R27" s="95">
        <f t="shared" si="2"/>
        <v>623142000000000</v>
      </c>
      <c r="S27" s="95">
        <f t="shared" si="2"/>
        <v>623142000000000</v>
      </c>
      <c r="T27" s="95">
        <f t="shared" si="2"/>
        <v>623142000000000</v>
      </c>
      <c r="U27" s="95">
        <f t="shared" si="2"/>
        <v>623142000000000</v>
      </c>
      <c r="V27" s="95">
        <f t="shared" si="2"/>
        <v>623142000000000</v>
      </c>
      <c r="W27" s="95">
        <f t="shared" si="2"/>
        <v>623142000000000</v>
      </c>
      <c r="X27" s="95">
        <f t="shared" si="2"/>
        <v>623142000000000</v>
      </c>
      <c r="Y27" s="95">
        <f t="shared" si="2"/>
        <v>623142000000000</v>
      </c>
      <c r="Z27" s="95">
        <f t="shared" si="2"/>
        <v>623142000000000</v>
      </c>
      <c r="AA27" s="95">
        <f t="shared" si="2"/>
        <v>623142000000000</v>
      </c>
      <c r="AB27" s="95">
        <f t="shared" si="2"/>
        <v>623142000000000</v>
      </c>
      <c r="AC27" s="95">
        <f t="shared" si="2"/>
        <v>623142000000000</v>
      </c>
      <c r="AD27" s="95">
        <f t="shared" si="2"/>
        <v>623142000000000</v>
      </c>
    </row>
    <row r="28" spans="1:30" s="16" customFormat="1">
      <c r="A28" s="94" t="s">
        <v>628</v>
      </c>
      <c r="B28" s="96">
        <v>0</v>
      </c>
      <c r="C28" s="96">
        <v>0</v>
      </c>
      <c r="D28" s="96">
        <v>0</v>
      </c>
      <c r="E28" s="96">
        <v>0</v>
      </c>
      <c r="F28" s="96">
        <v>0</v>
      </c>
      <c r="G28" s="96">
        <v>0</v>
      </c>
      <c r="H28" s="96">
        <v>0</v>
      </c>
      <c r="I28" s="103">
        <f>I27*I25</f>
        <v>0</v>
      </c>
      <c r="J28" s="95">
        <f>J27*J25</f>
        <v>0</v>
      </c>
      <c r="K28" s="95">
        <f>K27*K25</f>
        <v>0</v>
      </c>
      <c r="L28" s="95">
        <f t="shared" ref="L28:U28" si="3">L27*L25</f>
        <v>0</v>
      </c>
      <c r="M28" s="95">
        <f t="shared" si="3"/>
        <v>0</v>
      </c>
      <c r="N28" s="95">
        <f t="shared" si="3"/>
        <v>0</v>
      </c>
      <c r="O28" s="95">
        <f t="shared" si="3"/>
        <v>0</v>
      </c>
      <c r="P28" s="95">
        <f t="shared" si="3"/>
        <v>0</v>
      </c>
      <c r="Q28" s="95">
        <f t="shared" si="3"/>
        <v>0</v>
      </c>
      <c r="R28" s="95">
        <f t="shared" si="3"/>
        <v>0</v>
      </c>
      <c r="S28" s="95">
        <f t="shared" si="3"/>
        <v>0</v>
      </c>
      <c r="T28" s="95">
        <f t="shared" si="3"/>
        <v>0</v>
      </c>
      <c r="U28" s="95">
        <f t="shared" si="3"/>
        <v>0</v>
      </c>
      <c r="V28" s="88">
        <v>0</v>
      </c>
      <c r="W28" s="88">
        <v>0</v>
      </c>
      <c r="X28" s="88">
        <v>0</v>
      </c>
      <c r="Y28" s="88">
        <v>0</v>
      </c>
      <c r="Z28" s="88">
        <v>0</v>
      </c>
      <c r="AA28" s="88">
        <v>0</v>
      </c>
      <c r="AB28" s="88">
        <v>0</v>
      </c>
      <c r="AC28" s="88">
        <v>0</v>
      </c>
      <c r="AD28" s="88">
        <v>0</v>
      </c>
    </row>
    <row r="29" spans="1:30">
      <c r="A29" t="s">
        <v>631</v>
      </c>
      <c r="B29">
        <v>0</v>
      </c>
      <c r="C29">
        <v>0</v>
      </c>
      <c r="D29">
        <v>0</v>
      </c>
      <c r="E29">
        <v>0</v>
      </c>
      <c r="F29">
        <v>0</v>
      </c>
      <c r="G29">
        <v>0</v>
      </c>
      <c r="H29">
        <v>0</v>
      </c>
      <c r="I29" s="105">
        <f t="shared" ref="I29:U29" si="4">I27*I25/$B13</f>
        <v>0</v>
      </c>
      <c r="J29">
        <f t="shared" si="4"/>
        <v>0</v>
      </c>
      <c r="K29" s="6">
        <f t="shared" si="4"/>
        <v>0</v>
      </c>
      <c r="L29">
        <f t="shared" si="4"/>
        <v>0</v>
      </c>
      <c r="M29">
        <f t="shared" si="4"/>
        <v>0</v>
      </c>
      <c r="N29">
        <f t="shared" si="4"/>
        <v>0</v>
      </c>
      <c r="O29">
        <f t="shared" si="4"/>
        <v>0</v>
      </c>
      <c r="P29">
        <f t="shared" si="4"/>
        <v>0</v>
      </c>
      <c r="Q29">
        <f t="shared" si="4"/>
        <v>0</v>
      </c>
      <c r="R29">
        <f t="shared" si="4"/>
        <v>0</v>
      </c>
      <c r="S29">
        <f t="shared" si="4"/>
        <v>0</v>
      </c>
      <c r="T29">
        <f t="shared" si="4"/>
        <v>0</v>
      </c>
      <c r="U29">
        <f t="shared" si="4"/>
        <v>0</v>
      </c>
      <c r="V29" s="88">
        <v>0</v>
      </c>
      <c r="W29" s="88">
        <v>0</v>
      </c>
      <c r="X29" s="88">
        <v>0</v>
      </c>
      <c r="Y29" s="88">
        <v>0</v>
      </c>
      <c r="Z29" s="88">
        <v>0</v>
      </c>
      <c r="AA29" s="88">
        <v>0</v>
      </c>
      <c r="AB29" s="88">
        <v>0</v>
      </c>
      <c r="AC29" s="88">
        <v>0</v>
      </c>
      <c r="AD29" s="88">
        <v>0</v>
      </c>
    </row>
    <row r="30" spans="1:30" ht="15" thickBot="1">
      <c r="A30" s="94" t="s">
        <v>633</v>
      </c>
      <c r="B30">
        <f>B29-B28</f>
        <v>0</v>
      </c>
      <c r="C30">
        <f t="shared" ref="C30:H30" si="5">C29-C28</f>
        <v>0</v>
      </c>
      <c r="D30">
        <f t="shared" si="5"/>
        <v>0</v>
      </c>
      <c r="E30">
        <f t="shared" si="5"/>
        <v>0</v>
      </c>
      <c r="F30">
        <f t="shared" si="5"/>
        <v>0</v>
      </c>
      <c r="G30">
        <f t="shared" si="5"/>
        <v>0</v>
      </c>
      <c r="H30">
        <f t="shared" si="5"/>
        <v>0</v>
      </c>
      <c r="I30" s="104">
        <f>I29-I28</f>
        <v>0</v>
      </c>
      <c r="J30" s="6">
        <f>J29-J28</f>
        <v>0</v>
      </c>
      <c r="K30" s="6">
        <f>K29-K28</f>
        <v>0</v>
      </c>
      <c r="L30" s="6">
        <f>L29-L28</f>
        <v>0</v>
      </c>
      <c r="M30" s="6">
        <f t="shared" ref="M30:U30" si="6">M29-M28</f>
        <v>0</v>
      </c>
      <c r="N30" s="6">
        <f t="shared" si="6"/>
        <v>0</v>
      </c>
      <c r="O30" s="6">
        <f t="shared" si="6"/>
        <v>0</v>
      </c>
      <c r="P30" s="6">
        <f t="shared" si="6"/>
        <v>0</v>
      </c>
      <c r="Q30" s="6">
        <f t="shared" si="6"/>
        <v>0</v>
      </c>
      <c r="R30" s="6">
        <f t="shared" si="6"/>
        <v>0</v>
      </c>
      <c r="S30" s="6">
        <f t="shared" si="6"/>
        <v>0</v>
      </c>
      <c r="T30" s="6">
        <f t="shared" si="6"/>
        <v>0</v>
      </c>
      <c r="U30" s="6">
        <f t="shared" si="6"/>
        <v>0</v>
      </c>
      <c r="V30" s="88">
        <v>0</v>
      </c>
      <c r="W30" s="88">
        <v>0</v>
      </c>
      <c r="X30" s="88">
        <v>0</v>
      </c>
      <c r="Y30" s="88">
        <v>0</v>
      </c>
      <c r="Z30" s="88">
        <v>0</v>
      </c>
      <c r="AA30" s="88">
        <v>0</v>
      </c>
      <c r="AB30" s="88">
        <v>0</v>
      </c>
      <c r="AC30" s="88">
        <v>0</v>
      </c>
      <c r="AD30" s="88">
        <v>0</v>
      </c>
    </row>
    <row r="31" spans="1:30" s="92" customFormat="1">
      <c r="A31" s="107" t="s">
        <v>627</v>
      </c>
      <c r="B31" s="93">
        <v>0</v>
      </c>
      <c r="C31" s="93">
        <v>0</v>
      </c>
      <c r="D31" s="93">
        <v>0</v>
      </c>
      <c r="E31" s="93">
        <v>0</v>
      </c>
      <c r="F31" s="93">
        <v>0</v>
      </c>
      <c r="G31" s="93">
        <v>0</v>
      </c>
      <c r="H31" s="93">
        <v>0</v>
      </c>
      <c r="I31" s="108">
        <f>I27+I30</f>
        <v>623142000000000</v>
      </c>
      <c r="J31" s="108">
        <f>J27+J30</f>
        <v>623142000000000</v>
      </c>
      <c r="K31" s="108">
        <f>K27+K30</f>
        <v>623142000000000</v>
      </c>
      <c r="L31" s="108">
        <f>L27+L30</f>
        <v>623142000000000</v>
      </c>
      <c r="M31" s="93">
        <f t="shared" ref="M31:T31" si="7">M27+M30</f>
        <v>623142000000000</v>
      </c>
      <c r="N31" s="93">
        <f t="shared" si="7"/>
        <v>623142000000000</v>
      </c>
      <c r="O31" s="93">
        <f t="shared" si="7"/>
        <v>623142000000000</v>
      </c>
      <c r="P31" s="93">
        <f t="shared" si="7"/>
        <v>623142000000000</v>
      </c>
      <c r="Q31" s="93">
        <f t="shared" si="7"/>
        <v>623142000000000</v>
      </c>
      <c r="R31" s="93">
        <f t="shared" si="7"/>
        <v>623142000000000</v>
      </c>
      <c r="S31" s="93">
        <f t="shared" si="7"/>
        <v>623142000000000</v>
      </c>
      <c r="T31" s="93">
        <f t="shared" si="7"/>
        <v>623142000000000</v>
      </c>
      <c r="U31" s="108">
        <f>U27+U30</f>
        <v>623142000000000</v>
      </c>
      <c r="V31" s="109">
        <f>U31</f>
        <v>623142000000000</v>
      </c>
      <c r="W31" s="88">
        <f t="shared" ref="W31:AD31" si="8">V31</f>
        <v>623142000000000</v>
      </c>
      <c r="X31" s="88">
        <f t="shared" si="8"/>
        <v>623142000000000</v>
      </c>
      <c r="Y31" s="88">
        <f t="shared" si="8"/>
        <v>623142000000000</v>
      </c>
      <c r="Z31" s="88">
        <f t="shared" si="8"/>
        <v>623142000000000</v>
      </c>
      <c r="AA31" s="88">
        <f t="shared" si="8"/>
        <v>623142000000000</v>
      </c>
      <c r="AB31" s="88">
        <f t="shared" si="8"/>
        <v>623142000000000</v>
      </c>
      <c r="AC31" s="88">
        <f t="shared" si="8"/>
        <v>623142000000000</v>
      </c>
      <c r="AD31" s="88">
        <f t="shared" si="8"/>
        <v>623142000000000</v>
      </c>
    </row>
    <row r="32" spans="1:30" s="93" customFormat="1">
      <c r="A32" s="93" t="s">
        <v>634</v>
      </c>
      <c r="N32" s="108">
        <f>N20*$B$8*$B$12/$B$13</f>
        <v>0</v>
      </c>
      <c r="O32" s="108">
        <f t="shared" ref="O32:AD32" si="9">O20*$B$8*$B$12/$B$13</f>
        <v>0</v>
      </c>
      <c r="P32" s="108">
        <f t="shared" si="9"/>
        <v>0</v>
      </c>
      <c r="Q32" s="108">
        <f t="shared" si="9"/>
        <v>0</v>
      </c>
      <c r="R32" s="108">
        <f t="shared" si="9"/>
        <v>0</v>
      </c>
      <c r="S32" s="108">
        <f t="shared" si="9"/>
        <v>0</v>
      </c>
      <c r="T32" s="108">
        <f t="shared" si="9"/>
        <v>0</v>
      </c>
      <c r="U32" s="108">
        <f t="shared" si="9"/>
        <v>0</v>
      </c>
      <c r="V32" s="108">
        <f t="shared" si="9"/>
        <v>0</v>
      </c>
      <c r="W32" s="108">
        <f t="shared" si="9"/>
        <v>0</v>
      </c>
      <c r="X32" s="108">
        <f t="shared" si="9"/>
        <v>0</v>
      </c>
      <c r="Y32" s="108">
        <f t="shared" si="9"/>
        <v>0</v>
      </c>
      <c r="Z32" s="108">
        <f t="shared" si="9"/>
        <v>0</v>
      </c>
      <c r="AA32" s="108">
        <f t="shared" si="9"/>
        <v>0</v>
      </c>
      <c r="AB32" s="108">
        <f t="shared" si="9"/>
        <v>0</v>
      </c>
      <c r="AC32" s="108">
        <f t="shared" si="9"/>
        <v>0</v>
      </c>
      <c r="AD32" s="108">
        <f t="shared" si="9"/>
        <v>0</v>
      </c>
    </row>
    <row r="33" spans="1:30" s="18" customFormat="1">
      <c r="A33" s="18" t="s">
        <v>626</v>
      </c>
      <c r="B33" s="18">
        <f>B19</f>
        <v>603259000000000</v>
      </c>
      <c r="C33" s="18">
        <f t="shared" ref="C33:AD33" si="10">C19</f>
        <v>606158000000000</v>
      </c>
      <c r="D33" s="18">
        <f t="shared" si="10"/>
        <v>611426000000000</v>
      </c>
      <c r="E33" s="18">
        <f t="shared" si="10"/>
        <v>616978000000000</v>
      </c>
      <c r="F33" s="18">
        <f t="shared" si="10"/>
        <v>620725000000000</v>
      </c>
      <c r="G33" s="18">
        <f t="shared" si="10"/>
        <v>622753000000000</v>
      </c>
      <c r="H33" s="18">
        <f t="shared" si="10"/>
        <v>623319000000000</v>
      </c>
      <c r="I33" s="18">
        <f t="shared" si="10"/>
        <v>623142000000000</v>
      </c>
      <c r="J33" s="18">
        <f t="shared" si="10"/>
        <v>622593000000000</v>
      </c>
      <c r="K33" s="18">
        <f t="shared" si="10"/>
        <v>622037000000000</v>
      </c>
      <c r="L33" s="18">
        <f t="shared" si="10"/>
        <v>621963000000000</v>
      </c>
      <c r="M33" s="18">
        <f t="shared" si="10"/>
        <v>622186000000000</v>
      </c>
      <c r="N33" s="18">
        <f t="shared" si="10"/>
        <v>622928000000000</v>
      </c>
      <c r="O33" s="18">
        <f t="shared" si="10"/>
        <v>624351000000000</v>
      </c>
      <c r="P33" s="18">
        <f t="shared" si="10"/>
        <v>625938000000000</v>
      </c>
      <c r="Q33" s="18">
        <f t="shared" si="10"/>
        <v>627848000000000</v>
      </c>
      <c r="R33" s="18">
        <f t="shared" si="10"/>
        <v>629595000000000</v>
      </c>
      <c r="S33" s="18">
        <f t="shared" si="10"/>
        <v>631015000000000</v>
      </c>
      <c r="T33" s="18">
        <f t="shared" si="10"/>
        <v>632368000000000</v>
      </c>
      <c r="U33" s="18">
        <f t="shared" si="10"/>
        <v>633919000000000</v>
      </c>
      <c r="V33" s="18">
        <f t="shared" si="10"/>
        <v>635750000000000</v>
      </c>
      <c r="W33" s="18">
        <f t="shared" si="10"/>
        <v>637853000000000</v>
      </c>
      <c r="X33" s="18">
        <f t="shared" si="10"/>
        <v>640030000000000</v>
      </c>
      <c r="Y33" s="18">
        <f t="shared" si="10"/>
        <v>642165000000000</v>
      </c>
      <c r="Z33" s="18">
        <f t="shared" si="10"/>
        <v>644377000000000</v>
      </c>
      <c r="AA33" s="18">
        <f t="shared" si="10"/>
        <v>646795000000000</v>
      </c>
      <c r="AB33" s="18">
        <f t="shared" si="10"/>
        <v>649488000000000</v>
      </c>
      <c r="AC33" s="18">
        <f t="shared" si="10"/>
        <v>652897000000000</v>
      </c>
      <c r="AD33" s="18">
        <f t="shared" si="10"/>
        <v>656696000000000</v>
      </c>
    </row>
    <row r="34" spans="1:30" s="18" customFormat="1">
      <c r="A34" s="100" t="s">
        <v>630</v>
      </c>
      <c r="B34" s="100">
        <f>B19</f>
        <v>603259000000000</v>
      </c>
      <c r="C34" s="100">
        <f t="shared" ref="C34:AC34" si="11">C33/10^15</f>
        <v>0.60615799999999997</v>
      </c>
      <c r="D34" s="100">
        <f t="shared" si="11"/>
        <v>0.61142600000000003</v>
      </c>
      <c r="E34" s="100">
        <f t="shared" si="11"/>
        <v>0.61697800000000003</v>
      </c>
      <c r="F34" s="100">
        <f t="shared" si="11"/>
        <v>0.62072499999999997</v>
      </c>
      <c r="G34" s="100">
        <f t="shared" si="11"/>
        <v>0.622753</v>
      </c>
      <c r="H34" s="100">
        <f t="shared" si="11"/>
        <v>0.62331899999999996</v>
      </c>
      <c r="I34" s="100">
        <f t="shared" si="11"/>
        <v>0.62314199999999997</v>
      </c>
      <c r="J34" s="100">
        <f t="shared" si="11"/>
        <v>0.62259299999999995</v>
      </c>
      <c r="K34" s="100">
        <f t="shared" si="11"/>
        <v>0.62203699999999995</v>
      </c>
      <c r="L34" s="100">
        <f t="shared" si="11"/>
        <v>0.62196300000000004</v>
      </c>
      <c r="M34" s="100">
        <f t="shared" si="11"/>
        <v>0.62218600000000002</v>
      </c>
      <c r="N34" s="100">
        <f t="shared" si="11"/>
        <v>0.62292800000000004</v>
      </c>
      <c r="O34" s="100">
        <f t="shared" si="11"/>
        <v>0.62435099999999999</v>
      </c>
      <c r="P34" s="100">
        <f t="shared" si="11"/>
        <v>0.62593799999999999</v>
      </c>
      <c r="Q34" s="100">
        <f t="shared" si="11"/>
        <v>0.62784799999999996</v>
      </c>
      <c r="R34" s="100">
        <f t="shared" si="11"/>
        <v>0.62959500000000002</v>
      </c>
      <c r="S34" s="100">
        <f t="shared" si="11"/>
        <v>0.63101499999999999</v>
      </c>
      <c r="T34" s="100">
        <f t="shared" si="11"/>
        <v>0.63236800000000004</v>
      </c>
      <c r="U34" s="100">
        <f t="shared" si="11"/>
        <v>0.63391900000000001</v>
      </c>
      <c r="V34" s="100">
        <f t="shared" si="11"/>
        <v>0.63575000000000004</v>
      </c>
      <c r="W34" s="100">
        <f t="shared" si="11"/>
        <v>0.637853</v>
      </c>
      <c r="X34" s="100">
        <f t="shared" si="11"/>
        <v>0.64002999999999999</v>
      </c>
      <c r="Y34" s="100">
        <f t="shared" si="11"/>
        <v>0.64216499999999999</v>
      </c>
      <c r="Z34" s="100">
        <f t="shared" si="11"/>
        <v>0.64437699999999998</v>
      </c>
      <c r="AA34" s="100">
        <f t="shared" si="11"/>
        <v>0.64679500000000001</v>
      </c>
      <c r="AB34" s="100">
        <f t="shared" si="11"/>
        <v>0.64948799999999995</v>
      </c>
      <c r="AC34" s="100">
        <f t="shared" si="11"/>
        <v>0.65289699999999995</v>
      </c>
      <c r="AD34" s="133">
        <f>AD33/10^15</f>
        <v>0.65669599999999995</v>
      </c>
    </row>
    <row r="35" spans="1:30" s="101" customFormat="1">
      <c r="A35" s="101" t="s">
        <v>625</v>
      </c>
      <c r="B35" s="102">
        <f t="shared" ref="B35:AD35" si="12">B33/B19</f>
        <v>1</v>
      </c>
      <c r="C35" s="102">
        <f t="shared" si="12"/>
        <v>1</v>
      </c>
      <c r="D35" s="102">
        <f t="shared" si="12"/>
        <v>1</v>
      </c>
      <c r="E35" s="102">
        <f t="shared" si="12"/>
        <v>1</v>
      </c>
      <c r="F35" s="102">
        <f t="shared" si="12"/>
        <v>1</v>
      </c>
      <c r="G35" s="102">
        <f t="shared" si="12"/>
        <v>1</v>
      </c>
      <c r="H35" s="102">
        <f t="shared" si="12"/>
        <v>1</v>
      </c>
      <c r="I35" s="102">
        <f t="shared" si="12"/>
        <v>1</v>
      </c>
      <c r="J35" s="102">
        <f t="shared" si="12"/>
        <v>1</v>
      </c>
      <c r="K35" s="102">
        <f t="shared" si="12"/>
        <v>1</v>
      </c>
      <c r="L35" s="102">
        <f t="shared" si="12"/>
        <v>1</v>
      </c>
      <c r="M35" s="102">
        <f t="shared" si="12"/>
        <v>1</v>
      </c>
      <c r="N35" s="102">
        <f t="shared" si="12"/>
        <v>1</v>
      </c>
      <c r="O35" s="102">
        <f t="shared" si="12"/>
        <v>1</v>
      </c>
      <c r="P35" s="102">
        <f t="shared" si="12"/>
        <v>1</v>
      </c>
      <c r="Q35" s="102">
        <f t="shared" si="12"/>
        <v>1</v>
      </c>
      <c r="R35" s="102">
        <f t="shared" si="12"/>
        <v>1</v>
      </c>
      <c r="S35" s="102">
        <f>S33/S19</f>
        <v>1</v>
      </c>
      <c r="T35" s="102">
        <f t="shared" si="12"/>
        <v>1</v>
      </c>
      <c r="U35" s="102">
        <f t="shared" si="12"/>
        <v>1</v>
      </c>
      <c r="V35" s="102">
        <f t="shared" si="12"/>
        <v>1</v>
      </c>
      <c r="W35" s="102">
        <f t="shared" si="12"/>
        <v>1</v>
      </c>
      <c r="X35" s="102">
        <f t="shared" si="12"/>
        <v>1</v>
      </c>
      <c r="Y35" s="102">
        <f t="shared" si="12"/>
        <v>1</v>
      </c>
      <c r="Z35" s="102">
        <f t="shared" si="12"/>
        <v>1</v>
      </c>
      <c r="AA35" s="102">
        <f t="shared" si="12"/>
        <v>1</v>
      </c>
      <c r="AB35" s="102">
        <f t="shared" si="12"/>
        <v>1</v>
      </c>
      <c r="AC35" s="102">
        <f t="shared" si="12"/>
        <v>1</v>
      </c>
      <c r="AD35" s="102">
        <f t="shared" si="12"/>
        <v>1</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topLeftCell="A18" zoomScale="80" zoomScaleNormal="80" workbookViewId="0">
      <selection activeCell="Q51" sqref="Q51"/>
    </sheetView>
  </sheetViews>
  <sheetFormatPr defaultRowHeight="14.5"/>
  <cols>
    <col min="1" max="1" width="3.26953125" customWidth="1"/>
    <col min="2" max="2" width="20.81640625" customWidth="1"/>
    <col min="3" max="3" width="18.7265625" customWidth="1"/>
    <col min="4" max="4" width="17.1796875" customWidth="1"/>
    <col min="5" max="5" width="25.7265625" customWidth="1"/>
    <col min="6" max="6" width="19" customWidth="1"/>
    <col min="7" max="7" width="18.81640625" customWidth="1"/>
    <col min="8" max="8" width="35" customWidth="1"/>
    <col min="9" max="9" width="20.54296875" customWidth="1"/>
    <col min="10" max="10" width="12" customWidth="1"/>
    <col min="11" max="41" width="11.26953125" customWidth="1"/>
  </cols>
  <sheetData>
    <row r="1" spans="1:40" ht="18.5">
      <c r="A1" s="11" t="s">
        <v>73</v>
      </c>
      <c r="B1" s="11"/>
      <c r="C1" s="11"/>
      <c r="D1" s="11"/>
      <c r="E1" s="11"/>
      <c r="F1" s="11"/>
      <c r="G1" s="11"/>
    </row>
    <row r="2" spans="1:40">
      <c r="H2" s="1" t="s">
        <v>253</v>
      </c>
    </row>
    <row r="3" spans="1:40">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c r="H4" s="8" t="s">
        <v>278</v>
      </c>
      <c r="I4" s="1" t="s">
        <v>76</v>
      </c>
      <c r="J4" s="13"/>
      <c r="K4" s="13">
        <f>INDEX(Table4,MATCH($H4,Table4_A,0),MATCH(K$3,Table4_1,0))*Percent_urban*quadrillion</f>
        <v>572634027685582.5</v>
      </c>
      <c r="L4" s="13">
        <f t="shared" ref="L4:N4" si="0">INDEX(Table4_22,MATCH($H4,Table4_A_22,0),MATCH(L$3,Table4_1_22,0))*Percent_urban*quadrillion</f>
        <v>607590855338784</v>
      </c>
      <c r="M4" s="13">
        <f t="shared" si="0"/>
        <v>606572063790172.38</v>
      </c>
      <c r="N4" s="13">
        <f t="shared" si="0"/>
        <v>537160893062414</v>
      </c>
      <c r="O4" s="13">
        <f t="shared" ref="O4:AN4" si="1">INDEX(Table4_22,MATCH($H4,Table4_A_22,0),MATCH(O$3,Table4_1_22,0))*Percent_urban*quadrillion</f>
        <v>537214556464016.81</v>
      </c>
      <c r="P4" s="13">
        <f t="shared" si="1"/>
        <v>535940457216870.44</v>
      </c>
      <c r="Q4" s="13">
        <f t="shared" si="1"/>
        <v>532658858900671.88</v>
      </c>
      <c r="R4" s="13">
        <f t="shared" si="1"/>
        <v>527994208370436.31</v>
      </c>
      <c r="S4" s="13">
        <f t="shared" si="1"/>
        <v>522626242046466.44</v>
      </c>
      <c r="T4" s="13">
        <f t="shared" si="1"/>
        <v>516811893790981.94</v>
      </c>
      <c r="U4" s="13">
        <f t="shared" si="1"/>
        <v>510698331417469.44</v>
      </c>
      <c r="V4" s="13">
        <f t="shared" si="1"/>
        <v>504818123532745</v>
      </c>
      <c r="W4" s="13">
        <f t="shared" si="1"/>
        <v>498962308103294.75</v>
      </c>
      <c r="X4" s="13">
        <f t="shared" si="1"/>
        <v>493478071075851.94</v>
      </c>
      <c r="Y4" s="13">
        <f t="shared" si="1"/>
        <v>488411758115437.5</v>
      </c>
      <c r="Z4" s="13">
        <f t="shared" si="1"/>
        <v>483255193070509.19</v>
      </c>
      <c r="AA4" s="13">
        <f t="shared" si="1"/>
        <v>478492972719177.5</v>
      </c>
      <c r="AB4" s="13">
        <f t="shared" si="1"/>
        <v>473387631830324.63</v>
      </c>
      <c r="AC4" s="13">
        <f t="shared" si="1"/>
        <v>468114796081923.44</v>
      </c>
      <c r="AD4" s="13">
        <f t="shared" si="1"/>
        <v>463133856714968</v>
      </c>
      <c r="AE4" s="13">
        <f t="shared" si="1"/>
        <v>458447252974985.81</v>
      </c>
      <c r="AF4" s="13">
        <f t="shared" si="1"/>
        <v>454023274670120.56</v>
      </c>
      <c r="AG4" s="13">
        <f t="shared" si="1"/>
        <v>449798501416659.88</v>
      </c>
      <c r="AH4" s="13">
        <f t="shared" si="1"/>
        <v>445507055452116.81</v>
      </c>
      <c r="AI4" s="13">
        <f t="shared" si="1"/>
        <v>441149749858333.94</v>
      </c>
      <c r="AJ4" s="13">
        <f t="shared" si="1"/>
        <v>436780248036914.06</v>
      </c>
      <c r="AK4" s="13">
        <f t="shared" si="1"/>
        <v>432511568363960.13</v>
      </c>
      <c r="AL4" s="13">
        <f t="shared" si="1"/>
        <v>428268094228122.75</v>
      </c>
      <c r="AM4" s="13">
        <f t="shared" si="1"/>
        <v>424431161013518.94</v>
      </c>
      <c r="AN4" s="13">
        <f t="shared" si="1"/>
        <v>420780423540840.25</v>
      </c>
    </row>
    <row r="5" spans="1:40">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c r="H6" s="8" t="s">
        <v>293</v>
      </c>
      <c r="I6" s="1" t="s">
        <v>78</v>
      </c>
      <c r="J6" s="13"/>
      <c r="K6" s="13">
        <f t="shared" ref="K6:K7" si="2">INDEX(Table4,MATCH($H6,Table4_A,0),MATCH(K$3,Table4_1,0))*Percent_urban*quadrillion</f>
        <v>2912954326560349.5</v>
      </c>
      <c r="L6" s="13">
        <f t="shared" ref="L6:N7" si="3">INDEX(Table4_22,MATCH($H6,Table4_A_22,0),MATCH(L$3,Table4_1_22,0))*Percent_urban*quadrillion</f>
        <v>3038023388650530</v>
      </c>
      <c r="M6" s="13">
        <f t="shared" si="3"/>
        <v>3075801610297093.5</v>
      </c>
      <c r="N6" s="13">
        <f t="shared" si="3"/>
        <v>2888047190480045</v>
      </c>
      <c r="O6" s="13">
        <f t="shared" ref="O6:T7" si="4">INDEX(Table4_22,MATCH($H6,Table4_A_22,0),MATCH(O$3,Table4_1_22,0))*Percent_urban*quadrillion</f>
        <v>2903284344207884.5</v>
      </c>
      <c r="P6" s="13">
        <f t="shared" si="4"/>
        <v>2911867236136970.5</v>
      </c>
      <c r="Q6" s="13">
        <f t="shared" si="4"/>
        <v>2910998051647373</v>
      </c>
      <c r="R6" s="13">
        <f t="shared" si="4"/>
        <v>2904690975795353</v>
      </c>
      <c r="S6" s="13">
        <f t="shared" si="4"/>
        <v>2892086581073423.5</v>
      </c>
      <c r="T6" s="13">
        <f t="shared" si="4"/>
        <v>2875855028252246.5</v>
      </c>
      <c r="U6" s="13">
        <f t="shared" ref="U6:AD7" si="5">INDEX(Table4_22,MATCH($H6,Table4_A_22,0),MATCH(U$3,Table4_1_22,0))*Percent_urban*quadrillion</f>
        <v>2858528254189266</v>
      </c>
      <c r="V6" s="13">
        <f t="shared" si="5"/>
        <v>2842461756982109.5</v>
      </c>
      <c r="W6" s="13">
        <f t="shared" si="5"/>
        <v>2826330213227556</v>
      </c>
      <c r="X6" s="13">
        <f t="shared" si="5"/>
        <v>2810845069537764</v>
      </c>
      <c r="Y6" s="13">
        <f t="shared" si="5"/>
        <v>2796204717882295.5</v>
      </c>
      <c r="Z6" s="13">
        <f t="shared" si="5"/>
        <v>2782836839310288.5</v>
      </c>
      <c r="AA6" s="13">
        <f t="shared" si="5"/>
        <v>2769133971019185.5</v>
      </c>
      <c r="AB6" s="13">
        <f t="shared" si="5"/>
        <v>2753895191127661</v>
      </c>
      <c r="AC6" s="13">
        <f t="shared" si="5"/>
        <v>2738519813486602</v>
      </c>
      <c r="AD6" s="13">
        <f t="shared" si="5"/>
        <v>2726638248522626</v>
      </c>
      <c r="AE6" s="13">
        <f t="shared" ref="AE6:AN7" si="6">INDEX(Table4_22,MATCH($H6,Table4_A_22,0),MATCH(AE$3,Table4_1_22,0))*Percent_urban*quadrillion</f>
        <v>2716706453816886.5</v>
      </c>
      <c r="AF6" s="13">
        <f t="shared" si="6"/>
        <v>2706795799239051</v>
      </c>
      <c r="AG6" s="13">
        <f t="shared" si="6"/>
        <v>2696658294827167.5</v>
      </c>
      <c r="AH6" s="13">
        <f t="shared" si="6"/>
        <v>2687049293612887.5</v>
      </c>
      <c r="AI6" s="13">
        <f t="shared" si="6"/>
        <v>2677387442078847.5</v>
      </c>
      <c r="AJ6" s="13">
        <f t="shared" si="6"/>
        <v>2667462965109690</v>
      </c>
      <c r="AK6" s="13">
        <f t="shared" si="6"/>
        <v>2656680686796729.5</v>
      </c>
      <c r="AL6" s="13">
        <f t="shared" si="6"/>
        <v>2646251286003400</v>
      </c>
      <c r="AM6" s="13">
        <f t="shared" si="6"/>
        <v>2635512101028090</v>
      </c>
      <c r="AN6" s="13">
        <f t="shared" si="6"/>
        <v>2624539561563992.5</v>
      </c>
    </row>
    <row r="7" spans="1:40">
      <c r="H7" s="8" t="s">
        <v>300</v>
      </c>
      <c r="I7" s="1" t="s">
        <v>79</v>
      </c>
      <c r="J7" s="13"/>
      <c r="K7" s="13">
        <f t="shared" si="2"/>
        <v>296822031247470.25</v>
      </c>
      <c r="L7" s="13">
        <f t="shared" si="3"/>
        <v>310531404193313.38</v>
      </c>
      <c r="M7" s="13">
        <f t="shared" si="3"/>
        <v>311833961304946.19</v>
      </c>
      <c r="N7" s="13">
        <f t="shared" si="3"/>
        <v>266965665992066.72</v>
      </c>
      <c r="O7" s="13">
        <f t="shared" si="4"/>
        <v>263905225937019.31</v>
      </c>
      <c r="P7" s="13">
        <f t="shared" si="4"/>
        <v>260078862786367.66</v>
      </c>
      <c r="Q7" s="13">
        <f t="shared" si="4"/>
        <v>255758145875495.84</v>
      </c>
      <c r="R7" s="13">
        <f t="shared" si="4"/>
        <v>251291074232979.81</v>
      </c>
      <c r="S7" s="13">
        <f t="shared" si="4"/>
        <v>246586582692463.34</v>
      </c>
      <c r="T7" s="13">
        <f t="shared" si="4"/>
        <v>241851194041933.13</v>
      </c>
      <c r="U7" s="13">
        <f t="shared" si="5"/>
        <v>237173534202218.06</v>
      </c>
      <c r="V7" s="13">
        <f t="shared" si="5"/>
        <v>232575556383064.84</v>
      </c>
      <c r="W7" s="13">
        <f t="shared" si="5"/>
        <v>228106045495021.41</v>
      </c>
      <c r="X7" s="13">
        <f t="shared" si="5"/>
        <v>223838991985752.44</v>
      </c>
      <c r="Y7" s="13">
        <f t="shared" si="5"/>
        <v>219672760624949.41</v>
      </c>
      <c r="Z7" s="13">
        <f t="shared" si="5"/>
        <v>215571575811543.75</v>
      </c>
      <c r="AA7" s="13">
        <f t="shared" si="5"/>
        <v>211633007366631.56</v>
      </c>
      <c r="AB7" s="13">
        <f t="shared" si="5"/>
        <v>207836728244151.22</v>
      </c>
      <c r="AC7" s="13">
        <f t="shared" si="5"/>
        <v>204112000323807.97</v>
      </c>
      <c r="AD7" s="13">
        <f t="shared" si="5"/>
        <v>200553954181170.56</v>
      </c>
      <c r="AE7" s="13">
        <f t="shared" si="6"/>
        <v>197095104023314.19</v>
      </c>
      <c r="AF7" s="13">
        <f t="shared" si="6"/>
        <v>193642758520197.53</v>
      </c>
      <c r="AG7" s="13">
        <f t="shared" si="6"/>
        <v>190171712134704.09</v>
      </c>
      <c r="AH7" s="13">
        <f t="shared" si="6"/>
        <v>186746198332388.88</v>
      </c>
      <c r="AI7" s="13">
        <f t="shared" si="6"/>
        <v>183324749939286</v>
      </c>
      <c r="AJ7" s="13">
        <f t="shared" si="6"/>
        <v>179892731482231.03</v>
      </c>
      <c r="AK7" s="13">
        <f t="shared" si="6"/>
        <v>176456647615963.72</v>
      </c>
      <c r="AL7" s="13">
        <f t="shared" si="6"/>
        <v>173101871933943.16</v>
      </c>
      <c r="AM7" s="13">
        <f t="shared" si="6"/>
        <v>169778806443778.81</v>
      </c>
      <c r="AN7" s="13">
        <f t="shared" si="6"/>
        <v>166545993038128.38</v>
      </c>
    </row>
    <row r="8" spans="1:40">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c r="H9" s="8" t="s">
        <v>309</v>
      </c>
      <c r="I9" s="1" t="s">
        <v>139</v>
      </c>
      <c r="J9" s="13"/>
      <c r="K9" s="13">
        <f t="shared" ref="K9" si="7">INDEX(Table4,MATCH($H9,Table4_A,0),MATCH(K$3,Table4_1,0))*Percent_urban*quadrillion</f>
        <v>377071582935319.31</v>
      </c>
      <c r="L9" s="13">
        <f t="shared" ref="L9:N9" si="8">INDEX(Table4_22,MATCH($H9,Table4_A_22,0),MATCH(L$3,Table4_1_22,0))*Percent_urban*quadrillion</f>
        <v>439112166761110.56</v>
      </c>
      <c r="M9" s="13">
        <f t="shared" si="8"/>
        <v>468996989881000.56</v>
      </c>
      <c r="N9" s="13">
        <f t="shared" si="8"/>
        <v>419533969076337.75</v>
      </c>
      <c r="O9" s="13">
        <f t="shared" ref="O9:AN9" si="9">INDEX(Table4_22,MATCH($H9,Table4_A_22,0),MATCH(O$3,Table4_1_22,0))*Percent_urban*quadrillion</f>
        <v>399828930624139.88</v>
      </c>
      <c r="P9" s="13">
        <f t="shared" si="9"/>
        <v>384730000809519.94</v>
      </c>
      <c r="Q9" s="13">
        <f t="shared" si="9"/>
        <v>373050893224318</v>
      </c>
      <c r="R9" s="13">
        <f t="shared" si="9"/>
        <v>362908510321379.38</v>
      </c>
      <c r="S9" s="13">
        <f t="shared" si="9"/>
        <v>354824037561725.88</v>
      </c>
      <c r="T9" s="13">
        <f t="shared" si="9"/>
        <v>347654281874848.19</v>
      </c>
      <c r="U9" s="13">
        <f t="shared" si="9"/>
        <v>341382981623897</v>
      </c>
      <c r="V9" s="13">
        <f t="shared" si="9"/>
        <v>335345035861734</v>
      </c>
      <c r="W9" s="13">
        <f t="shared" si="9"/>
        <v>329370510483283.38</v>
      </c>
      <c r="X9" s="13">
        <f t="shared" si="9"/>
        <v>323178892252894.06</v>
      </c>
      <c r="Y9" s="13">
        <f t="shared" si="9"/>
        <v>316892143446935.94</v>
      </c>
      <c r="Z9" s="13">
        <f t="shared" si="9"/>
        <v>310885094794786.69</v>
      </c>
      <c r="AA9" s="13">
        <f t="shared" si="9"/>
        <v>305100830567473.5</v>
      </c>
      <c r="AB9" s="13">
        <f t="shared" si="9"/>
        <v>299497070509188.06</v>
      </c>
      <c r="AC9" s="13">
        <f t="shared" si="9"/>
        <v>294203907714725.13</v>
      </c>
      <c r="AD9" s="13">
        <f t="shared" si="9"/>
        <v>288961969076337.69</v>
      </c>
      <c r="AE9" s="13">
        <f t="shared" si="9"/>
        <v>283996478264389.19</v>
      </c>
      <c r="AF9" s="13">
        <f t="shared" si="9"/>
        <v>279428584473407.28</v>
      </c>
      <c r="AG9" s="13">
        <f t="shared" si="9"/>
        <v>275106241398850.44</v>
      </c>
      <c r="AH9" s="13">
        <f t="shared" si="9"/>
        <v>271064411559944.94</v>
      </c>
      <c r="AI9" s="13">
        <f t="shared" si="9"/>
        <v>267384403140937.41</v>
      </c>
      <c r="AJ9" s="13">
        <f t="shared" si="9"/>
        <v>264208505464259.66</v>
      </c>
      <c r="AK9" s="13">
        <f t="shared" si="9"/>
        <v>260989514449931.19</v>
      </c>
      <c r="AL9" s="13">
        <f t="shared" si="9"/>
        <v>257565626811300.84</v>
      </c>
      <c r="AM9" s="13">
        <f t="shared" si="9"/>
        <v>254066935643163.56</v>
      </c>
      <c r="AN9" s="13">
        <f t="shared" si="9"/>
        <v>250500758682101.47</v>
      </c>
    </row>
    <row r="10" spans="1:40">
      <c r="I10" s="1" t="s">
        <v>243</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c r="I11" s="1" t="s">
        <v>244</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c r="H12" s="8" t="s">
        <v>304</v>
      </c>
      <c r="I12" s="1" t="s">
        <v>245</v>
      </c>
      <c r="J12" s="13"/>
      <c r="K12" s="13">
        <f t="shared" ref="K12" si="10">INDEX(Table4,MATCH($H12,Table4_A,0),MATCH(K$3,Table4_1,0))*Percent_urban*quadrillion</f>
        <v>264419093661458.72</v>
      </c>
      <c r="L12" s="13">
        <f t="shared" ref="L12:N12" si="11">INDEX(Table4_22,MATCH($H12,Table4_A_22,0),MATCH(L$3,Table4_1_22,0))*Percent_urban*quadrillion</f>
        <v>276738909738525.06</v>
      </c>
      <c r="M12" s="13">
        <f t="shared" si="11"/>
        <v>267038843357888.75</v>
      </c>
      <c r="N12" s="13">
        <f t="shared" si="11"/>
        <v>243587123775601.03</v>
      </c>
      <c r="O12" s="13">
        <f t="shared" ref="O12:AN12" si="12">INDEX(Table4_22,MATCH($H12,Table4_A_22,0),MATCH(O$3,Table4_1_22,0))*Percent_urban*quadrillion</f>
        <v>240707187889581.47</v>
      </c>
      <c r="P12" s="13">
        <f t="shared" si="12"/>
        <v>238598866672063.47</v>
      </c>
      <c r="Q12" s="13">
        <f t="shared" si="12"/>
        <v>236593806848538.81</v>
      </c>
      <c r="R12" s="13">
        <f t="shared" si="12"/>
        <v>234337504735691.72</v>
      </c>
      <c r="S12" s="13">
        <f t="shared" si="12"/>
        <v>231869801343803.09</v>
      </c>
      <c r="T12" s="13">
        <f t="shared" si="12"/>
        <v>229245173156318.25</v>
      </c>
      <c r="U12" s="13">
        <f t="shared" si="12"/>
        <v>226593713268032.03</v>
      </c>
      <c r="V12" s="13">
        <f t="shared" si="12"/>
        <v>223952823443697.84</v>
      </c>
      <c r="W12" s="13">
        <f t="shared" si="12"/>
        <v>221333886829110.34</v>
      </c>
      <c r="X12" s="13">
        <f t="shared" si="12"/>
        <v>218843417145632.59</v>
      </c>
      <c r="Y12" s="13">
        <f t="shared" si="12"/>
        <v>216500928357484</v>
      </c>
      <c r="Z12" s="13">
        <f t="shared" si="12"/>
        <v>214262514045171.22</v>
      </c>
      <c r="AA12" s="13">
        <f t="shared" si="12"/>
        <v>212099716344207.88</v>
      </c>
      <c r="AB12" s="13">
        <f t="shared" si="12"/>
        <v>209958871852991.16</v>
      </c>
      <c r="AC12" s="13">
        <f t="shared" si="12"/>
        <v>207843232898890.94</v>
      </c>
      <c r="AD12" s="13">
        <f t="shared" si="12"/>
        <v>205923546668825.41</v>
      </c>
      <c r="AE12" s="13">
        <f t="shared" si="12"/>
        <v>204205504735691.72</v>
      </c>
      <c r="AF12" s="13">
        <f t="shared" si="12"/>
        <v>202552509349955.47</v>
      </c>
      <c r="AG12" s="13">
        <f t="shared" si="12"/>
        <v>200945046547397.41</v>
      </c>
      <c r="AH12" s="13">
        <f t="shared" si="12"/>
        <v>199331079090099.56</v>
      </c>
      <c r="AI12" s="13">
        <f t="shared" si="12"/>
        <v>197704915405164.75</v>
      </c>
      <c r="AJ12" s="13">
        <f t="shared" si="12"/>
        <v>196041349955476.38</v>
      </c>
      <c r="AK12" s="13">
        <f t="shared" si="12"/>
        <v>194379410669472.97</v>
      </c>
      <c r="AL12" s="13">
        <f t="shared" si="12"/>
        <v>192741050756901.16</v>
      </c>
      <c r="AM12" s="13">
        <f t="shared" si="12"/>
        <v>191158793491459.56</v>
      </c>
      <c r="AN12" s="13">
        <f t="shared" si="12"/>
        <v>189600115599449.53</v>
      </c>
    </row>
    <row r="13" spans="1:40">
      <c r="I13" s="1" t="s">
        <v>246</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c r="H15" s="1" t="s">
        <v>254</v>
      </c>
    </row>
    <row r="16" spans="1:40">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c r="G17" s="8" t="s">
        <v>290</v>
      </c>
      <c r="H17" s="8" t="s">
        <v>279</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770933305917590.88</v>
      </c>
      <c r="M17" s="13">
        <f t="shared" si="14"/>
        <v>674371706306160.38</v>
      </c>
      <c r="N17" s="13">
        <f t="shared" si="14"/>
        <v>796569776410588.5</v>
      </c>
      <c r="O17" s="13">
        <f t="shared" ref="O17:AN17" si="15">SUM(INDEX(Table4_22,MATCH($G17,Table4_A_22,0),MATCH(O$16,Table4_1_22,0)),INDEX(Table4_22,MATCH($H17,Table4_A_22,0),MATCH(O$16,Table4_1_22,0)))*Percent_urban*quadrillion</f>
        <v>815164958147818.25</v>
      </c>
      <c r="P17" s="13">
        <f t="shared" si="15"/>
        <v>831571323565125.88</v>
      </c>
      <c r="Q17" s="13">
        <f t="shared" si="15"/>
        <v>846881654658787.38</v>
      </c>
      <c r="R17" s="13">
        <f t="shared" si="15"/>
        <v>860681279689144.38</v>
      </c>
      <c r="S17" s="13">
        <f t="shared" si="15"/>
        <v>873666196713348.88</v>
      </c>
      <c r="T17" s="13">
        <f t="shared" si="15"/>
        <v>885807134785072.25</v>
      </c>
      <c r="U17" s="13">
        <f t="shared" si="15"/>
        <v>897842372217275.13</v>
      </c>
      <c r="V17" s="13">
        <f t="shared" si="15"/>
        <v>911344409293289</v>
      </c>
      <c r="W17" s="13">
        <f t="shared" si="15"/>
        <v>924952147008823.75</v>
      </c>
      <c r="X17" s="13">
        <f t="shared" si="15"/>
        <v>939552657654011.25</v>
      </c>
      <c r="Y17" s="13">
        <f t="shared" si="15"/>
        <v>955136184246741.63</v>
      </c>
      <c r="Z17" s="13">
        <f t="shared" si="15"/>
        <v>971083971504897.5</v>
      </c>
      <c r="AA17" s="13">
        <f t="shared" si="15"/>
        <v>988007456974014.5</v>
      </c>
      <c r="AB17" s="13">
        <f t="shared" si="15"/>
        <v>1004502448312150.8</v>
      </c>
      <c r="AC17" s="13">
        <f t="shared" si="15"/>
        <v>1020956785558163.9</v>
      </c>
      <c r="AD17" s="13">
        <f t="shared" si="15"/>
        <v>1038140457216870.3</v>
      </c>
      <c r="AE17" s="13">
        <f t="shared" si="15"/>
        <v>1056060781024852.1</v>
      </c>
      <c r="AF17" s="13">
        <f t="shared" si="15"/>
        <v>1074973877762486.9</v>
      </c>
      <c r="AG17" s="13">
        <f t="shared" si="15"/>
        <v>1094569150165951.6</v>
      </c>
      <c r="AH17" s="13">
        <f t="shared" si="15"/>
        <v>1114506730025095</v>
      </c>
      <c r="AI17" s="13">
        <f t="shared" si="15"/>
        <v>1134573589897190.8</v>
      </c>
      <c r="AJ17" s="13">
        <f t="shared" si="15"/>
        <v>1155055121508945.3</v>
      </c>
      <c r="AK17" s="13">
        <f t="shared" si="15"/>
        <v>1175504129847000.5</v>
      </c>
      <c r="AL17" s="13">
        <f t="shared" si="15"/>
        <v>1197010957662106.5</v>
      </c>
      <c r="AM17" s="13">
        <f t="shared" si="15"/>
        <v>1220000846757872.8</v>
      </c>
      <c r="AN17" s="13">
        <f t="shared" si="15"/>
        <v>1243692425483688</v>
      </c>
    </row>
    <row r="18" spans="7:40">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c r="H19" s="8" t="s">
        <v>294</v>
      </c>
      <c r="I19" s="1" t="s">
        <v>78</v>
      </c>
      <c r="J19" s="13"/>
      <c r="K19" s="13">
        <f t="shared" ref="K19" si="16">INDEX(Table4,MATCH($H19,Table4_A,0),MATCH(K$16,Table4_1,0))*Percent_urban*quadrillion</f>
        <v>45572424188456.242</v>
      </c>
      <c r="L19" s="13">
        <f t="shared" ref="L19:N19" si="17">INDEX(Table4_22,MATCH($H19,Table4_A_22,0),MATCH(L$16,Table4_1_22,0))*Percent_urban*quadrillion</f>
        <v>47901090585282.93</v>
      </c>
      <c r="M19" s="13">
        <f t="shared" si="17"/>
        <v>41140315065166.352</v>
      </c>
      <c r="N19" s="13">
        <f t="shared" si="17"/>
        <v>48437724601311.422</v>
      </c>
      <c r="O19" s="13">
        <f t="shared" ref="O19:AN19" si="18">INDEX(Table4_22,MATCH($H19,Table4_A_22,0),MATCH(O$16,Table4_1_22,0))*Percent_urban*quadrillion</f>
        <v>48735312555654.492</v>
      </c>
      <c r="P19" s="13">
        <f t="shared" si="18"/>
        <v>48899555087832.914</v>
      </c>
      <c r="Q19" s="13">
        <f t="shared" si="18"/>
        <v>48944274589168.617</v>
      </c>
      <c r="R19" s="13">
        <f t="shared" si="18"/>
        <v>48907685906257.586</v>
      </c>
      <c r="S19" s="13">
        <f t="shared" si="18"/>
        <v>48818246903586.164</v>
      </c>
      <c r="T19" s="13">
        <f t="shared" si="18"/>
        <v>48671079090099.563</v>
      </c>
      <c r="U19" s="13">
        <f t="shared" si="18"/>
        <v>48488135675544.398</v>
      </c>
      <c r="V19" s="13">
        <f t="shared" si="18"/>
        <v>48315762324941.305</v>
      </c>
      <c r="W19" s="13">
        <f t="shared" si="18"/>
        <v>48131192746701.203</v>
      </c>
      <c r="X19" s="13">
        <f t="shared" si="18"/>
        <v>47997847324536.547</v>
      </c>
      <c r="Y19" s="13">
        <f t="shared" si="18"/>
        <v>47938492350036.422</v>
      </c>
      <c r="Z19" s="13">
        <f t="shared" si="18"/>
        <v>47975081032947.461</v>
      </c>
      <c r="AA19" s="13">
        <f t="shared" si="18"/>
        <v>48096230227475.102</v>
      </c>
      <c r="AB19" s="13">
        <f t="shared" si="18"/>
        <v>48216566340160.281</v>
      </c>
      <c r="AC19" s="13">
        <f t="shared" si="18"/>
        <v>48340967862057.797</v>
      </c>
      <c r="AD19" s="13">
        <f t="shared" si="18"/>
        <v>48504397312393.75</v>
      </c>
      <c r="AE19" s="13">
        <f t="shared" si="18"/>
        <v>48678396826681.773</v>
      </c>
      <c r="AF19" s="13">
        <f t="shared" si="18"/>
        <v>48867031814134.219</v>
      </c>
      <c r="AG19" s="13">
        <f t="shared" si="18"/>
        <v>49043470573949.641</v>
      </c>
      <c r="AH19" s="13">
        <f t="shared" si="18"/>
        <v>49234544806929.484</v>
      </c>
      <c r="AI19" s="13">
        <f t="shared" si="18"/>
        <v>49422366712539.461</v>
      </c>
      <c r="AJ19" s="13">
        <f t="shared" si="18"/>
        <v>49627263336841.25</v>
      </c>
      <c r="AK19" s="13">
        <f t="shared" si="18"/>
        <v>49808580587711.484</v>
      </c>
      <c r="AL19" s="13">
        <f t="shared" si="18"/>
        <v>50016729539383.148</v>
      </c>
      <c r="AM19" s="13">
        <f t="shared" si="18"/>
        <v>50234635473164.406</v>
      </c>
      <c r="AN19" s="13">
        <f t="shared" si="18"/>
        <v>50442784424836.07</v>
      </c>
    </row>
    <row r="20" spans="7:40">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c r="I22" s="1" t="s">
        <v>139</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c r="I23" s="1" t="s">
        <v>243</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c r="I24" s="1" t="s">
        <v>244</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c r="I25" s="1" t="s">
        <v>245</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c r="I26" s="1" t="s">
        <v>246</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c r="H28" s="1" t="s">
        <v>255</v>
      </c>
    </row>
    <row r="29" spans="7:40">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c r="H30" s="8" t="s">
        <v>285</v>
      </c>
      <c r="I30" s="1" t="s">
        <v>76</v>
      </c>
      <c r="J30" s="13"/>
      <c r="K30" s="13">
        <f t="shared" ref="K30" si="19">INDEX(Table4,MATCH($H30,Table4_A,0),MATCH(K$16,Table4_1,0))*Percent_urban*quadrillion</f>
        <v>164624680644377.88</v>
      </c>
      <c r="L30" s="13">
        <f t="shared" ref="L30:N30" si="20">INDEX(Table4_22,MATCH($H30,Table4_A_22,0),MATCH(L$16,Table4_1_22,0))*Percent_urban*quadrillion</f>
        <v>186360797539059.31</v>
      </c>
      <c r="M30" s="13">
        <f t="shared" si="20"/>
        <v>173195376345826.91</v>
      </c>
      <c r="N30" s="13">
        <f t="shared" si="20"/>
        <v>168132315712782.31</v>
      </c>
      <c r="O30" s="13">
        <f t="shared" ref="O30:AN30" si="21">INDEX(Table4_22,MATCH($H30,Table4_A_22,0),MATCH(O$16,Table4_1_22,0))*Percent_urban*quadrillion</f>
        <v>166735441107423.28</v>
      </c>
      <c r="P30" s="13">
        <f t="shared" si="21"/>
        <v>166543553792601</v>
      </c>
      <c r="Q30" s="13">
        <f t="shared" si="21"/>
        <v>167031402898081.44</v>
      </c>
      <c r="R30" s="13">
        <f t="shared" si="21"/>
        <v>167987587144823.13</v>
      </c>
      <c r="S30" s="13">
        <f t="shared" si="21"/>
        <v>168979546992633.38</v>
      </c>
      <c r="T30" s="13">
        <f t="shared" si="21"/>
        <v>168218502388083.84</v>
      </c>
      <c r="U30" s="13">
        <f t="shared" si="21"/>
        <v>167565597668582.5</v>
      </c>
      <c r="V30" s="13">
        <f t="shared" si="21"/>
        <v>167211907067109.19</v>
      </c>
      <c r="W30" s="13">
        <f t="shared" si="21"/>
        <v>167117589573382.97</v>
      </c>
      <c r="X30" s="13">
        <f t="shared" si="21"/>
        <v>167386719663239.69</v>
      </c>
      <c r="Y30" s="13">
        <f t="shared" si="21"/>
        <v>167942867643487.41</v>
      </c>
      <c r="Z30" s="13">
        <f t="shared" si="21"/>
        <v>168527473488221.47</v>
      </c>
      <c r="AA30" s="13">
        <f t="shared" si="21"/>
        <v>169154359588763.84</v>
      </c>
      <c r="AB30" s="13">
        <f t="shared" si="21"/>
        <v>169692619768477.28</v>
      </c>
      <c r="AC30" s="13">
        <f t="shared" si="21"/>
        <v>170216244475026.31</v>
      </c>
      <c r="AD30" s="13">
        <f t="shared" si="21"/>
        <v>167763176556302.09</v>
      </c>
      <c r="AE30" s="13">
        <f t="shared" si="21"/>
        <v>165756490569092.5</v>
      </c>
      <c r="AF30" s="13">
        <f t="shared" si="21"/>
        <v>164202691168137.28</v>
      </c>
      <c r="AG30" s="13">
        <f t="shared" si="21"/>
        <v>163167637982676.25</v>
      </c>
      <c r="AH30" s="13">
        <f t="shared" si="21"/>
        <v>162791994171456.31</v>
      </c>
      <c r="AI30" s="13">
        <f t="shared" si="21"/>
        <v>162725321460374</v>
      </c>
      <c r="AJ30" s="13">
        <f t="shared" si="21"/>
        <v>162718003723791.78</v>
      </c>
      <c r="AK30" s="13">
        <f t="shared" si="21"/>
        <v>162799311908038.5</v>
      </c>
      <c r="AL30" s="13">
        <f t="shared" si="21"/>
        <v>162996077713915.63</v>
      </c>
      <c r="AM30" s="13">
        <f t="shared" si="21"/>
        <v>163391235489354.81</v>
      </c>
      <c r="AN30" s="13">
        <f t="shared" si="21"/>
        <v>163898598559054.47</v>
      </c>
    </row>
    <row r="31" spans="7:40">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c r="I35" s="1" t="s">
        <v>139</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c r="I36" s="1" t="s">
        <v>243</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c r="I37" s="1" t="s">
        <v>244</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c r="I38" s="1" t="s">
        <v>245</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c r="I39" s="1" t="s">
        <v>246</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c r="H41" s="1" t="s">
        <v>256</v>
      </c>
    </row>
    <row r="42" spans="2:40">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c r="B43" s="8" t="s">
        <v>280</v>
      </c>
      <c r="C43" s="8" t="s">
        <v>281</v>
      </c>
      <c r="D43" s="8" t="s">
        <v>282</v>
      </c>
      <c r="E43" s="8" t="s">
        <v>283</v>
      </c>
      <c r="F43" s="8" t="s">
        <v>284</v>
      </c>
      <c r="G43" s="8" t="s">
        <v>286</v>
      </c>
      <c r="H43" s="8" t="s">
        <v>287</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1066125108070913.8</v>
      </c>
      <c r="M43" s="13">
        <f t="shared" si="23"/>
        <v>1071576821824658</v>
      </c>
      <c r="N43" s="13">
        <f t="shared" si="23"/>
        <v>1079609257346393.6</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1088369401117137.4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1095330194770501</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1100456675787258</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1104241571763943.8</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1107393890067190</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1110288461426374.1</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1113291985752448.8</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1117067124747024.8</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1121414673358698.3</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1126703770743949</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1133059631506516.5</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1139971640249332</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1147447114708977.5</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1154885187403869.8</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1162215120213713.3</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1169806052294989</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1177938496883348.3</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1186586435359831.8</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1195508382417226.5</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1204443338784101</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1213217304946166.8</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1221962000161904</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1230856302436655</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1239944118189913</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1249763707601392.3</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1259926417550392.5</v>
      </c>
    </row>
    <row r="44" spans="2:40">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c r="F45" s="8" t="s">
        <v>295</v>
      </c>
      <c r="G45" s="8" t="s">
        <v>296</v>
      </c>
      <c r="H45" s="8" t="s">
        <v>297</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916111508135675.38</v>
      </c>
      <c r="M45" s="13">
        <f t="shared" si="25"/>
        <v>916323722496559.5</v>
      </c>
      <c r="N45" s="13">
        <f t="shared" si="25"/>
        <v>927015748725006</v>
      </c>
      <c r="O45" s="13">
        <f t="shared" ref="O45:AN45" si="26">SUM(INDEX(Table4_22,MATCH($G45,Table4_A_22,0),MATCH(O$42,Table4_1_22,0)),INDEX(Table4_22,MATCH($H45,Table4_A_22,0),MATCH(O$42,Table4_1_22,0)),INDEX(Table4_22,MATCH($F45,Table4_A_22,0),MATCH(O$42,Table4_1_22,0)))*Percent_urban*quadrillion</f>
        <v>942393565611592.38</v>
      </c>
      <c r="P45" s="13">
        <f t="shared" si="26"/>
        <v>957630719339431.75</v>
      </c>
      <c r="Q45" s="13">
        <f t="shared" si="26"/>
        <v>971583203756172.5</v>
      </c>
      <c r="R45" s="13">
        <f t="shared" si="26"/>
        <v>985053530640330.25</v>
      </c>
      <c r="S45" s="13">
        <f t="shared" si="26"/>
        <v>996747273698696.63</v>
      </c>
      <c r="T45" s="13">
        <f t="shared" si="26"/>
        <v>1007197001538088</v>
      </c>
      <c r="U45" s="13">
        <f t="shared" si="26"/>
        <v>1016379134785072.4</v>
      </c>
      <c r="V45" s="13">
        <f t="shared" si="26"/>
        <v>1025602735206022.6</v>
      </c>
      <c r="W45" s="13">
        <f t="shared" si="26"/>
        <v>1034412476969157.4</v>
      </c>
      <c r="X45" s="13">
        <f t="shared" si="26"/>
        <v>1042886415931352.5</v>
      </c>
      <c r="Y45" s="13">
        <f t="shared" si="26"/>
        <v>1051195299279527.3</v>
      </c>
      <c r="Z45" s="13">
        <f t="shared" si="26"/>
        <v>1059461902371893.4</v>
      </c>
      <c r="AA45" s="13">
        <f t="shared" si="26"/>
        <v>1066818666882538.6</v>
      </c>
      <c r="AB45" s="13">
        <f t="shared" si="26"/>
        <v>1072395595240022.6</v>
      </c>
      <c r="AC45" s="13">
        <f t="shared" si="26"/>
        <v>1076935844248360.8</v>
      </c>
      <c r="AD45" s="13">
        <f t="shared" si="26"/>
        <v>1082739622439893.1</v>
      </c>
      <c r="AE45" s="13">
        <f t="shared" si="26"/>
        <v>1089512594187646.6</v>
      </c>
      <c r="AF45" s="13">
        <f t="shared" si="26"/>
        <v>1096540060552092.5</v>
      </c>
      <c r="AG45" s="13">
        <f t="shared" si="26"/>
        <v>1103594358617340</v>
      </c>
      <c r="AH45" s="13">
        <f t="shared" si="26"/>
        <v>1111058449931190.6</v>
      </c>
      <c r="AI45" s="13">
        <f t="shared" si="26"/>
        <v>1118707923905124.3</v>
      </c>
      <c r="AJ45" s="13">
        <f t="shared" si="26"/>
        <v>1126503752610701.5</v>
      </c>
      <c r="AK45" s="13">
        <f t="shared" si="26"/>
        <v>1134199572249656</v>
      </c>
      <c r="AL45" s="13">
        <f t="shared" si="26"/>
        <v>1142258839472192.8</v>
      </c>
      <c r="AM45" s="13">
        <f t="shared" si="26"/>
        <v>1150318106694730</v>
      </c>
      <c r="AN45" s="13">
        <f t="shared" si="26"/>
        <v>1158084664453978.5</v>
      </c>
    </row>
    <row r="46" spans="2:40">
      <c r="H46" s="8" t="s">
        <v>301</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34999920990852.426</v>
      </c>
      <c r="M46" s="13">
        <f t="shared" si="28"/>
        <v>32791590706710.914</v>
      </c>
      <c r="N46" s="13">
        <f t="shared" si="28"/>
        <v>31388211446612.156</v>
      </c>
      <c r="O46" s="13">
        <f t="shared" ref="O46:AN46" si="29">INDEX(Table4_22,MATCH($H46,Table4_A_22,0),MATCH(O$42,Table4_1_22,0))*Percent_urban*quadrillion</f>
        <v>30527970857281.633</v>
      </c>
      <c r="P46" s="13">
        <f t="shared" si="29"/>
        <v>29731963733506.031</v>
      </c>
      <c r="Q46" s="13">
        <f t="shared" si="29"/>
        <v>29028647939771.715</v>
      </c>
      <c r="R46" s="13">
        <f t="shared" si="29"/>
        <v>28457864486359.59</v>
      </c>
      <c r="S46" s="13">
        <f t="shared" si="29"/>
        <v>28006604063790.172</v>
      </c>
      <c r="T46" s="13">
        <f t="shared" si="29"/>
        <v>27683810572330.605</v>
      </c>
      <c r="U46" s="13">
        <f t="shared" si="29"/>
        <v>27308979842953.125</v>
      </c>
      <c r="V46" s="13">
        <f t="shared" si="29"/>
        <v>26907317412774.223</v>
      </c>
      <c r="W46" s="13">
        <f t="shared" si="29"/>
        <v>26486954100218.57</v>
      </c>
      <c r="X46" s="13">
        <f t="shared" si="29"/>
        <v>26064151542135.516</v>
      </c>
      <c r="Y46" s="13">
        <f t="shared" si="29"/>
        <v>25639722820367.52</v>
      </c>
      <c r="Z46" s="13">
        <f t="shared" si="29"/>
        <v>25203097870962.52</v>
      </c>
      <c r="AA46" s="13">
        <f t="shared" si="29"/>
        <v>24768099085242.449</v>
      </c>
      <c r="AB46" s="13">
        <f t="shared" si="29"/>
        <v>24341231117947.055</v>
      </c>
      <c r="AC46" s="13">
        <f t="shared" si="29"/>
        <v>23919241641706.465</v>
      </c>
      <c r="AD46" s="13">
        <f t="shared" si="29"/>
        <v>23511887638630.293</v>
      </c>
      <c r="AE46" s="13">
        <f t="shared" si="29"/>
        <v>23120795272403.465</v>
      </c>
      <c r="AF46" s="13">
        <f t="shared" si="29"/>
        <v>22748403788553.387</v>
      </c>
      <c r="AG46" s="13">
        <f t="shared" si="29"/>
        <v>22393087023395.125</v>
      </c>
      <c r="AH46" s="13">
        <f t="shared" si="29"/>
        <v>22054844976928.68</v>
      </c>
      <c r="AI46" s="13">
        <f t="shared" si="29"/>
        <v>21730425321784.18</v>
      </c>
      <c r="AJ46" s="13">
        <f t="shared" si="29"/>
        <v>21417388812434.227</v>
      </c>
      <c r="AK46" s="13">
        <f t="shared" si="29"/>
        <v>21117361612563.746</v>
      </c>
      <c r="AL46" s="13">
        <f t="shared" si="29"/>
        <v>20833596049542.621</v>
      </c>
      <c r="AM46" s="13">
        <f t="shared" si="29"/>
        <v>20559587468631.102</v>
      </c>
      <c r="AN46" s="13">
        <f t="shared" si="29"/>
        <v>20294522787986.723</v>
      </c>
    </row>
    <row r="47" spans="2:40">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c r="I48" s="1" t="s">
        <v>139</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c r="I49" s="1" t="s">
        <v>243</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c r="I50" s="1" t="s">
        <v>244</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c r="G51" s="8" t="s">
        <v>305</v>
      </c>
      <c r="H51" s="8" t="s">
        <v>306</v>
      </c>
      <c r="I51" s="1" t="s">
        <v>245</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62759348174532.508</v>
      </c>
      <c r="M51" s="13">
        <f t="shared" si="31"/>
        <v>60117645268355.859</v>
      </c>
      <c r="N51" s="13">
        <f t="shared" si="31"/>
        <v>58184136646968.344</v>
      </c>
      <c r="O51" s="13">
        <f t="shared" ref="O51:AN51" si="32">SUM(INDEX(Table4_22,MATCH($G51,Table4_A_22,0),MATCH(O$42,Table4_1_22,0)),INDEX(Table4_22,MATCH($H51,Table4_A_22,0),MATCH(O$42,Table4_1_22,0)))*Percent_urban*quadrillion</f>
        <v>56861252489273.852</v>
      </c>
      <c r="P51" s="13">
        <f t="shared" si="32"/>
        <v>55829451631182.703</v>
      </c>
      <c r="Q51" s="13">
        <f t="shared" si="32"/>
        <v>54918799967619.203</v>
      </c>
      <c r="R51" s="13">
        <f t="shared" si="32"/>
        <v>54069942524083.219</v>
      </c>
      <c r="S51" s="13">
        <f t="shared" si="32"/>
        <v>53288570873472.031</v>
      </c>
      <c r="T51" s="13">
        <f t="shared" si="32"/>
        <v>52580376588682.914</v>
      </c>
      <c r="U51" s="13">
        <f t="shared" si="32"/>
        <v>51761603173318.219</v>
      </c>
      <c r="V51" s="13">
        <f t="shared" si="32"/>
        <v>50870465473973.93</v>
      </c>
      <c r="W51" s="13">
        <f t="shared" si="32"/>
        <v>49967944628835.102</v>
      </c>
      <c r="X51" s="13">
        <f t="shared" si="32"/>
        <v>49080059256860.68</v>
      </c>
      <c r="Y51" s="13">
        <f t="shared" si="32"/>
        <v>48228762567797.297</v>
      </c>
      <c r="Z51" s="13">
        <f t="shared" si="32"/>
        <v>47419746134542.211</v>
      </c>
      <c r="AA51" s="13">
        <f t="shared" si="32"/>
        <v>46649757629725.57</v>
      </c>
      <c r="AB51" s="13">
        <f t="shared" si="32"/>
        <v>45875703715696.586</v>
      </c>
      <c r="AC51" s="13">
        <f t="shared" si="32"/>
        <v>45112219865619.68</v>
      </c>
      <c r="AD51" s="13">
        <f t="shared" si="32"/>
        <v>44401586335303.164</v>
      </c>
      <c r="AE51" s="13">
        <f t="shared" si="32"/>
        <v>43754373188699.094</v>
      </c>
      <c r="AF51" s="13">
        <f t="shared" si="32"/>
        <v>43156758034485.547</v>
      </c>
      <c r="AG51" s="13">
        <f t="shared" si="32"/>
        <v>42602236217922.766</v>
      </c>
      <c r="AH51" s="13">
        <f t="shared" si="32"/>
        <v>42080237675058.68</v>
      </c>
      <c r="AI51" s="13">
        <f t="shared" si="32"/>
        <v>41585070832996.031</v>
      </c>
      <c r="AJ51" s="13">
        <f t="shared" si="32"/>
        <v>41113483364364.93</v>
      </c>
      <c r="AK51" s="13">
        <f t="shared" si="32"/>
        <v>40666288351007.852</v>
      </c>
      <c r="AL51" s="13">
        <f t="shared" si="32"/>
        <v>40249177365822.063</v>
      </c>
      <c r="AM51" s="13">
        <f t="shared" si="32"/>
        <v>39863776572492.508</v>
      </c>
      <c r="AN51" s="13">
        <f t="shared" si="32"/>
        <v>39494637416012.297</v>
      </c>
    </row>
    <row r="52" spans="6:40">
      <c r="I52" s="1" t="s">
        <v>246</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c r="H54" s="1" t="s">
        <v>257</v>
      </c>
    </row>
    <row r="55" spans="6:40">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c r="F56" s="8" t="s">
        <v>291</v>
      </c>
      <c r="G56" s="8" t="s">
        <v>288</v>
      </c>
      <c r="H56" s="8" t="s">
        <v>289</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1644971081032947.8</v>
      </c>
      <c r="M56" s="13">
        <f t="shared" si="34"/>
        <v>1676671515907067</v>
      </c>
      <c r="N56" s="13">
        <f t="shared" si="34"/>
        <v>1706209966162065.8</v>
      </c>
      <c r="O56" s="13">
        <f t="shared" ref="O56:AN56" si="35">SUM(INDEX(Table4_22,MATCH($G56,Table4_A_22,0),MATCH(O$55,Table4_1_22,0)),INDEX(Table4_22,MATCH($H56,Table4_A_22,0),MATCH(O$55,Table4_1_22,0)),INDEX(Table4_22,MATCH($F56,Table4_A_22,0),MATCH(O$55,Table4_1_22,0)))*Percent_urban*quadrillion</f>
        <v>1731691951104994.8</v>
      </c>
      <c r="P56" s="13">
        <f t="shared" si="35"/>
        <v>1755514436007447.5</v>
      </c>
      <c r="Q56" s="13">
        <f t="shared" si="35"/>
        <v>1780617524811786.3</v>
      </c>
      <c r="R56" s="13">
        <f t="shared" si="35"/>
        <v>1800007900590949.3</v>
      </c>
      <c r="S56" s="13">
        <f t="shared" si="35"/>
        <v>1816002846595968.3</v>
      </c>
      <c r="T56" s="13">
        <f t="shared" si="35"/>
        <v>1832982434712215.5</v>
      </c>
      <c r="U56" s="13">
        <f t="shared" si="35"/>
        <v>1850974309722334.8</v>
      </c>
      <c r="V56" s="13">
        <f t="shared" si="35"/>
        <v>1870283377317250.8</v>
      </c>
      <c r="W56" s="13">
        <f t="shared" si="35"/>
        <v>1891438953776410.8</v>
      </c>
      <c r="X56" s="13">
        <f t="shared" si="35"/>
        <v>1912430287703391.8</v>
      </c>
      <c r="Y56" s="13">
        <f t="shared" si="35"/>
        <v>1935864932566987.5</v>
      </c>
      <c r="Z56" s="13">
        <f t="shared" si="35"/>
        <v>1960860694568120.8</v>
      </c>
      <c r="AA56" s="13">
        <f t="shared" si="35"/>
        <v>1988797373593458.5</v>
      </c>
      <c r="AB56" s="13">
        <f t="shared" si="35"/>
        <v>2016504763539221</v>
      </c>
      <c r="AC56" s="13">
        <f t="shared" si="35"/>
        <v>2044743095928114.8</v>
      </c>
      <c r="AD56" s="13">
        <f t="shared" si="35"/>
        <v>2075371888933862.3</v>
      </c>
      <c r="AE56" s="13">
        <f t="shared" si="35"/>
        <v>2107217052375941.3</v>
      </c>
      <c r="AF56" s="13">
        <f t="shared" si="35"/>
        <v>2140936369464907.5</v>
      </c>
      <c r="AG56" s="13">
        <f t="shared" si="35"/>
        <v>2176229813000890.3</v>
      </c>
      <c r="AH56" s="13">
        <f t="shared" si="35"/>
        <v>2212971355298308.3</v>
      </c>
      <c r="AI56" s="13">
        <f t="shared" si="35"/>
        <v>2251426061037804.5</v>
      </c>
      <c r="AJ56" s="13">
        <f t="shared" si="35"/>
        <v>2291191454707358.5</v>
      </c>
      <c r="AK56" s="13">
        <f t="shared" si="35"/>
        <v>2332135003966648</v>
      </c>
      <c r="AL56" s="13">
        <f t="shared" si="35"/>
        <v>2374901482716749</v>
      </c>
      <c r="AM56" s="13">
        <f t="shared" si="35"/>
        <v>2419903936533635</v>
      </c>
      <c r="AN56" s="13">
        <f t="shared" si="35"/>
        <v>2467314738767910.5</v>
      </c>
    </row>
    <row r="57" spans="6:40">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c r="H58" s="8" t="s">
        <v>298</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183743487088156.72</v>
      </c>
      <c r="N58" s="13">
        <f t="shared" si="37"/>
        <v>184195560592568.59</v>
      </c>
      <c r="O58" s="13">
        <f t="shared" ref="O58:T59" si="38">INDEX(Table4_22,MATCH($H58,Table4_A_22,0),MATCH(O$55,Table4_1_22,0))*Percent_urban*quadrillion</f>
        <v>185446893548125.97</v>
      </c>
      <c r="P58" s="13">
        <f t="shared" si="38"/>
        <v>186577077309155.66</v>
      </c>
      <c r="Q58" s="13">
        <f t="shared" si="38"/>
        <v>187387719906095.69</v>
      </c>
      <c r="R58" s="13">
        <f t="shared" si="38"/>
        <v>187942241722658.44</v>
      </c>
      <c r="S58" s="13">
        <f t="shared" si="38"/>
        <v>187949559459240.66</v>
      </c>
      <c r="T58" s="13">
        <f t="shared" si="38"/>
        <v>187577981057233.03</v>
      </c>
      <c r="U58" s="13">
        <f t="shared" ref="U58:AD59" si="39">INDEX(Table4_22,MATCH($H58,Table4_A_22,0),MATCH(U$55,Table4_1_22,0))*Percent_urban*quadrillion</f>
        <v>187053543268841.56</v>
      </c>
      <c r="V58" s="13">
        <f t="shared" si="39"/>
        <v>186586834291265.28</v>
      </c>
      <c r="W58" s="13">
        <f t="shared" si="39"/>
        <v>186124190722901.31</v>
      </c>
      <c r="X58" s="13">
        <f t="shared" si="39"/>
        <v>185704640492188.09</v>
      </c>
      <c r="Y58" s="13">
        <f t="shared" si="39"/>
        <v>185322492026228.41</v>
      </c>
      <c r="Z58" s="13">
        <f t="shared" si="39"/>
        <v>185005390107666.16</v>
      </c>
      <c r="AA58" s="13">
        <f t="shared" si="39"/>
        <v>184614297741439.31</v>
      </c>
      <c r="AB58" s="13">
        <f t="shared" si="39"/>
        <v>183919925847972.16</v>
      </c>
      <c r="AC58" s="13">
        <f t="shared" si="39"/>
        <v>183045049785477.19</v>
      </c>
      <c r="AD58" s="13">
        <f t="shared" si="39"/>
        <v>182455565449688.31</v>
      </c>
      <c r="AE58" s="13">
        <f t="shared" ref="AE58:AN59" si="40">INDEX(Table4_22,MATCH($H58,Table4_A_22,0),MATCH(AE$55,Table4_1_22,0))*Percent_urban*quadrillion</f>
        <v>182103501011899.94</v>
      </c>
      <c r="AF58" s="13">
        <f t="shared" si="40"/>
        <v>181839249413098.03</v>
      </c>
      <c r="AG58" s="13">
        <f t="shared" si="40"/>
        <v>181576623977981.06</v>
      </c>
      <c r="AH58" s="13">
        <f t="shared" si="40"/>
        <v>181360344207884.72</v>
      </c>
      <c r="AI58" s="13">
        <f t="shared" si="40"/>
        <v>181152195256213.03</v>
      </c>
      <c r="AJ58" s="13">
        <f t="shared" si="40"/>
        <v>180941607059014</v>
      </c>
      <c r="AK58" s="13">
        <f t="shared" si="40"/>
        <v>180696056342588.81</v>
      </c>
      <c r="AL58" s="13">
        <f t="shared" si="40"/>
        <v>180492785881971.97</v>
      </c>
      <c r="AM58" s="13">
        <f t="shared" si="40"/>
        <v>180296833157937.31</v>
      </c>
      <c r="AN58" s="13">
        <f t="shared" si="40"/>
        <v>180045590868614.91</v>
      </c>
    </row>
    <row r="59" spans="6:40">
      <c r="H59" s="8" t="s">
        <v>302</v>
      </c>
      <c r="I59" s="1" t="s">
        <v>79</v>
      </c>
      <c r="J59" s="13"/>
      <c r="K59" s="13">
        <f t="shared" si="36"/>
        <v>6354234598882.8633</v>
      </c>
      <c r="L59" s="13">
        <f t="shared" si="37"/>
        <v>6123319355622.1162</v>
      </c>
      <c r="M59" s="13">
        <f t="shared" si="37"/>
        <v>5989973933457.46</v>
      </c>
      <c r="N59" s="13">
        <f t="shared" si="37"/>
        <v>5960702987128.6318</v>
      </c>
      <c r="O59" s="13">
        <f t="shared" si="38"/>
        <v>5998104751882.1338</v>
      </c>
      <c r="P59" s="13">
        <f t="shared" si="38"/>
        <v>6019244879786.2861</v>
      </c>
      <c r="Q59" s="13">
        <f t="shared" si="38"/>
        <v>6026562616368.4932</v>
      </c>
      <c r="R59" s="13">
        <f t="shared" si="38"/>
        <v>6029001861895.8945</v>
      </c>
      <c r="S59" s="13">
        <f t="shared" si="38"/>
        <v>6022497207156.1563</v>
      </c>
      <c r="T59" s="13">
        <f t="shared" si="38"/>
        <v>6010300979519.1455</v>
      </c>
      <c r="U59" s="13">
        <f t="shared" si="39"/>
        <v>5995665506354.7314</v>
      </c>
      <c r="V59" s="13">
        <f t="shared" si="39"/>
        <v>5979403869505.3828</v>
      </c>
      <c r="W59" s="13">
        <f t="shared" si="39"/>
        <v>5963142232656.0342</v>
      </c>
      <c r="X59" s="13">
        <f t="shared" si="39"/>
        <v>5948506759491.6211</v>
      </c>
      <c r="Y59" s="13">
        <f t="shared" si="39"/>
        <v>5933871286327.207</v>
      </c>
      <c r="Z59" s="13">
        <f t="shared" si="39"/>
        <v>5918422731320.3271</v>
      </c>
      <c r="AA59" s="13">
        <f t="shared" si="39"/>
        <v>5903787258155.9131</v>
      </c>
      <c r="AB59" s="13">
        <f t="shared" si="39"/>
        <v>5889151784991.5</v>
      </c>
      <c r="AC59" s="13">
        <f t="shared" si="39"/>
        <v>5873703229984.6191</v>
      </c>
      <c r="AD59" s="13">
        <f t="shared" si="39"/>
        <v>5859880838662.6729</v>
      </c>
      <c r="AE59" s="13">
        <f t="shared" si="40"/>
        <v>5846871529183.1943</v>
      </c>
      <c r="AF59" s="13">
        <f t="shared" si="40"/>
        <v>5833049137861.2471</v>
      </c>
      <c r="AG59" s="13">
        <f t="shared" si="40"/>
        <v>5820039828381.7695</v>
      </c>
      <c r="AH59" s="13">
        <f t="shared" si="40"/>
        <v>5807843600744.7578</v>
      </c>
      <c r="AI59" s="13">
        <f t="shared" si="40"/>
        <v>5794834291265.2793</v>
      </c>
      <c r="AJ59" s="13">
        <f t="shared" si="40"/>
        <v>5781011899943.333</v>
      </c>
      <c r="AK59" s="13">
        <f t="shared" si="40"/>
        <v>5767189508621.3867</v>
      </c>
      <c r="AL59" s="13">
        <f t="shared" si="40"/>
        <v>5754993280984.376</v>
      </c>
      <c r="AM59" s="13">
        <f t="shared" si="40"/>
        <v>5743610135189.832</v>
      </c>
      <c r="AN59" s="13">
        <f t="shared" si="40"/>
        <v>5733040071237.7549</v>
      </c>
    </row>
    <row r="60" spans="6:40">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c r="I61" s="1" t="s">
        <v>139</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c r="I62" s="1" t="s">
        <v>243</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c r="I63" s="1" t="s">
        <v>244</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c r="H64" s="8" t="s">
        <v>307</v>
      </c>
      <c r="I64" s="1" t="s">
        <v>245</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60091626649396.906</v>
      </c>
      <c r="N64" s="13">
        <f t="shared" si="42"/>
        <v>61034801586659.102</v>
      </c>
      <c r="O64" s="13">
        <f t="shared" ref="O64:AN64" si="43">INDEX(Table4_22,MATCH($H64,Table4_A_22,0),MATCH(O$55,Table4_1_22,0))*Percent_urban*quadrillion</f>
        <v>62597544887881.484</v>
      </c>
      <c r="P64" s="13">
        <f t="shared" si="43"/>
        <v>64398521168946.805</v>
      </c>
      <c r="Q64" s="13">
        <f t="shared" si="43"/>
        <v>66227955314498.5</v>
      </c>
      <c r="R64" s="13">
        <f t="shared" si="43"/>
        <v>67981772848700.719</v>
      </c>
      <c r="S64" s="13">
        <f t="shared" si="43"/>
        <v>69650216789443.859</v>
      </c>
      <c r="T64" s="13">
        <f t="shared" si="43"/>
        <v>71236539464097.797</v>
      </c>
      <c r="U64" s="13">
        <f t="shared" si="43"/>
        <v>72773264146361.203</v>
      </c>
      <c r="V64" s="13">
        <f t="shared" si="43"/>
        <v>74280717882295.781</v>
      </c>
      <c r="W64" s="13">
        <f t="shared" si="43"/>
        <v>75765405326641.313</v>
      </c>
      <c r="X64" s="13">
        <f t="shared" si="43"/>
        <v>77255784343884.063</v>
      </c>
      <c r="Y64" s="13">
        <f t="shared" si="43"/>
        <v>78770555816400.875</v>
      </c>
      <c r="Z64" s="13">
        <f t="shared" si="43"/>
        <v>80308093580506.75</v>
      </c>
      <c r="AA64" s="13">
        <f t="shared" si="43"/>
        <v>81839939771715.359</v>
      </c>
      <c r="AB64" s="13">
        <f t="shared" si="43"/>
        <v>83345767343965.031</v>
      </c>
      <c r="AC64" s="13">
        <f t="shared" si="43"/>
        <v>84835333279365.328</v>
      </c>
      <c r="AD64" s="13">
        <f t="shared" si="43"/>
        <v>86393198089532.906</v>
      </c>
      <c r="AE64" s="13">
        <f t="shared" si="43"/>
        <v>88034810329474.609</v>
      </c>
      <c r="AF64" s="13">
        <f t="shared" si="43"/>
        <v>89724394398121.906</v>
      </c>
      <c r="AG64" s="13">
        <f t="shared" si="43"/>
        <v>91447314822310.359</v>
      </c>
      <c r="AH64" s="13">
        <f t="shared" si="43"/>
        <v>93174300655711.156</v>
      </c>
      <c r="AI64" s="13">
        <f t="shared" si="43"/>
        <v>94892342588844.813</v>
      </c>
      <c r="AJ64" s="13">
        <f t="shared" si="43"/>
        <v>96589244394074.313</v>
      </c>
      <c r="AK64" s="13">
        <f t="shared" si="43"/>
        <v>98275576135351.734</v>
      </c>
      <c r="AL64" s="13">
        <f t="shared" si="43"/>
        <v>99973291022423.688</v>
      </c>
      <c r="AM64" s="13">
        <f t="shared" si="43"/>
        <v>101697837610297.08</v>
      </c>
      <c r="AN64" s="13">
        <f t="shared" si="43"/>
        <v>103420758034485.55</v>
      </c>
    </row>
    <row r="65" spans="8:40">
      <c r="I65" s="1" t="s">
        <v>246</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c r="H67" s="1" t="s">
        <v>258</v>
      </c>
    </row>
    <row r="68" spans="8:40">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c r="H69" s="8" t="s">
        <v>278</v>
      </c>
      <c r="I69" s="1" t="s">
        <v>76</v>
      </c>
      <c r="J69" s="13"/>
      <c r="K69" s="13">
        <f t="shared" ref="K69" si="44">INDEX(Table4,MATCH($H69,Table4_A,0),MATCH(K$68,Table4_1,0))*Percent_rural*quadrillion</f>
        <v>131641972314417.55</v>
      </c>
      <c r="L69" s="13">
        <f t="shared" ref="L69:N69" si="45">INDEX(Table4_22,MATCH($H69,Table4_A_22,0),MATCH(L$68,Table4_1_22,0))*Percent_rural*quadrillion</f>
        <v>139678144661215.89</v>
      </c>
      <c r="M69" s="13">
        <f t="shared" si="45"/>
        <v>139443936209827.56</v>
      </c>
      <c r="N69" s="13">
        <f t="shared" si="45"/>
        <v>123487106937586.02</v>
      </c>
      <c r="O69" s="13">
        <f t="shared" ref="O69:AN69" si="46">INDEX(Table4_22,MATCH($H69,Table4_A_22,0),MATCH(O$68,Table4_1_22,0))*Percent_rural*quadrillion</f>
        <v>123499443535983.16</v>
      </c>
      <c r="P69" s="13">
        <f t="shared" si="46"/>
        <v>123206542783129.61</v>
      </c>
      <c r="Q69" s="13">
        <f t="shared" si="46"/>
        <v>122452141099328.11</v>
      </c>
      <c r="R69" s="13">
        <f t="shared" si="46"/>
        <v>121379791629563.67</v>
      </c>
      <c r="S69" s="13">
        <f t="shared" si="46"/>
        <v>120145757953533.55</v>
      </c>
      <c r="T69" s="13">
        <f t="shared" si="46"/>
        <v>118809106209018.05</v>
      </c>
      <c r="U69" s="13">
        <f t="shared" si="46"/>
        <v>117403668582530.56</v>
      </c>
      <c r="V69" s="13">
        <f t="shared" si="46"/>
        <v>116051876467254.92</v>
      </c>
      <c r="W69" s="13">
        <f t="shared" si="46"/>
        <v>114705691896705.25</v>
      </c>
      <c r="X69" s="13">
        <f t="shared" si="46"/>
        <v>113444928924147.98</v>
      </c>
      <c r="Y69" s="13">
        <f t="shared" si="46"/>
        <v>112280241884562.45</v>
      </c>
      <c r="Z69" s="13">
        <f t="shared" si="46"/>
        <v>111094806929490.83</v>
      </c>
      <c r="AA69" s="13">
        <f t="shared" si="46"/>
        <v>110000027280822.48</v>
      </c>
      <c r="AB69" s="13">
        <f t="shared" si="46"/>
        <v>108826368169675.38</v>
      </c>
      <c r="AC69" s="13">
        <f t="shared" si="46"/>
        <v>107614203918076.59</v>
      </c>
      <c r="AD69" s="13">
        <f t="shared" si="46"/>
        <v>106469143285031.97</v>
      </c>
      <c r="AE69" s="13">
        <f t="shared" si="46"/>
        <v>105391747025014.17</v>
      </c>
      <c r="AF69" s="13">
        <f t="shared" si="46"/>
        <v>104374725329879.38</v>
      </c>
      <c r="AG69" s="13">
        <f t="shared" si="46"/>
        <v>103403498583340.06</v>
      </c>
      <c r="AH69" s="13">
        <f t="shared" si="46"/>
        <v>102416944547883.09</v>
      </c>
      <c r="AI69" s="13">
        <f t="shared" si="46"/>
        <v>101415250141665.98</v>
      </c>
      <c r="AJ69" s="13">
        <f t="shared" si="46"/>
        <v>100410751963085.88</v>
      </c>
      <c r="AK69" s="13">
        <f t="shared" si="46"/>
        <v>99429431636039.828</v>
      </c>
      <c r="AL69" s="13">
        <f t="shared" si="46"/>
        <v>98453905771877.281</v>
      </c>
      <c r="AM69" s="13">
        <f t="shared" si="46"/>
        <v>97571838986481.016</v>
      </c>
      <c r="AN69" s="13">
        <f t="shared" si="46"/>
        <v>96732576459159.703</v>
      </c>
    </row>
    <row r="70" spans="8:40">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c r="H71" s="8" t="s">
        <v>293</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698406611349469.63</v>
      </c>
      <c r="M71" s="13">
        <f t="shared" si="48"/>
        <v>707091389702906.25</v>
      </c>
      <c r="N71" s="13">
        <f t="shared" si="48"/>
        <v>663928809519954.63</v>
      </c>
      <c r="O71" s="13">
        <f t="shared" ref="O71:T72" si="49">INDEX(Table4_22,MATCH($H71,Table4_A_22,0),MATCH(O$68,Table4_1_22,0))*Percent_rural*quadrillion</f>
        <v>667431655792115.25</v>
      </c>
      <c r="P71" s="13">
        <f t="shared" si="49"/>
        <v>669404763863029.13</v>
      </c>
      <c r="Q71" s="13">
        <f t="shared" si="49"/>
        <v>669204948352626.88</v>
      </c>
      <c r="R71" s="13">
        <f t="shared" si="49"/>
        <v>667755024204646.63</v>
      </c>
      <c r="S71" s="13">
        <f t="shared" si="49"/>
        <v>664857418926576.63</v>
      </c>
      <c r="T71" s="13">
        <f t="shared" si="49"/>
        <v>661125971747753.5</v>
      </c>
      <c r="U71" s="13">
        <f t="shared" ref="U71:AD72" si="50">INDEX(Table4_22,MATCH($H71,Table4_A_22,0),MATCH(U$68,Table4_1_22,0))*Percent_rural*quadrillion</f>
        <v>657142745810734.25</v>
      </c>
      <c r="V71" s="13">
        <f t="shared" si="50"/>
        <v>653449243017890.38</v>
      </c>
      <c r="W71" s="13">
        <f t="shared" si="50"/>
        <v>649740786772444</v>
      </c>
      <c r="X71" s="13">
        <f t="shared" si="50"/>
        <v>646180930462235.88</v>
      </c>
      <c r="Y71" s="13">
        <f t="shared" si="50"/>
        <v>642815282117704.25</v>
      </c>
      <c r="Z71" s="13">
        <f t="shared" si="50"/>
        <v>639742160689710.88</v>
      </c>
      <c r="AA71" s="13">
        <f t="shared" si="50"/>
        <v>636592028980814.38</v>
      </c>
      <c r="AB71" s="13">
        <f t="shared" si="50"/>
        <v>633088808872338.63</v>
      </c>
      <c r="AC71" s="13">
        <f t="shared" si="50"/>
        <v>629554186513397.5</v>
      </c>
      <c r="AD71" s="13">
        <f t="shared" si="50"/>
        <v>626822751477373.88</v>
      </c>
      <c r="AE71" s="13">
        <f t="shared" ref="AE71:AN72" si="51">INDEX(Table4_22,MATCH($H71,Table4_A_22,0),MATCH(AE$68,Table4_1_22,0))*Percent_rural*quadrillion</f>
        <v>624539546183113.38</v>
      </c>
      <c r="AF71" s="13">
        <f t="shared" si="51"/>
        <v>622261200760948.88</v>
      </c>
      <c r="AG71" s="13">
        <f t="shared" si="51"/>
        <v>619930705172832.5</v>
      </c>
      <c r="AH71" s="13">
        <f t="shared" si="51"/>
        <v>617721706387112.38</v>
      </c>
      <c r="AI71" s="13">
        <f t="shared" si="51"/>
        <v>615500557921152.75</v>
      </c>
      <c r="AJ71" s="13">
        <f t="shared" si="51"/>
        <v>613219034890310</v>
      </c>
      <c r="AK71" s="13">
        <f t="shared" si="51"/>
        <v>610740313203270.5</v>
      </c>
      <c r="AL71" s="13">
        <f t="shared" si="51"/>
        <v>608342713996600</v>
      </c>
      <c r="AM71" s="13">
        <f t="shared" si="51"/>
        <v>605873898971909.63</v>
      </c>
      <c r="AN71" s="13">
        <f t="shared" si="51"/>
        <v>603351438436007.5</v>
      </c>
    </row>
    <row r="72" spans="8:40">
      <c r="H72" s="8" t="s">
        <v>300</v>
      </c>
      <c r="I72" s="1" t="s">
        <v>79</v>
      </c>
      <c r="J72" s="13"/>
      <c r="K72" s="13">
        <f t="shared" si="47"/>
        <v>68235968752529.742</v>
      </c>
      <c r="L72" s="13">
        <f t="shared" si="48"/>
        <v>71387595806686.625</v>
      </c>
      <c r="M72" s="13">
        <f t="shared" si="48"/>
        <v>71687038695053.828</v>
      </c>
      <c r="N72" s="13">
        <f t="shared" si="48"/>
        <v>61372334007933.297</v>
      </c>
      <c r="O72" s="13">
        <f t="shared" si="49"/>
        <v>60668774062980.641</v>
      </c>
      <c r="P72" s="13">
        <f t="shared" si="49"/>
        <v>59789137213632.313</v>
      </c>
      <c r="Q72" s="13">
        <f t="shared" si="49"/>
        <v>58795854124504.164</v>
      </c>
      <c r="R72" s="13">
        <f t="shared" si="49"/>
        <v>57768925767020.156</v>
      </c>
      <c r="S72" s="13">
        <f t="shared" si="49"/>
        <v>56687417307536.625</v>
      </c>
      <c r="T72" s="13">
        <f t="shared" si="49"/>
        <v>55598805958066.859</v>
      </c>
      <c r="U72" s="13">
        <f t="shared" si="50"/>
        <v>54523465797781.906</v>
      </c>
      <c r="V72" s="13">
        <f t="shared" si="50"/>
        <v>53466443616935.156</v>
      </c>
      <c r="W72" s="13">
        <f t="shared" si="50"/>
        <v>52438954504978.539</v>
      </c>
      <c r="X72" s="13">
        <f t="shared" si="50"/>
        <v>51458008014247.555</v>
      </c>
      <c r="Y72" s="13">
        <f t="shared" si="50"/>
        <v>50500239375050.594</v>
      </c>
      <c r="Z72" s="13">
        <f t="shared" si="50"/>
        <v>49557424188456.25</v>
      </c>
      <c r="AA72" s="13">
        <f t="shared" si="50"/>
        <v>48651992633368.414</v>
      </c>
      <c r="AB72" s="13">
        <f t="shared" si="50"/>
        <v>47779271755848.781</v>
      </c>
      <c r="AC72" s="13">
        <f t="shared" si="50"/>
        <v>46922999676192.016</v>
      </c>
      <c r="AD72" s="13">
        <f t="shared" si="50"/>
        <v>46105045818829.43</v>
      </c>
      <c r="AE72" s="13">
        <f t="shared" si="51"/>
        <v>45309895976685.828</v>
      </c>
      <c r="AF72" s="13">
        <f t="shared" si="51"/>
        <v>44516241479802.484</v>
      </c>
      <c r="AG72" s="13">
        <f t="shared" si="51"/>
        <v>43718287865295.875</v>
      </c>
      <c r="AH72" s="13">
        <f t="shared" si="51"/>
        <v>42930801667611.102</v>
      </c>
      <c r="AI72" s="13">
        <f t="shared" si="51"/>
        <v>42144250060714</v>
      </c>
      <c r="AJ72" s="13">
        <f t="shared" si="51"/>
        <v>41355268517768.961</v>
      </c>
      <c r="AK72" s="13">
        <f t="shared" si="51"/>
        <v>40565352384036.266</v>
      </c>
      <c r="AL72" s="13">
        <f t="shared" si="51"/>
        <v>39794128066056.828</v>
      </c>
      <c r="AM72" s="13">
        <f t="shared" si="51"/>
        <v>39030193556221.156</v>
      </c>
      <c r="AN72" s="13">
        <f t="shared" si="51"/>
        <v>38287006961871.609</v>
      </c>
    </row>
    <row r="73" spans="8:40">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c r="H74" s="8" t="s">
        <v>309</v>
      </c>
      <c r="I74" s="1" t="s">
        <v>139</v>
      </c>
      <c r="J74" s="13"/>
      <c r="K74" s="13">
        <f t="shared" ref="K74" si="52">INDEX(Table4,MATCH($H74,Table4_A,0),MATCH(K$68,Table4_1,0))*Percent_rural*quadrillion</f>
        <v>86684417064680.641</v>
      </c>
      <c r="L74" s="13">
        <f t="shared" ref="L74:N74" si="53">INDEX(Table4_22,MATCH($H74,Table4_A_22,0),MATCH(L$68,Table4_1_22,0))*Percent_rural*quadrillion</f>
        <v>100946833238889.33</v>
      </c>
      <c r="M74" s="13">
        <f t="shared" si="53"/>
        <v>107817010118999.44</v>
      </c>
      <c r="N74" s="13">
        <f t="shared" si="53"/>
        <v>96446030923662.266</v>
      </c>
      <c r="O74" s="13">
        <f t="shared" ref="O74:AN74" si="54">INDEX(Table4_22,MATCH($H74,Table4_A_22,0),MATCH(O$68,Table4_1_22,0))*Percent_rural*quadrillion</f>
        <v>91916069375860.109</v>
      </c>
      <c r="P74" s="13">
        <f t="shared" si="54"/>
        <v>88444999190480.047</v>
      </c>
      <c r="Q74" s="13">
        <f t="shared" si="54"/>
        <v>85760106775682.016</v>
      </c>
      <c r="R74" s="13">
        <f t="shared" si="54"/>
        <v>83428489678620.578</v>
      </c>
      <c r="S74" s="13">
        <f t="shared" si="54"/>
        <v>81569962438274.109</v>
      </c>
      <c r="T74" s="13">
        <f t="shared" si="54"/>
        <v>79921718125151.781</v>
      </c>
      <c r="U74" s="13">
        <f t="shared" si="54"/>
        <v>78480018376102.969</v>
      </c>
      <c r="V74" s="13">
        <f t="shared" si="54"/>
        <v>77091964138266.016</v>
      </c>
      <c r="W74" s="13">
        <f t="shared" si="54"/>
        <v>75718489516716.594</v>
      </c>
      <c r="X74" s="13">
        <f t="shared" si="54"/>
        <v>74295107747105.953</v>
      </c>
      <c r="Y74" s="13">
        <f t="shared" si="54"/>
        <v>72849856553064.031</v>
      </c>
      <c r="Z74" s="13">
        <f t="shared" si="54"/>
        <v>71468905205213.313</v>
      </c>
      <c r="AA74" s="13">
        <f t="shared" si="54"/>
        <v>70139169432526.516</v>
      </c>
      <c r="AB74" s="13">
        <f t="shared" si="54"/>
        <v>68850929490811.953</v>
      </c>
      <c r="AC74" s="13">
        <f t="shared" si="54"/>
        <v>67634092285274.828</v>
      </c>
      <c r="AD74" s="13">
        <f t="shared" si="54"/>
        <v>66429030923662.273</v>
      </c>
      <c r="AE74" s="13">
        <f t="shared" si="54"/>
        <v>65287521735610.781</v>
      </c>
      <c r="AF74" s="13">
        <f t="shared" si="54"/>
        <v>64237415526592.734</v>
      </c>
      <c r="AG74" s="13">
        <f t="shared" si="54"/>
        <v>63243758601149.516</v>
      </c>
      <c r="AH74" s="13">
        <f t="shared" si="54"/>
        <v>62314588440055.047</v>
      </c>
      <c r="AI74" s="13">
        <f t="shared" si="54"/>
        <v>61468596859062.578</v>
      </c>
      <c r="AJ74" s="13">
        <f t="shared" si="54"/>
        <v>60738494535740.305</v>
      </c>
      <c r="AK74" s="13">
        <f t="shared" si="54"/>
        <v>59998485550068.805</v>
      </c>
      <c r="AL74" s="13">
        <f t="shared" si="54"/>
        <v>59211373188699.094</v>
      </c>
      <c r="AM74" s="13">
        <f t="shared" si="54"/>
        <v>58407064356836.391</v>
      </c>
      <c r="AN74" s="13">
        <f t="shared" si="54"/>
        <v>57587241317898.484</v>
      </c>
    </row>
    <row r="75" spans="8:40">
      <c r="I75" s="1" t="s">
        <v>243</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c r="I76" s="1" t="s">
        <v>244</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c r="H77" s="8" t="s">
        <v>304</v>
      </c>
      <c r="I77" s="1" t="s">
        <v>245</v>
      </c>
      <c r="J77" s="13"/>
      <c r="K77" s="13">
        <f t="shared" ref="K77" si="55">INDEX(Table4,MATCH($H77,Table4_A,0),MATCH(K$68,Table4_1,0))*Percent_rural*quadrillion</f>
        <v>60786906338541.242</v>
      </c>
      <c r="L77" s="13">
        <f t="shared" ref="L77:N77" si="56">INDEX(Table4_22,MATCH($H77,Table4_A_22,0),MATCH(L$68,Table4_1_22,0))*Percent_rural*quadrillion</f>
        <v>63619090261474.945</v>
      </c>
      <c r="M77" s="13">
        <f t="shared" si="56"/>
        <v>61389156642111.227</v>
      </c>
      <c r="N77" s="13">
        <f t="shared" si="56"/>
        <v>55997876224398.922</v>
      </c>
      <c r="O77" s="13">
        <f t="shared" ref="O77:AN77" si="57">INDEX(Table4_22,MATCH($H77,Table4_A_22,0),MATCH(O$68,Table4_1_22,0))*Percent_rural*quadrillion</f>
        <v>55335812110418.523</v>
      </c>
      <c r="P77" s="13">
        <f t="shared" si="57"/>
        <v>54851133327936.531</v>
      </c>
      <c r="Q77" s="13">
        <f t="shared" si="57"/>
        <v>54390193151461.188</v>
      </c>
      <c r="R77" s="13">
        <f t="shared" si="57"/>
        <v>53871495264308.258</v>
      </c>
      <c r="S77" s="13">
        <f t="shared" si="57"/>
        <v>53304198656196.875</v>
      </c>
      <c r="T77" s="13">
        <f t="shared" si="57"/>
        <v>52700826843681.695</v>
      </c>
      <c r="U77" s="13">
        <f t="shared" si="57"/>
        <v>52091286731967.945</v>
      </c>
      <c r="V77" s="13">
        <f t="shared" si="57"/>
        <v>51484176556302.109</v>
      </c>
      <c r="W77" s="13">
        <f t="shared" si="57"/>
        <v>50882113170889.664</v>
      </c>
      <c r="X77" s="13">
        <f t="shared" si="57"/>
        <v>50309582854367.352</v>
      </c>
      <c r="Y77" s="13">
        <f t="shared" si="57"/>
        <v>49771071642515.984</v>
      </c>
      <c r="Z77" s="13">
        <f t="shared" si="57"/>
        <v>49256485954828.789</v>
      </c>
      <c r="AA77" s="13">
        <f t="shared" si="57"/>
        <v>48759283655792.117</v>
      </c>
      <c r="AB77" s="13">
        <f t="shared" si="57"/>
        <v>48267128147008.82</v>
      </c>
      <c r="AC77" s="13">
        <f t="shared" si="57"/>
        <v>47780767101109.047</v>
      </c>
      <c r="AD77" s="13">
        <f t="shared" si="57"/>
        <v>47339453331174.609</v>
      </c>
      <c r="AE77" s="13">
        <f t="shared" si="57"/>
        <v>46944495264308.258</v>
      </c>
      <c r="AF77" s="13">
        <f t="shared" si="57"/>
        <v>46564490650044.523</v>
      </c>
      <c r="AG77" s="13">
        <f t="shared" si="57"/>
        <v>46194953452602.602</v>
      </c>
      <c r="AH77" s="13">
        <f t="shared" si="57"/>
        <v>45823920909900.43</v>
      </c>
      <c r="AI77" s="13">
        <f t="shared" si="57"/>
        <v>45450084594835.266</v>
      </c>
      <c r="AJ77" s="13">
        <f t="shared" si="57"/>
        <v>45067650044523.594</v>
      </c>
      <c r="AK77" s="13">
        <f t="shared" si="57"/>
        <v>44685589330527</v>
      </c>
      <c r="AL77" s="13">
        <f t="shared" si="57"/>
        <v>44308949243098.844</v>
      </c>
      <c r="AM77" s="13">
        <f t="shared" si="57"/>
        <v>43945206508540.43</v>
      </c>
      <c r="AN77" s="13">
        <f t="shared" si="57"/>
        <v>43586884400550.477</v>
      </c>
    </row>
    <row r="78" spans="8:40">
      <c r="I78" s="1" t="s">
        <v>246</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c r="H80" s="1" t="s">
        <v>259</v>
      </c>
    </row>
    <row r="81" spans="7:40">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c r="G82" s="8" t="s">
        <v>290</v>
      </c>
      <c r="H82" s="8" t="s">
        <v>279</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177228694082409.13</v>
      </c>
      <c r="M82" s="13">
        <f t="shared" si="59"/>
        <v>155030293693839.56</v>
      </c>
      <c r="N82" s="13">
        <f t="shared" si="59"/>
        <v>183122223589411.47</v>
      </c>
      <c r="O82" s="13">
        <f t="shared" ref="O82:AN82" si="60">SUM(INDEX(Table4_22,MATCH($G82,Table4_A_22,0),MATCH(O$16,Table4_1_22,0)),INDEX(Table4_22,MATCH($H82,Table4_A_22,0),MATCH(O$16,Table4_1_22,0)))*Percent_rural*quadrillion</f>
        <v>187397041852181.66</v>
      </c>
      <c r="P82" s="13">
        <f t="shared" si="60"/>
        <v>191168676434874.13</v>
      </c>
      <c r="Q82" s="13">
        <f t="shared" si="60"/>
        <v>194688345341212.69</v>
      </c>
      <c r="R82" s="13">
        <f t="shared" si="60"/>
        <v>197860720310855.66</v>
      </c>
      <c r="S82" s="13">
        <f t="shared" si="60"/>
        <v>200845803286651</v>
      </c>
      <c r="T82" s="13">
        <f t="shared" si="60"/>
        <v>203636865214927.53</v>
      </c>
      <c r="U82" s="13">
        <f t="shared" si="60"/>
        <v>206403627782724.88</v>
      </c>
      <c r="V82" s="13">
        <f t="shared" si="60"/>
        <v>209507590706710.91</v>
      </c>
      <c r="W82" s="13">
        <f t="shared" si="60"/>
        <v>212635852991176.25</v>
      </c>
      <c r="X82" s="13">
        <f t="shared" si="60"/>
        <v>215992342345988.81</v>
      </c>
      <c r="Y82" s="13">
        <f t="shared" si="60"/>
        <v>219574815753258.31</v>
      </c>
      <c r="Z82" s="13">
        <f t="shared" si="60"/>
        <v>223241028495102.38</v>
      </c>
      <c r="AA82" s="13">
        <f t="shared" si="60"/>
        <v>227131543025985.63</v>
      </c>
      <c r="AB82" s="13">
        <f t="shared" si="60"/>
        <v>230923551687849.09</v>
      </c>
      <c r="AC82" s="13">
        <f t="shared" si="60"/>
        <v>234706214441835.97</v>
      </c>
      <c r="AD82" s="13">
        <f t="shared" si="60"/>
        <v>238656542783129.59</v>
      </c>
      <c r="AE82" s="13">
        <f t="shared" si="60"/>
        <v>242776218975147.72</v>
      </c>
      <c r="AF82" s="13">
        <f t="shared" si="60"/>
        <v>247124122237513.16</v>
      </c>
      <c r="AG82" s="13">
        <f t="shared" si="60"/>
        <v>251628849834048.44</v>
      </c>
      <c r="AH82" s="13">
        <f t="shared" si="60"/>
        <v>256212269974904.88</v>
      </c>
      <c r="AI82" s="13">
        <f t="shared" si="60"/>
        <v>260825410102809.03</v>
      </c>
      <c r="AJ82" s="13">
        <f t="shared" si="60"/>
        <v>265533878491054.81</v>
      </c>
      <c r="AK82" s="13">
        <f t="shared" si="60"/>
        <v>270234870152999.25</v>
      </c>
      <c r="AL82" s="13">
        <f t="shared" si="60"/>
        <v>275179042337893.66</v>
      </c>
      <c r="AM82" s="13">
        <f t="shared" si="60"/>
        <v>280464153242127.44</v>
      </c>
      <c r="AN82" s="13">
        <f t="shared" si="60"/>
        <v>285910574516311.88</v>
      </c>
    </row>
    <row r="83" spans="7:40">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c r="H84" s="8" t="s">
        <v>294</v>
      </c>
      <c r="I84" s="1" t="s">
        <v>78</v>
      </c>
      <c r="J84" s="13"/>
      <c r="K84" s="13">
        <f t="shared" ref="K84" si="61">INDEX(Table4,MATCH($H84,Table4_A,0),MATCH(K$68,Table4_1,0))*Percent_rural*quadrillion</f>
        <v>10476575811543.754</v>
      </c>
      <c r="L84" s="13">
        <f t="shared" ref="L84:N84" si="62">INDEX(Table4_22,MATCH($H84,Table4_A_22,0),MATCH(L$68,Table4_1_22,0))*Percent_rural*quadrillion</f>
        <v>11011909414717.072</v>
      </c>
      <c r="M84" s="13">
        <f t="shared" si="62"/>
        <v>9457684934833.6445</v>
      </c>
      <c r="N84" s="13">
        <f t="shared" si="62"/>
        <v>11135275398688.576</v>
      </c>
      <c r="O84" s="13">
        <f t="shared" ref="O84:AN84" si="63">INDEX(Table4_22,MATCH($H84,Table4_A_22,0),MATCH(O$68,Table4_1_22,0))*Percent_rural*quadrillion</f>
        <v>11203687444345.504</v>
      </c>
      <c r="P84" s="13">
        <f t="shared" si="63"/>
        <v>11241444912167.084</v>
      </c>
      <c r="Q84" s="13">
        <f t="shared" si="63"/>
        <v>11251725410831.377</v>
      </c>
      <c r="R84" s="13">
        <f t="shared" si="63"/>
        <v>11243314093742.41</v>
      </c>
      <c r="S84" s="13">
        <f t="shared" si="63"/>
        <v>11222753096413.824</v>
      </c>
      <c r="T84" s="13">
        <f t="shared" si="63"/>
        <v>11188920909900.428</v>
      </c>
      <c r="U84" s="13">
        <f t="shared" si="63"/>
        <v>11146864324455.598</v>
      </c>
      <c r="V84" s="13">
        <f t="shared" si="63"/>
        <v>11107237675058.688</v>
      </c>
      <c r="W84" s="13">
        <f t="shared" si="63"/>
        <v>11064807253298.793</v>
      </c>
      <c r="X84" s="13">
        <f t="shared" si="63"/>
        <v>11034152675463.449</v>
      </c>
      <c r="Y84" s="13">
        <f t="shared" si="63"/>
        <v>11020507649963.572</v>
      </c>
      <c r="Z84" s="13">
        <f t="shared" si="63"/>
        <v>11028918967052.537</v>
      </c>
      <c r="AA84" s="13">
        <f t="shared" si="63"/>
        <v>11056769772524.893</v>
      </c>
      <c r="AB84" s="13">
        <f t="shared" si="63"/>
        <v>11084433659839.715</v>
      </c>
      <c r="AC84" s="13">
        <f t="shared" si="63"/>
        <v>11113032137942.199</v>
      </c>
      <c r="AD84" s="13">
        <f t="shared" si="63"/>
        <v>11150602687606.248</v>
      </c>
      <c r="AE84" s="13">
        <f t="shared" si="63"/>
        <v>11190603173318.221</v>
      </c>
      <c r="AF84" s="13">
        <f t="shared" si="63"/>
        <v>11233968185865.781</v>
      </c>
      <c r="AG84" s="13">
        <f t="shared" si="63"/>
        <v>11274529426050.352</v>
      </c>
      <c r="AH84" s="13">
        <f t="shared" si="63"/>
        <v>11318455193070.51</v>
      </c>
      <c r="AI84" s="13">
        <f t="shared" si="63"/>
        <v>11361633287460.535</v>
      </c>
      <c r="AJ84" s="13">
        <f t="shared" si="63"/>
        <v>11408736663158.746</v>
      </c>
      <c r="AK84" s="13">
        <f t="shared" si="63"/>
        <v>11450419412288.512</v>
      </c>
      <c r="AL84" s="13">
        <f t="shared" si="63"/>
        <v>11498270460616.854</v>
      </c>
      <c r="AM84" s="13">
        <f t="shared" si="63"/>
        <v>11548364526835.586</v>
      </c>
      <c r="AN84" s="13">
        <f t="shared" si="63"/>
        <v>11596215575163.928</v>
      </c>
    </row>
    <row r="85" spans="7:40">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c r="I87" s="1" t="s">
        <v>139</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c r="I88" s="1" t="s">
        <v>243</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c r="I89" s="1" t="s">
        <v>244</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c r="I90" s="1" t="s">
        <v>245</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c r="I91" s="1" t="s">
        <v>246</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c r="H93" s="1" t="s">
        <v>260</v>
      </c>
    </row>
    <row r="94" spans="7:40">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c r="H95" s="8" t="s">
        <v>285</v>
      </c>
      <c r="I95" s="1" t="s">
        <v>76</v>
      </c>
      <c r="J95" s="13"/>
      <c r="K95" s="13">
        <f t="shared" ref="K95" si="64">INDEX(Table4,MATCH($H95,Table4_A,0),MATCH(K$68,Table4_1,0))*Percent_rural*quadrillion</f>
        <v>37845319355622.117</v>
      </c>
      <c r="L95" s="13">
        <f t="shared" ref="L95:N95" si="65">INDEX(Table4_22,MATCH($H95,Table4_A_22,0),MATCH(L$68,Table4_1_22,0))*Percent_rural*quadrillion</f>
        <v>42842202460940.656</v>
      </c>
      <c r="M95" s="13">
        <f t="shared" si="65"/>
        <v>39815623654173.078</v>
      </c>
      <c r="N95" s="13">
        <f t="shared" si="65"/>
        <v>38651684287217.68</v>
      </c>
      <c r="O95" s="13">
        <f t="shared" ref="O95:AN95" si="66">INDEX(Table4_22,MATCH($H95,Table4_A_22,0),MATCH(O$68,Table4_1_22,0))*Percent_rural*quadrillion</f>
        <v>38330558892576.703</v>
      </c>
      <c r="P95" s="13">
        <f t="shared" si="66"/>
        <v>38286446207399.016</v>
      </c>
      <c r="Q95" s="13">
        <f t="shared" si="66"/>
        <v>38398597101918.563</v>
      </c>
      <c r="R95" s="13">
        <f t="shared" si="66"/>
        <v>38618412855176.875</v>
      </c>
      <c r="S95" s="13">
        <f t="shared" si="66"/>
        <v>38846453007366.633</v>
      </c>
      <c r="T95" s="13">
        <f t="shared" si="66"/>
        <v>38671497611916.125</v>
      </c>
      <c r="U95" s="13">
        <f t="shared" si="66"/>
        <v>38521402331417.469</v>
      </c>
      <c r="V95" s="13">
        <f t="shared" si="66"/>
        <v>38440092932890.797</v>
      </c>
      <c r="W95" s="13">
        <f t="shared" si="66"/>
        <v>38418410426617.016</v>
      </c>
      <c r="X95" s="13">
        <f t="shared" si="66"/>
        <v>38480280336760.297</v>
      </c>
      <c r="Y95" s="13">
        <f t="shared" si="66"/>
        <v>38608132356512.586</v>
      </c>
      <c r="Z95" s="13">
        <f t="shared" si="66"/>
        <v>38742526511778.516</v>
      </c>
      <c r="AA95" s="13">
        <f t="shared" si="66"/>
        <v>38886640411236.133</v>
      </c>
      <c r="AB95" s="13">
        <f t="shared" si="66"/>
        <v>39010380231522.711</v>
      </c>
      <c r="AC95" s="13">
        <f t="shared" si="66"/>
        <v>39130755524973.695</v>
      </c>
      <c r="AD95" s="13">
        <f t="shared" si="66"/>
        <v>38566823443697.891</v>
      </c>
      <c r="AE95" s="13">
        <f t="shared" si="66"/>
        <v>38105509430907.469</v>
      </c>
      <c r="AF95" s="13">
        <f t="shared" si="66"/>
        <v>37748308831862.703</v>
      </c>
      <c r="AG95" s="13">
        <f t="shared" si="66"/>
        <v>37510362017323.727</v>
      </c>
      <c r="AH95" s="13">
        <f t="shared" si="66"/>
        <v>37424005828543.672</v>
      </c>
      <c r="AI95" s="13">
        <f t="shared" si="66"/>
        <v>37408678539626.008</v>
      </c>
      <c r="AJ95" s="13">
        <f t="shared" si="66"/>
        <v>37406996276208.203</v>
      </c>
      <c r="AK95" s="13">
        <f t="shared" si="66"/>
        <v>37425688091961.469</v>
      </c>
      <c r="AL95" s="13">
        <f t="shared" si="66"/>
        <v>37470922286084.352</v>
      </c>
      <c r="AM95" s="13">
        <f t="shared" si="66"/>
        <v>37561764510645.18</v>
      </c>
      <c r="AN95" s="13">
        <f t="shared" si="66"/>
        <v>37678401440945.516</v>
      </c>
    </row>
    <row r="96" spans="7:40">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c r="I100" s="1" t="s">
        <v>139</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c r="I101" s="1" t="s">
        <v>243</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c r="I102" s="1" t="s">
        <v>244</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c r="I103" s="1" t="s">
        <v>245</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c r="I104" s="1" t="s">
        <v>246</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c r="H106" s="1" t="s">
        <v>261</v>
      </c>
    </row>
    <row r="107" spans="2:40">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c r="B108" s="8" t="s">
        <v>280</v>
      </c>
      <c r="C108" s="8" t="s">
        <v>281</v>
      </c>
      <c r="D108" s="8" t="s">
        <v>282</v>
      </c>
      <c r="E108" s="8" t="s">
        <v>283</v>
      </c>
      <c r="F108" s="8" t="s">
        <v>284</v>
      </c>
      <c r="G108" s="8" t="s">
        <v>286</v>
      </c>
      <c r="H108" s="8" t="s">
        <v>287</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245089891929086</v>
      </c>
      <c r="M108" s="13">
        <f t="shared" si="68"/>
        <v>246343178175342</v>
      </c>
      <c r="N108" s="13">
        <f t="shared" si="68"/>
        <v>248189742653606.38</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250203598882862.47</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251803805229498.91</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252982324212741.81</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253852428236055.97</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254577109932809.84</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255242538573625.84</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255933014247551.22</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256800875252974.97</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257800326641301.69</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259016229256051.16</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260477368493483.28</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262066359750667.84</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263784885291022.41</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265494812596130.5</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267179879786286.72</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268924947705010.91</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270794503116651.81</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272782564640168.44</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274833617582773.41</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276887661215898.97</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278904695053833.09</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280914999838095.97</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282959697563344.94</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285048881810086.56</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287306292398607.63</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289642582449607.38</v>
      </c>
    </row>
    <row r="109" spans="2:40">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c r="F110" s="8" t="s">
        <v>295</v>
      </c>
      <c r="G110" s="8" t="s">
        <v>296</v>
      </c>
      <c r="H110" s="8" t="s">
        <v>297</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210603491864324.41</v>
      </c>
      <c r="M110" s="13">
        <f t="shared" si="70"/>
        <v>210652277503440.47</v>
      </c>
      <c r="N110" s="13">
        <f t="shared" si="70"/>
        <v>213110251274993.91</v>
      </c>
      <c r="O110" s="13">
        <f t="shared" ref="O110:AN110" si="71">SUM(INDEX(Table4_22,MATCH($G110,Table4_A_22,0),MATCH(O$107,Table4_1_22,0)),INDEX(Table4_22,MATCH($H110,Table4_A_22,0),MATCH(O$107,Table4_1_22,0)),INDEX(Table4_22,MATCH($F110,Table4_A_22,0),MATCH(O$107,Table4_1_22,0)))*Percent_rural*quadrillion</f>
        <v>216645434388407.69</v>
      </c>
      <c r="P110" s="13">
        <f t="shared" si="71"/>
        <v>220148280660568.28</v>
      </c>
      <c r="Q110" s="13">
        <f t="shared" si="71"/>
        <v>223355796243827.41</v>
      </c>
      <c r="R110" s="13">
        <f t="shared" si="71"/>
        <v>226452469359669.69</v>
      </c>
      <c r="S110" s="13">
        <f t="shared" si="71"/>
        <v>229140726301303.34</v>
      </c>
      <c r="T110" s="13">
        <f t="shared" si="71"/>
        <v>231542998461912.13</v>
      </c>
      <c r="U110" s="13">
        <f t="shared" si="71"/>
        <v>233653865214927.53</v>
      </c>
      <c r="V110" s="13">
        <f t="shared" si="71"/>
        <v>235774264793977.19</v>
      </c>
      <c r="W110" s="13">
        <f t="shared" si="71"/>
        <v>237799523030842.72</v>
      </c>
      <c r="X110" s="13">
        <f t="shared" si="71"/>
        <v>239747584068647.28</v>
      </c>
      <c r="Y110" s="13">
        <f t="shared" si="71"/>
        <v>241657700720472.78</v>
      </c>
      <c r="Z110" s="13">
        <f t="shared" si="71"/>
        <v>243558097628106.53</v>
      </c>
      <c r="AA110" s="13">
        <f t="shared" si="71"/>
        <v>245249333117461.34</v>
      </c>
      <c r="AB110" s="13">
        <f t="shared" si="71"/>
        <v>246531404759977.31</v>
      </c>
      <c r="AC110" s="13">
        <f t="shared" si="71"/>
        <v>247575155751639.28</v>
      </c>
      <c r="AD110" s="13">
        <f t="shared" si="71"/>
        <v>248909377560106.88</v>
      </c>
      <c r="AE110" s="13">
        <f t="shared" si="71"/>
        <v>250466405812353.31</v>
      </c>
      <c r="AF110" s="13">
        <f t="shared" si="71"/>
        <v>252081939447907.34</v>
      </c>
      <c r="AG110" s="13">
        <f t="shared" si="71"/>
        <v>253703641382660.09</v>
      </c>
      <c r="AH110" s="13">
        <f t="shared" si="71"/>
        <v>255419550068809.19</v>
      </c>
      <c r="AI110" s="13">
        <f t="shared" si="71"/>
        <v>257178076094875.75</v>
      </c>
      <c r="AJ110" s="13">
        <f t="shared" si="71"/>
        <v>258970247389298.13</v>
      </c>
      <c r="AK110" s="13">
        <f t="shared" si="71"/>
        <v>260739427750344.09</v>
      </c>
      <c r="AL110" s="13">
        <f t="shared" si="71"/>
        <v>262592160527806.97</v>
      </c>
      <c r="AM110" s="13">
        <f t="shared" si="71"/>
        <v>264444893305270</v>
      </c>
      <c r="AN110" s="13">
        <f t="shared" si="71"/>
        <v>266230335546021.22</v>
      </c>
    </row>
    <row r="111" spans="2:40">
      <c r="H111" s="8" t="s">
        <v>301</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8046079009147.5762</v>
      </c>
      <c r="M111" s="13">
        <f t="shared" si="73"/>
        <v>7538409293289.0791</v>
      </c>
      <c r="N111" s="13">
        <f t="shared" si="73"/>
        <v>7215788553387.8408</v>
      </c>
      <c r="O111" s="13">
        <f t="shared" ref="O111:AN111" si="74">INDEX(Table4_22,MATCH($H111,Table4_A_22,0),MATCH(O$107,Table4_1_22,0))*Percent_rural*quadrillion</f>
        <v>7018029142718.3691</v>
      </c>
      <c r="P111" s="13">
        <f t="shared" si="74"/>
        <v>6835036266493.9697</v>
      </c>
      <c r="Q111" s="13">
        <f t="shared" si="74"/>
        <v>6673352060228.2842</v>
      </c>
      <c r="R111" s="13">
        <f t="shared" si="74"/>
        <v>6542135513640.4111</v>
      </c>
      <c r="S111" s="13">
        <f t="shared" si="74"/>
        <v>6438395936209.8281</v>
      </c>
      <c r="T111" s="13">
        <f t="shared" si="74"/>
        <v>6364189427669.3926</v>
      </c>
      <c r="U111" s="13">
        <f t="shared" si="74"/>
        <v>6278020157046.8711</v>
      </c>
      <c r="V111" s="13">
        <f t="shared" si="74"/>
        <v>6185682587225.7744</v>
      </c>
      <c r="W111" s="13">
        <f t="shared" si="74"/>
        <v>6089045899781.4297</v>
      </c>
      <c r="X111" s="13">
        <f t="shared" si="74"/>
        <v>5991848457864.4863</v>
      </c>
      <c r="Y111" s="13">
        <f t="shared" si="74"/>
        <v>5894277179632.4775</v>
      </c>
      <c r="Z111" s="13">
        <f t="shared" si="74"/>
        <v>5793902129037.4805</v>
      </c>
      <c r="AA111" s="13">
        <f t="shared" si="74"/>
        <v>5693900914757.5488</v>
      </c>
      <c r="AB111" s="13">
        <f t="shared" si="74"/>
        <v>5595768882052.9424</v>
      </c>
      <c r="AC111" s="13">
        <f t="shared" si="74"/>
        <v>5498758358293.5313</v>
      </c>
      <c r="AD111" s="13">
        <f t="shared" si="74"/>
        <v>5405112361369.708</v>
      </c>
      <c r="AE111" s="13">
        <f t="shared" si="74"/>
        <v>5315204727596.5352</v>
      </c>
      <c r="AF111" s="13">
        <f t="shared" si="74"/>
        <v>5229596211446.6113</v>
      </c>
      <c r="AG111" s="13">
        <f t="shared" si="74"/>
        <v>5147912976604.873</v>
      </c>
      <c r="AH111" s="13">
        <f t="shared" si="74"/>
        <v>5070155023071.3193</v>
      </c>
      <c r="AI111" s="13">
        <f t="shared" si="74"/>
        <v>4995574678215.8174</v>
      </c>
      <c r="AJ111" s="13">
        <f t="shared" si="74"/>
        <v>4923611187565.7734</v>
      </c>
      <c r="AK111" s="13">
        <f t="shared" si="74"/>
        <v>4854638387436.25</v>
      </c>
      <c r="AL111" s="13">
        <f t="shared" si="74"/>
        <v>4789403950457.3789</v>
      </c>
      <c r="AM111" s="13">
        <f t="shared" si="74"/>
        <v>4726412531368.8975</v>
      </c>
      <c r="AN111" s="13">
        <f t="shared" si="74"/>
        <v>4665477212013.2764</v>
      </c>
    </row>
    <row r="112" spans="2:40">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c r="I113" s="1" t="s">
        <v>139</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c r="I114" s="1" t="s">
        <v>243</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c r="I115" s="1" t="s">
        <v>244</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c r="G116" s="8" t="s">
        <v>305</v>
      </c>
      <c r="H116" s="8" t="s">
        <v>306</v>
      </c>
      <c r="I116" s="1" t="s">
        <v>245</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14427651825467.498</v>
      </c>
      <c r="M116" s="13">
        <f t="shared" si="76"/>
        <v>13820354731644.137</v>
      </c>
      <c r="N116" s="13">
        <f t="shared" si="76"/>
        <v>13375863353031.65</v>
      </c>
      <c r="O116" s="13">
        <f t="shared" ref="O116:AN116" si="77">SUM(INDEX(Table4_22,MATCH($G116,Table4_A_22,0),MATCH(O$107,Table4_1_22,0)),INDEX(Table4_22,MATCH($H116,Table4_A_22,0),MATCH(O$107,Table4_1_22,0)))*Percent_rural*quadrillion</f>
        <v>13071747510726.139</v>
      </c>
      <c r="P116" s="13">
        <f t="shared" si="77"/>
        <v>12834548368817.293</v>
      </c>
      <c r="Q116" s="13">
        <f t="shared" si="77"/>
        <v>12625200032380.799</v>
      </c>
      <c r="R116" s="13">
        <f t="shared" si="77"/>
        <v>12430057475916.781</v>
      </c>
      <c r="S116" s="13">
        <f t="shared" si="77"/>
        <v>12250429126527.969</v>
      </c>
      <c r="T116" s="13">
        <f t="shared" si="77"/>
        <v>12087623411317.088</v>
      </c>
      <c r="U116" s="13">
        <f t="shared" si="77"/>
        <v>11899396826681.777</v>
      </c>
      <c r="V116" s="13">
        <f t="shared" si="77"/>
        <v>11694534526026.066</v>
      </c>
      <c r="W116" s="13">
        <f t="shared" si="77"/>
        <v>11487055371164.898</v>
      </c>
      <c r="X116" s="13">
        <f t="shared" si="77"/>
        <v>11282940743139.318</v>
      </c>
      <c r="Y116" s="13">
        <f t="shared" si="77"/>
        <v>11087237432202.703</v>
      </c>
      <c r="Z116" s="13">
        <f t="shared" si="77"/>
        <v>10901253865457.783</v>
      </c>
      <c r="AA116" s="13">
        <f t="shared" si="77"/>
        <v>10724242370274.428</v>
      </c>
      <c r="AB116" s="13">
        <f t="shared" si="77"/>
        <v>10546296284303.408</v>
      </c>
      <c r="AC116" s="13">
        <f t="shared" si="77"/>
        <v>10370780134380.313</v>
      </c>
      <c r="AD116" s="13">
        <f t="shared" si="77"/>
        <v>10207413664696.836</v>
      </c>
      <c r="AE116" s="13">
        <f t="shared" si="77"/>
        <v>10058626811300.898</v>
      </c>
      <c r="AF116" s="13">
        <f t="shared" si="77"/>
        <v>9921241965514.4512</v>
      </c>
      <c r="AG116" s="13">
        <f t="shared" si="77"/>
        <v>9793763782077.2285</v>
      </c>
      <c r="AH116" s="13">
        <f t="shared" si="77"/>
        <v>9673762324941.3086</v>
      </c>
      <c r="AI116" s="13">
        <f t="shared" si="77"/>
        <v>9559929167003.9668</v>
      </c>
      <c r="AJ116" s="13">
        <f t="shared" si="77"/>
        <v>9451516635635.0684</v>
      </c>
      <c r="AK116" s="13">
        <f t="shared" si="77"/>
        <v>9348711648992.1465</v>
      </c>
      <c r="AL116" s="13">
        <f t="shared" si="77"/>
        <v>9252822634177.9316</v>
      </c>
      <c r="AM116" s="13">
        <f t="shared" si="77"/>
        <v>9164223427507.4883</v>
      </c>
      <c r="AN116" s="13">
        <f t="shared" si="77"/>
        <v>9079362583987.6953</v>
      </c>
    </row>
    <row r="117" spans="6:40">
      <c r="I117" s="1" t="s">
        <v>246</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c r="H119" s="1" t="s">
        <v>262</v>
      </c>
    </row>
    <row r="120" spans="6:40">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c r="F121" s="8" t="s">
        <v>291</v>
      </c>
      <c r="G121" s="8" t="s">
        <v>288</v>
      </c>
      <c r="H121" s="8" t="s">
        <v>289</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378159918967052.56</v>
      </c>
      <c r="M121" s="13">
        <f t="shared" si="79"/>
        <v>385447484092932.88</v>
      </c>
      <c r="N121" s="13">
        <f t="shared" si="79"/>
        <v>392238033837934.13</v>
      </c>
      <c r="O121" s="13">
        <f t="shared" ref="O121:AN121" si="80">SUM(INDEX(Table4_22,MATCH($G121,Table4_A_22,0),MATCH(O$120,Table4_1_22,0)),INDEX(Table4_22,MATCH($H121,Table4_A_22,0),MATCH(O$120,Table4_1_22,0)),INDEX(Table4_22,MATCH($F121,Table4_A_22,0),MATCH(O$120,Table4_1_22,0)))*Percent_rural*quadrillion</f>
        <v>398096048895005.25</v>
      </c>
      <c r="P121" s="13">
        <f t="shared" si="80"/>
        <v>403572563992552.44</v>
      </c>
      <c r="Q121" s="13">
        <f t="shared" si="80"/>
        <v>409343475188213.38</v>
      </c>
      <c r="R121" s="13">
        <f t="shared" si="80"/>
        <v>413801099409050.44</v>
      </c>
      <c r="S121" s="13">
        <f t="shared" si="80"/>
        <v>417478153404031.38</v>
      </c>
      <c r="T121" s="13">
        <f t="shared" si="80"/>
        <v>421381565287784.31</v>
      </c>
      <c r="U121" s="13">
        <f t="shared" si="80"/>
        <v>425517690277665.38</v>
      </c>
      <c r="V121" s="13">
        <f t="shared" si="80"/>
        <v>429956622682749.13</v>
      </c>
      <c r="W121" s="13">
        <f t="shared" si="80"/>
        <v>434820046223589.44</v>
      </c>
      <c r="X121" s="13">
        <f t="shared" si="80"/>
        <v>439645712296608.06</v>
      </c>
      <c r="Y121" s="13">
        <f t="shared" si="80"/>
        <v>445033067433012.19</v>
      </c>
      <c r="Z121" s="13">
        <f t="shared" si="80"/>
        <v>450779305431878.81</v>
      </c>
      <c r="AA121" s="13">
        <f t="shared" si="80"/>
        <v>457201626406540.81</v>
      </c>
      <c r="AB121" s="13">
        <f t="shared" si="80"/>
        <v>463571236460778.75</v>
      </c>
      <c r="AC121" s="13">
        <f t="shared" si="80"/>
        <v>470062904071885.38</v>
      </c>
      <c r="AD121" s="13">
        <f t="shared" si="80"/>
        <v>477104111066137.75</v>
      </c>
      <c r="AE121" s="13">
        <f t="shared" si="80"/>
        <v>484424947624058.94</v>
      </c>
      <c r="AF121" s="13">
        <f t="shared" si="80"/>
        <v>492176630535092.75</v>
      </c>
      <c r="AG121" s="13">
        <f t="shared" si="80"/>
        <v>500290186999109.56</v>
      </c>
      <c r="AH121" s="13">
        <f t="shared" si="80"/>
        <v>508736644701691.88</v>
      </c>
      <c r="AI121" s="13">
        <f t="shared" si="80"/>
        <v>517576938962195.5</v>
      </c>
      <c r="AJ121" s="13">
        <f t="shared" si="80"/>
        <v>526718545292641.38</v>
      </c>
      <c r="AK121" s="13">
        <f t="shared" si="80"/>
        <v>536130996033352.25</v>
      </c>
      <c r="AL121" s="13">
        <f t="shared" si="80"/>
        <v>545962517283251.06</v>
      </c>
      <c r="AM121" s="13">
        <f t="shared" si="80"/>
        <v>556308063466364.44</v>
      </c>
      <c r="AN121" s="13">
        <f t="shared" si="80"/>
        <v>567207261232089.25</v>
      </c>
    </row>
    <row r="122" spans="6:40">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c r="H123" s="8" t="s">
        <v>298</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42240512911843.273</v>
      </c>
      <c r="N123" s="13">
        <f t="shared" si="82"/>
        <v>42344439407431.391</v>
      </c>
      <c r="O123" s="13">
        <f t="shared" ref="O123:T124" si="83">INDEX(Table4_22,MATCH($H123,Table4_A_22,0),MATCH(O$120,Table4_1_22,0))*Percent_rural*quadrillion</f>
        <v>42632106451874.039</v>
      </c>
      <c r="P123" s="13">
        <f t="shared" si="83"/>
        <v>42891922690844.336</v>
      </c>
      <c r="Q123" s="13">
        <f t="shared" si="83"/>
        <v>43078280093904.313</v>
      </c>
      <c r="R123" s="13">
        <f t="shared" si="83"/>
        <v>43205758277341.539</v>
      </c>
      <c r="S123" s="13">
        <f t="shared" si="83"/>
        <v>43207440540759.328</v>
      </c>
      <c r="T123" s="13">
        <f t="shared" si="83"/>
        <v>43122018942766.938</v>
      </c>
      <c r="U123" s="13">
        <f t="shared" ref="U123:AD124" si="84">INDEX(Table4_22,MATCH($H123,Table4_A_22,0),MATCH(U$120,Table4_1_22,0))*Percent_rural*quadrillion</f>
        <v>43001456731158.43</v>
      </c>
      <c r="V123" s="13">
        <f t="shared" si="84"/>
        <v>42894165708734.711</v>
      </c>
      <c r="W123" s="13">
        <f t="shared" si="84"/>
        <v>42787809277098.68</v>
      </c>
      <c r="X123" s="13">
        <f t="shared" si="84"/>
        <v>42691359507811.867</v>
      </c>
      <c r="Y123" s="13">
        <f t="shared" si="84"/>
        <v>42603507973771.547</v>
      </c>
      <c r="Z123" s="13">
        <f t="shared" si="84"/>
        <v>42530609892333.844</v>
      </c>
      <c r="AA123" s="13">
        <f t="shared" si="84"/>
        <v>42440702258560.68</v>
      </c>
      <c r="AB123" s="13">
        <f t="shared" si="84"/>
        <v>42281074152027.852</v>
      </c>
      <c r="AC123" s="13">
        <f t="shared" si="84"/>
        <v>42079950214522.789</v>
      </c>
      <c r="AD123" s="13">
        <f t="shared" si="84"/>
        <v>41944434550311.656</v>
      </c>
      <c r="AE123" s="13">
        <f t="shared" ref="AE123:AN124" si="85">INDEX(Table4_22,MATCH($H123,Table4_A_22,0),MATCH(AE$120,Table4_1_22,0))*Percent_rural*quadrillion</f>
        <v>41863498988100.055</v>
      </c>
      <c r="AF123" s="13">
        <f t="shared" si="85"/>
        <v>41802750586901.961</v>
      </c>
      <c r="AG123" s="13">
        <f t="shared" si="85"/>
        <v>41742376022018.938</v>
      </c>
      <c r="AH123" s="13">
        <f t="shared" si="85"/>
        <v>41692655792115.281</v>
      </c>
      <c r="AI123" s="13">
        <f t="shared" si="85"/>
        <v>41644804743786.938</v>
      </c>
      <c r="AJ123" s="13">
        <f t="shared" si="85"/>
        <v>41596392940985.992</v>
      </c>
      <c r="AK123" s="13">
        <f t="shared" si="85"/>
        <v>41539943657411.148</v>
      </c>
      <c r="AL123" s="13">
        <f t="shared" si="85"/>
        <v>41493214118028.008</v>
      </c>
      <c r="AM123" s="13">
        <f t="shared" si="85"/>
        <v>41448166842062.656</v>
      </c>
      <c r="AN123" s="13">
        <f t="shared" si="85"/>
        <v>41390409131385.086</v>
      </c>
    </row>
    <row r="124" spans="6:40">
      <c r="H124" s="8" t="s">
        <v>302</v>
      </c>
      <c r="I124" s="1" t="s">
        <v>79</v>
      </c>
      <c r="J124" s="13"/>
      <c r="K124" s="13">
        <f t="shared" si="81"/>
        <v>1460765401117.1377</v>
      </c>
      <c r="L124" s="13">
        <f t="shared" si="82"/>
        <v>1407680644377.8838</v>
      </c>
      <c r="M124" s="13">
        <f t="shared" si="82"/>
        <v>1377026066542.5403</v>
      </c>
      <c r="N124" s="13">
        <f t="shared" si="82"/>
        <v>1370297012871.3672</v>
      </c>
      <c r="O124" s="13">
        <f t="shared" si="83"/>
        <v>1378895248117.866</v>
      </c>
      <c r="P124" s="13">
        <f t="shared" si="83"/>
        <v>1383755120213.7134</v>
      </c>
      <c r="Q124" s="13">
        <f t="shared" si="83"/>
        <v>1385437383631.5066</v>
      </c>
      <c r="R124" s="13">
        <f t="shared" si="83"/>
        <v>1385998138104.1042</v>
      </c>
      <c r="S124" s="13">
        <f t="shared" si="83"/>
        <v>1384502792843.8438</v>
      </c>
      <c r="T124" s="13">
        <f t="shared" si="83"/>
        <v>1381699020480.8547</v>
      </c>
      <c r="U124" s="13">
        <f t="shared" si="84"/>
        <v>1378334493645.2686</v>
      </c>
      <c r="V124" s="13">
        <f t="shared" si="84"/>
        <v>1374596130494.6167</v>
      </c>
      <c r="W124" s="13">
        <f t="shared" si="84"/>
        <v>1370857767343.9651</v>
      </c>
      <c r="X124" s="13">
        <f t="shared" si="84"/>
        <v>1367493240508.3784</v>
      </c>
      <c r="Y124" s="13">
        <f t="shared" si="84"/>
        <v>1364128713672.792</v>
      </c>
      <c r="Z124" s="13">
        <f t="shared" si="84"/>
        <v>1360577268679.6729</v>
      </c>
      <c r="AA124" s="13">
        <f t="shared" si="84"/>
        <v>1357212741844.0864</v>
      </c>
      <c r="AB124" s="13">
        <f t="shared" si="84"/>
        <v>1353848215008.5</v>
      </c>
      <c r="AC124" s="13">
        <f t="shared" si="84"/>
        <v>1350296770015.3809</v>
      </c>
      <c r="AD124" s="13">
        <f t="shared" si="84"/>
        <v>1347119161337.3269</v>
      </c>
      <c r="AE124" s="13">
        <f t="shared" si="85"/>
        <v>1344128470816.8057</v>
      </c>
      <c r="AF124" s="13">
        <f t="shared" si="85"/>
        <v>1340950862138.7517</v>
      </c>
      <c r="AG124" s="13">
        <f t="shared" si="85"/>
        <v>1337960171618.2305</v>
      </c>
      <c r="AH124" s="13">
        <f t="shared" si="85"/>
        <v>1335156399255.2417</v>
      </c>
      <c r="AI124" s="13">
        <f t="shared" si="85"/>
        <v>1332165708734.7202</v>
      </c>
      <c r="AJ124" s="13">
        <f t="shared" si="85"/>
        <v>1328988100056.6665</v>
      </c>
      <c r="AK124" s="13">
        <f t="shared" si="85"/>
        <v>1325810491378.6125</v>
      </c>
      <c r="AL124" s="13">
        <f t="shared" si="85"/>
        <v>1323006719015.6238</v>
      </c>
      <c r="AM124" s="13">
        <f t="shared" si="85"/>
        <v>1320389864810.1675</v>
      </c>
      <c r="AN124" s="13">
        <f t="shared" si="85"/>
        <v>1317959928762.2441</v>
      </c>
    </row>
    <row r="125" spans="6:40">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c r="I126" s="1" t="s">
        <v>139</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c r="I127" s="1" t="s">
        <v>243</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c r="I128" s="1" t="s">
        <v>244</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c r="H129" s="8" t="s">
        <v>307</v>
      </c>
      <c r="I129" s="1" t="s">
        <v>245</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13814373350603.092</v>
      </c>
      <c r="N129" s="13">
        <f t="shared" si="87"/>
        <v>14031198413340.887</v>
      </c>
      <c r="O129" s="13">
        <f t="shared" ref="O129:AN129" si="88">INDEX(Table4_22,MATCH($H129,Table4_A_22,0),MATCH(O$120,Table4_1_22,0))*Percent_rural*quadrillion</f>
        <v>14390455112118.514</v>
      </c>
      <c r="P129" s="13">
        <f t="shared" si="88"/>
        <v>14804478831053.184</v>
      </c>
      <c r="Q129" s="13">
        <f t="shared" si="88"/>
        <v>15225044685501.496</v>
      </c>
      <c r="R129" s="13">
        <f t="shared" si="88"/>
        <v>15628227151299.279</v>
      </c>
      <c r="S129" s="13">
        <f t="shared" si="88"/>
        <v>16011783210556.141</v>
      </c>
      <c r="T129" s="13">
        <f t="shared" si="88"/>
        <v>16376460535902.211</v>
      </c>
      <c r="U129" s="13">
        <f t="shared" si="88"/>
        <v>16729735853638.791</v>
      </c>
      <c r="V129" s="13">
        <f t="shared" si="88"/>
        <v>17076282117704.199</v>
      </c>
      <c r="W129" s="13">
        <f t="shared" si="88"/>
        <v>17417594673358.697</v>
      </c>
      <c r="X129" s="13">
        <f t="shared" si="88"/>
        <v>17760215656115.926</v>
      </c>
      <c r="Y129" s="13">
        <f t="shared" si="88"/>
        <v>18108444183599.125</v>
      </c>
      <c r="Z129" s="13">
        <f t="shared" si="88"/>
        <v>18461906419493.238</v>
      </c>
      <c r="AA129" s="13">
        <f t="shared" si="88"/>
        <v>18814060228284.625</v>
      </c>
      <c r="AB129" s="13">
        <f t="shared" si="88"/>
        <v>19160232656034.973</v>
      </c>
      <c r="AC129" s="13">
        <f t="shared" si="88"/>
        <v>19502666720634.664</v>
      </c>
      <c r="AD129" s="13">
        <f t="shared" si="88"/>
        <v>19860801910467.09</v>
      </c>
      <c r="AE129" s="13">
        <f t="shared" si="88"/>
        <v>20238189670525.379</v>
      </c>
      <c r="AF129" s="13">
        <f t="shared" si="88"/>
        <v>20626605601878.09</v>
      </c>
      <c r="AG129" s="13">
        <f t="shared" si="88"/>
        <v>21022685177689.629</v>
      </c>
      <c r="AH129" s="13">
        <f t="shared" si="88"/>
        <v>21419699344288.836</v>
      </c>
      <c r="AI129" s="13">
        <f t="shared" si="88"/>
        <v>21814657411155.184</v>
      </c>
      <c r="AJ129" s="13">
        <f t="shared" si="88"/>
        <v>22204755605925.684</v>
      </c>
      <c r="AK129" s="13">
        <f t="shared" si="88"/>
        <v>22592423864648.262</v>
      </c>
      <c r="AL129" s="13">
        <f t="shared" si="88"/>
        <v>22982708977576.297</v>
      </c>
      <c r="AM129" s="13">
        <f t="shared" si="88"/>
        <v>23379162389702.902</v>
      </c>
      <c r="AN129" s="13">
        <f t="shared" si="88"/>
        <v>23775241965514.449</v>
      </c>
    </row>
    <row r="130" spans="1:40">
      <c r="I130" s="1" t="s">
        <v>246</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5">
      <c r="A131" s="17" t="s">
        <v>74</v>
      </c>
      <c r="B131" s="17"/>
      <c r="C131" s="17"/>
      <c r="D131" s="17"/>
      <c r="E131" s="17"/>
      <c r="F131" s="17" t="s">
        <v>74</v>
      </c>
      <c r="G131" s="17"/>
    </row>
    <row r="132" spans="1:40">
      <c r="H132" s="1" t="s">
        <v>263</v>
      </c>
    </row>
    <row r="133" spans="1:40">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c r="H134" s="8" t="s">
        <v>372</v>
      </c>
      <c r="I134" s="1" t="s">
        <v>76</v>
      </c>
      <c r="J134" s="13"/>
      <c r="K134" s="13">
        <f>INDEX(Table5,MATCH($H134,Table5_A,0),MATCH(K$133,Table5_1,0))*quadrillion</f>
        <v>115345000000000</v>
      </c>
      <c r="L134" s="13">
        <f t="shared" ref="L134:N134" si="89">INDEX(Table5_22,MATCH($H134,Table5_A_22,0),MATCH(L$133,Table5_1_22,0))*quadrillion</f>
        <v>119371000000000</v>
      </c>
      <c r="M134" s="13">
        <f t="shared" si="89"/>
        <v>118435000000000</v>
      </c>
      <c r="N134" s="13">
        <f t="shared" si="89"/>
        <v>111048000000000</v>
      </c>
      <c r="O134" s="13">
        <f t="shared" ref="O134:AN134" si="90">INDEX(Table5_22,MATCH($H134,Table5_A_22,0),MATCH(O$133,Table5_1_22,0))*quadrillion</f>
        <v>111257000000000</v>
      </c>
      <c r="P134" s="13">
        <f t="shared" si="90"/>
        <v>111160000000000</v>
      </c>
      <c r="Q134" s="13">
        <f t="shared" si="90"/>
        <v>110583000000000</v>
      </c>
      <c r="R134" s="13">
        <f t="shared" si="90"/>
        <v>109786000000000</v>
      </c>
      <c r="S134" s="13">
        <f t="shared" si="90"/>
        <v>108909000000000</v>
      </c>
      <c r="T134" s="13">
        <f t="shared" si="90"/>
        <v>107975000000000</v>
      </c>
      <c r="U134" s="13">
        <f t="shared" si="90"/>
        <v>107117000000000</v>
      </c>
      <c r="V134" s="13">
        <f t="shared" si="90"/>
        <v>106215000000000</v>
      </c>
      <c r="W134" s="13">
        <f t="shared" si="90"/>
        <v>105168000000000</v>
      </c>
      <c r="X134" s="13">
        <f t="shared" si="90"/>
        <v>104127000000000</v>
      </c>
      <c r="Y134" s="13">
        <f t="shared" si="90"/>
        <v>103044000000000</v>
      </c>
      <c r="Z134" s="13">
        <f t="shared" si="90"/>
        <v>101895000000000</v>
      </c>
      <c r="AA134" s="13">
        <f t="shared" si="90"/>
        <v>100733000000000</v>
      </c>
      <c r="AB134" s="13">
        <f t="shared" si="90"/>
        <v>99443000000000</v>
      </c>
      <c r="AC134" s="13">
        <f t="shared" si="90"/>
        <v>98095000000000</v>
      </c>
      <c r="AD134" s="13">
        <f t="shared" si="90"/>
        <v>96756000000000</v>
      </c>
      <c r="AE134" s="13">
        <f t="shared" si="90"/>
        <v>95498000000000</v>
      </c>
      <c r="AF134" s="13">
        <f t="shared" si="90"/>
        <v>94244000000000</v>
      </c>
      <c r="AG134" s="13">
        <f t="shared" si="90"/>
        <v>93021000000000</v>
      </c>
      <c r="AH134" s="13">
        <f t="shared" si="90"/>
        <v>91808000000000</v>
      </c>
      <c r="AI134" s="13">
        <f t="shared" si="90"/>
        <v>90575000000000</v>
      </c>
      <c r="AJ134" s="13">
        <f t="shared" si="90"/>
        <v>89338000000000</v>
      </c>
      <c r="AK134" s="13">
        <f t="shared" si="90"/>
        <v>88111000000000</v>
      </c>
      <c r="AL134" s="13">
        <f t="shared" si="90"/>
        <v>86904000000000</v>
      </c>
      <c r="AM134" s="13">
        <f t="shared" si="90"/>
        <v>85747000000000</v>
      </c>
      <c r="AN134" s="13">
        <f t="shared" si="90"/>
        <v>84614000000000</v>
      </c>
    </row>
    <row r="135" spans="1:40">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c r="H136" s="8" t="s">
        <v>382</v>
      </c>
      <c r="I136" s="1" t="s">
        <v>78</v>
      </c>
      <c r="J136" s="13"/>
      <c r="K136" s="13">
        <f t="shared" ref="K136:K137" si="91">INDEX(Table5,MATCH($H136,Table5_A,0),MATCH(K$133,Table5_1,0))*quadrillion</f>
        <v>1803724000000000</v>
      </c>
      <c r="L136" s="13">
        <f t="shared" ref="L136:N137" si="92">INDEX(Table5_22,MATCH($H136,Table5_A_22,0),MATCH(L$133,Table5_1_22,0))*quadrillion</f>
        <v>1825241000000000</v>
      </c>
      <c r="M136" s="13">
        <f t="shared" si="92"/>
        <v>1797054000000000</v>
      </c>
      <c r="N136" s="13">
        <f t="shared" si="92"/>
        <v>1709386000000000</v>
      </c>
      <c r="O136" s="13">
        <f t="shared" ref="O136:R136" si="93">$T$136</f>
        <v>1762945000000000</v>
      </c>
      <c r="P136" s="13">
        <f t="shared" si="93"/>
        <v>1762945000000000</v>
      </c>
      <c r="Q136" s="13">
        <f t="shared" si="93"/>
        <v>1762945000000000</v>
      </c>
      <c r="R136" s="13">
        <f t="shared" si="93"/>
        <v>1762945000000000</v>
      </c>
      <c r="S136" s="13">
        <f>$T$136</f>
        <v>1762945000000000</v>
      </c>
      <c r="T136" s="13">
        <f t="shared" ref="O136:T137" si="94">INDEX(Table5_22,MATCH($H136,Table5_A_22,0),MATCH(T$133,Table5_1_22,0))*quadrillion</f>
        <v>1762945000000000</v>
      </c>
      <c r="U136" s="13">
        <f t="shared" ref="U136:AD137" si="95">INDEX(Table5_22,MATCH($H136,Table5_A_22,0),MATCH(U$133,Table5_1_22,0))*quadrillion</f>
        <v>1758502000000000</v>
      </c>
      <c r="V136" s="13">
        <f t="shared" si="95"/>
        <v>1754791000000000</v>
      </c>
      <c r="W136" s="13">
        <f t="shared" si="95"/>
        <v>1749018000000000</v>
      </c>
      <c r="X136" s="13">
        <f t="shared" si="95"/>
        <v>1742628000000000</v>
      </c>
      <c r="Y136" s="13">
        <f t="shared" si="95"/>
        <v>1735606000000000</v>
      </c>
      <c r="Z136" s="13">
        <f t="shared" si="95"/>
        <v>1728547000000000</v>
      </c>
      <c r="AA136" s="13">
        <f t="shared" si="95"/>
        <v>1718630000000000</v>
      </c>
      <c r="AB136" s="13">
        <f t="shared" si="95"/>
        <v>1705487000000000</v>
      </c>
      <c r="AC136" s="13">
        <f t="shared" si="95"/>
        <v>1691570000000000</v>
      </c>
      <c r="AD136" s="13">
        <f t="shared" si="95"/>
        <v>1680142000000000</v>
      </c>
      <c r="AE136" s="13">
        <f t="shared" ref="AE136:AN137" si="96">INDEX(Table5_22,MATCH($H136,Table5_A_22,0),MATCH(AE$133,Table5_1_22,0))*quadrillion</f>
        <v>1670144000000000</v>
      </c>
      <c r="AF136" s="13">
        <f t="shared" si="96"/>
        <v>1659580000000000</v>
      </c>
      <c r="AG136" s="13">
        <f t="shared" si="96"/>
        <v>1648668000000000</v>
      </c>
      <c r="AH136" s="13">
        <f t="shared" si="96"/>
        <v>1638772000000000</v>
      </c>
      <c r="AI136" s="13">
        <f t="shared" si="96"/>
        <v>1628872000000000</v>
      </c>
      <c r="AJ136" s="13">
        <f t="shared" si="96"/>
        <v>1618790000000000</v>
      </c>
      <c r="AK136" s="13">
        <f t="shared" si="96"/>
        <v>1607708000000000</v>
      </c>
      <c r="AL136" s="13">
        <f t="shared" si="96"/>
        <v>1597905000000000</v>
      </c>
      <c r="AM136" s="13">
        <f t="shared" si="96"/>
        <v>1587849000000000</v>
      </c>
      <c r="AN136" s="13">
        <f t="shared" si="96"/>
        <v>1577793000000000</v>
      </c>
    </row>
    <row r="137" spans="1:40">
      <c r="H137" s="8" t="s">
        <v>388</v>
      </c>
      <c r="I137" s="1" t="s">
        <v>79</v>
      </c>
      <c r="J137" s="13"/>
      <c r="K137" s="13">
        <f t="shared" si="91"/>
        <v>214504000000000</v>
      </c>
      <c r="L137" s="13">
        <f t="shared" si="92"/>
        <v>212071000000000</v>
      </c>
      <c r="M137" s="13">
        <f t="shared" si="92"/>
        <v>206160000000000</v>
      </c>
      <c r="N137" s="13">
        <f t="shared" si="92"/>
        <v>189975000000000</v>
      </c>
      <c r="O137" s="13">
        <f t="shared" si="94"/>
        <v>192020000000000</v>
      </c>
      <c r="P137" s="13">
        <f t="shared" si="94"/>
        <v>193587000000000</v>
      </c>
      <c r="Q137" s="13">
        <f t="shared" si="94"/>
        <v>194650000000000</v>
      </c>
      <c r="R137" s="13">
        <f t="shared" si="94"/>
        <v>195676000000000</v>
      </c>
      <c r="S137" s="13">
        <f t="shared" si="94"/>
        <v>195086000000000</v>
      </c>
      <c r="T137" s="13">
        <f t="shared" si="94"/>
        <v>193402000000000</v>
      </c>
      <c r="U137" s="13">
        <f t="shared" si="95"/>
        <v>191426000000000</v>
      </c>
      <c r="V137" s="13">
        <f t="shared" si="95"/>
        <v>189330000000000</v>
      </c>
      <c r="W137" s="13">
        <f t="shared" si="95"/>
        <v>187095000000000</v>
      </c>
      <c r="X137" s="13">
        <f t="shared" si="95"/>
        <v>184862000000000</v>
      </c>
      <c r="Y137" s="13">
        <f t="shared" si="95"/>
        <v>182551000000000</v>
      </c>
      <c r="Z137" s="13">
        <f t="shared" si="95"/>
        <v>180086000000000</v>
      </c>
      <c r="AA137" s="13">
        <f t="shared" si="95"/>
        <v>177597000000000</v>
      </c>
      <c r="AB137" s="13">
        <f t="shared" si="95"/>
        <v>175082000000000</v>
      </c>
      <c r="AC137" s="13">
        <f t="shared" si="95"/>
        <v>172486000000000</v>
      </c>
      <c r="AD137" s="13">
        <f t="shared" si="95"/>
        <v>169895000000000</v>
      </c>
      <c r="AE137" s="13">
        <f t="shared" si="96"/>
        <v>167430000000000</v>
      </c>
      <c r="AF137" s="13">
        <f t="shared" si="96"/>
        <v>164951000000000</v>
      </c>
      <c r="AG137" s="13">
        <f t="shared" si="96"/>
        <v>162477000000000</v>
      </c>
      <c r="AH137" s="13">
        <f t="shared" si="96"/>
        <v>160041000000000</v>
      </c>
      <c r="AI137" s="13">
        <f t="shared" si="96"/>
        <v>157596000000000</v>
      </c>
      <c r="AJ137" s="13">
        <f t="shared" si="96"/>
        <v>155108000000000</v>
      </c>
      <c r="AK137" s="13">
        <f t="shared" si="96"/>
        <v>152645000000000</v>
      </c>
      <c r="AL137" s="13">
        <f t="shared" si="96"/>
        <v>150297000000000</v>
      </c>
      <c r="AM137" s="13">
        <f t="shared" si="96"/>
        <v>147983000000000</v>
      </c>
      <c r="AN137" s="13">
        <f t="shared" si="96"/>
        <v>145742000000000</v>
      </c>
    </row>
    <row r="138" spans="1:40">
      <c r="I138" s="1" t="s">
        <v>81</v>
      </c>
      <c r="J138" s="14"/>
      <c r="K138" s="14">
        <v>336352809191520</v>
      </c>
      <c r="L138" s="14">
        <v>340014333941918.56</v>
      </c>
      <c r="M138" s="14">
        <v>334090249852084.81</v>
      </c>
      <c r="N138" s="14">
        <v>316395560235523.94</v>
      </c>
      <c r="O138" s="14" t="e">
        <f>#REF!</f>
        <v>#REF!</v>
      </c>
      <c r="P138" s="14" t="e">
        <f>#REF!</f>
        <v>#REF!</v>
      </c>
      <c r="Q138" s="14" t="e">
        <f>#REF!</f>
        <v>#REF!</v>
      </c>
      <c r="R138" s="14" t="e">
        <f>#REF!</f>
        <v>#REF!</v>
      </c>
      <c r="S138" s="14" t="e">
        <f>#REF!</f>
        <v>#REF!</v>
      </c>
      <c r="T138" s="14" t="e">
        <f>#REF!</f>
        <v>#REF!</v>
      </c>
      <c r="U138" s="14" t="e">
        <f>#REF!</f>
        <v>#REF!</v>
      </c>
      <c r="V138" s="14" t="e">
        <f>#REF!</f>
        <v>#REF!</v>
      </c>
      <c r="W138" s="14" t="e">
        <f>#REF!</f>
        <v>#REF!</v>
      </c>
      <c r="X138" s="14" t="e">
        <f>#REF!</f>
        <v>#REF!</v>
      </c>
      <c r="Y138" s="14" t="e">
        <f>#REF!</f>
        <v>#REF!</v>
      </c>
      <c r="Z138" s="14" t="e">
        <f>#REF!</f>
        <v>#REF!</v>
      </c>
      <c r="AA138" s="14" t="e">
        <f>#REF!</f>
        <v>#REF!</v>
      </c>
      <c r="AB138" s="14" t="e">
        <f>#REF!</f>
        <v>#REF!</v>
      </c>
      <c r="AC138" s="14" t="e">
        <f>#REF!</f>
        <v>#REF!</v>
      </c>
      <c r="AD138" s="14" t="e">
        <f>#REF!</f>
        <v>#REF!</v>
      </c>
      <c r="AE138" s="14" t="e">
        <f>#REF!</f>
        <v>#REF!</v>
      </c>
      <c r="AF138" s="14" t="e">
        <f>#REF!</f>
        <v>#REF!</v>
      </c>
      <c r="AG138" s="14" t="e">
        <f>#REF!</f>
        <v>#REF!</v>
      </c>
      <c r="AH138" s="14" t="e">
        <f>#REF!</f>
        <v>#REF!</v>
      </c>
      <c r="AI138" s="14" t="e">
        <f>#REF!</f>
        <v>#REF!</v>
      </c>
      <c r="AJ138" s="14" t="e">
        <f>#REF!</f>
        <v>#REF!</v>
      </c>
      <c r="AK138" s="14" t="e">
        <f>#REF!</f>
        <v>#REF!</v>
      </c>
      <c r="AL138" s="14" t="e">
        <f>#REF!</f>
        <v>#REF!</v>
      </c>
      <c r="AM138" s="14" t="e">
        <f>#REF!</f>
        <v>#REF!</v>
      </c>
      <c r="AN138" s="14" t="e">
        <f>#REF!</f>
        <v>#REF!</v>
      </c>
    </row>
    <row r="139" spans="1:40">
      <c r="I139" s="1" t="s">
        <v>139</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c r="I140" s="1" t="s">
        <v>243</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c r="I141" s="1" t="s">
        <v>244</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c r="F142" s="8" t="s">
        <v>391</v>
      </c>
      <c r="G142" s="8" t="s">
        <v>388</v>
      </c>
      <c r="H142" s="8" t="s">
        <v>393</v>
      </c>
      <c r="I142" s="1" t="s">
        <v>245</v>
      </c>
      <c r="J142" s="13"/>
      <c r="K142" s="13">
        <v>359363595342854.44</v>
      </c>
      <c r="L142" s="13">
        <f t="shared" ref="L142:N142" si="97">INDEX(Table5_22,MATCH($H$142,Table5_A_22,0),MATCH(L$133,Table5_1_22,0))*(1-Fraction_coal)*INDEX(Table5_22,MATCH($G$142,Table5_A_22,0),MATCH(L$133,Table5_1_22,0))/INDEX(Table5_22,MATCH($F$142,Table5_A_22,0),MATCH(L$133,Table5_1_22,0))*quadrillion</f>
        <v>409804486166869.25</v>
      </c>
      <c r="M142" s="13">
        <f t="shared" si="97"/>
        <v>409854403308727.94</v>
      </c>
      <c r="N142" s="13">
        <f t="shared" si="97"/>
        <v>396630603590175.69</v>
      </c>
      <c r="O142" s="13">
        <f t="shared" ref="O142:AN142" si="98">INDEX(Table5_22,MATCH($H$142,Table5_A_22,0),MATCH(O$133,Table5_1_22,0))*(1-Fraction_coal)*INDEX(Table5_22,MATCH($G$142,Table5_A_22,0),MATCH(O$133,Table5_1_22,0))/INDEX(Table5_22,MATCH($F$142,Table5_A_22,0),MATCH(O$133,Table5_1_22,0))*quadrillion</f>
        <v>396654714882987.75</v>
      </c>
      <c r="P142" s="13">
        <f t="shared" si="98"/>
        <v>395639351578116.06</v>
      </c>
      <c r="Q142" s="13">
        <f t="shared" si="98"/>
        <v>394602498753256.88</v>
      </c>
      <c r="R142" s="13">
        <f t="shared" si="98"/>
        <v>394587635888954.31</v>
      </c>
      <c r="S142" s="13">
        <f t="shared" si="98"/>
        <v>394521309689603.5</v>
      </c>
      <c r="T142" s="13">
        <f t="shared" si="98"/>
        <v>394989772780805.38</v>
      </c>
      <c r="U142" s="13">
        <f t="shared" si="98"/>
        <v>394583727155637.25</v>
      </c>
      <c r="V142" s="13">
        <f t="shared" si="98"/>
        <v>394527034046229.38</v>
      </c>
      <c r="W142" s="13">
        <f t="shared" si="98"/>
        <v>394253833788184.63</v>
      </c>
      <c r="X142" s="13">
        <f t="shared" si="98"/>
        <v>393866020353398.19</v>
      </c>
      <c r="Y142" s="13">
        <f t="shared" si="98"/>
        <v>393339501452086.06</v>
      </c>
      <c r="Z142" s="13">
        <f t="shared" si="98"/>
        <v>392245734520410.31</v>
      </c>
      <c r="AA142" s="13">
        <f t="shared" si="98"/>
        <v>391133212983905.44</v>
      </c>
      <c r="AB142" s="13">
        <f t="shared" si="98"/>
        <v>390164677399615.88</v>
      </c>
      <c r="AC142" s="13">
        <f t="shared" si="98"/>
        <v>389247330475043.5</v>
      </c>
      <c r="AD142" s="13">
        <f t="shared" si="98"/>
        <v>388344227134282.5</v>
      </c>
      <c r="AE142" s="13">
        <f t="shared" si="98"/>
        <v>387288378132242.63</v>
      </c>
      <c r="AF142" s="13">
        <f t="shared" si="98"/>
        <v>385932480865545.5</v>
      </c>
      <c r="AG142" s="13">
        <f t="shared" si="98"/>
        <v>384605379853305.69</v>
      </c>
      <c r="AH142" s="13">
        <f t="shared" si="98"/>
        <v>383263890455135.69</v>
      </c>
      <c r="AI142" s="13">
        <f t="shared" si="98"/>
        <v>381774970029381.38</v>
      </c>
      <c r="AJ142" s="13">
        <f t="shared" si="98"/>
        <v>380207053375089.56</v>
      </c>
      <c r="AK142" s="13">
        <f t="shared" si="98"/>
        <v>378617518819500.81</v>
      </c>
      <c r="AL142" s="13">
        <f t="shared" si="98"/>
        <v>377044133947190.19</v>
      </c>
      <c r="AM142" s="13">
        <f t="shared" si="98"/>
        <v>375454093909028.81</v>
      </c>
      <c r="AN142" s="13">
        <f t="shared" si="98"/>
        <v>373911541515514.06</v>
      </c>
    </row>
    <row r="143" spans="1:40">
      <c r="I143" s="1" t="s">
        <v>246</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c r="H145" s="1" t="s">
        <v>264</v>
      </c>
    </row>
    <row r="146" spans="7:40">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c r="G147" s="8" t="s">
        <v>375</v>
      </c>
      <c r="H147" s="8" t="s">
        <v>373</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961542000000000</v>
      </c>
      <c r="M147" s="13">
        <f t="shared" si="100"/>
        <v>884875000000000</v>
      </c>
      <c r="N147" s="13">
        <f t="shared" si="100"/>
        <v>950909000000000</v>
      </c>
      <c r="O147" s="13">
        <f t="shared" ref="O147:AN147" si="101">SUM(INDEX(Table5_22,MATCH($G147,Table5_A_22,0),MATCH(O$146,Table5_1_22,0)),INDEX(Table5_22,MATCH($H147,Table5_A_22,0),MATCH(O$146,Table5_1_22,0)))*quadrillion</f>
        <v>953835000000000</v>
      </c>
      <c r="P147" s="13">
        <f t="shared" si="101"/>
        <v>953645000000000.13</v>
      </c>
      <c r="Q147" s="13">
        <f t="shared" si="101"/>
        <v>950795000000000</v>
      </c>
      <c r="R147" s="13">
        <f t="shared" si="101"/>
        <v>946828999999999.88</v>
      </c>
      <c r="S147" s="13">
        <f t="shared" si="101"/>
        <v>942852000000000</v>
      </c>
      <c r="T147" s="13">
        <f t="shared" si="101"/>
        <v>938126999999999.88</v>
      </c>
      <c r="U147" s="13">
        <f t="shared" si="101"/>
        <v>934829000000000</v>
      </c>
      <c r="V147" s="13">
        <f t="shared" si="101"/>
        <v>932558000000000</v>
      </c>
      <c r="W147" s="13">
        <f t="shared" si="101"/>
        <v>929798000000000.13</v>
      </c>
      <c r="X147" s="13">
        <f t="shared" si="101"/>
        <v>927600000000000</v>
      </c>
      <c r="Y147" s="13">
        <f t="shared" si="101"/>
        <v>925766000000000</v>
      </c>
      <c r="Z147" s="13">
        <f t="shared" si="101"/>
        <v>923713999999999.88</v>
      </c>
      <c r="AA147" s="13">
        <f t="shared" si="101"/>
        <v>922003000000000</v>
      </c>
      <c r="AB147" s="13">
        <f t="shared" si="101"/>
        <v>919610000000000</v>
      </c>
      <c r="AC147" s="13">
        <f t="shared" si="101"/>
        <v>917092000000000</v>
      </c>
      <c r="AD147" s="13">
        <f t="shared" si="101"/>
        <v>914657000000000</v>
      </c>
      <c r="AE147" s="13">
        <f t="shared" si="101"/>
        <v>913488000000000.13</v>
      </c>
      <c r="AF147" s="13">
        <f t="shared" si="101"/>
        <v>913131000000000</v>
      </c>
      <c r="AG147" s="13">
        <f t="shared" si="101"/>
        <v>913454999999999.88</v>
      </c>
      <c r="AH147" s="13">
        <f t="shared" si="101"/>
        <v>914202000000000</v>
      </c>
      <c r="AI147" s="13">
        <f t="shared" si="101"/>
        <v>915261000000000</v>
      </c>
      <c r="AJ147" s="13">
        <f t="shared" si="101"/>
        <v>916728000000000</v>
      </c>
      <c r="AK147" s="13">
        <f t="shared" si="101"/>
        <v>918492000000000</v>
      </c>
      <c r="AL147" s="13">
        <f t="shared" si="101"/>
        <v>921216000000000</v>
      </c>
      <c r="AM147" s="13">
        <f t="shared" si="101"/>
        <v>925069000000000</v>
      </c>
      <c r="AN147" s="13">
        <f t="shared" si="101"/>
        <v>929684000000000.13</v>
      </c>
    </row>
    <row r="148" spans="7:40">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c r="H149" s="8" t="s">
        <v>383</v>
      </c>
      <c r="I149" s="1" t="s">
        <v>78</v>
      </c>
      <c r="J149" s="13"/>
      <c r="K149" s="13">
        <f t="shared" ref="K149" si="102">INDEX(Table5,MATCH($H149,Table5_A,0),MATCH(K$146,Table5_1,0))*quadrillion</f>
        <v>24743000000000</v>
      </c>
      <c r="L149" s="13">
        <f t="shared" ref="L149:N149" si="103">INDEX(Table5_22,MATCH($H149,Table5_A_22,0),MATCH(L$146,Table5_1_22,0))*quadrillion</f>
        <v>23415000000000</v>
      </c>
      <c r="M149" s="13">
        <f t="shared" si="103"/>
        <v>18730000000000</v>
      </c>
      <c r="N149" s="13">
        <f t="shared" si="103"/>
        <v>23886000000000</v>
      </c>
      <c r="O149" s="13">
        <f t="shared" ref="O149:AN149" si="104">INDEX(Table5_22,MATCH($H149,Table5_A_22,0),MATCH(O$146,Table5_1_22,0))*quadrillion</f>
        <v>24096000000000</v>
      </c>
      <c r="P149" s="13">
        <f t="shared" si="104"/>
        <v>24149000000000</v>
      </c>
      <c r="Q149" s="13">
        <f t="shared" si="104"/>
        <v>24089000000000</v>
      </c>
      <c r="R149" s="13">
        <f t="shared" si="104"/>
        <v>23972000000000</v>
      </c>
      <c r="S149" s="13">
        <f t="shared" si="104"/>
        <v>23829000000000</v>
      </c>
      <c r="T149" s="13">
        <f t="shared" si="104"/>
        <v>23669000000000</v>
      </c>
      <c r="U149" s="13">
        <f t="shared" si="104"/>
        <v>23538000000000</v>
      </c>
      <c r="V149" s="13">
        <f t="shared" si="104"/>
        <v>23449000000000</v>
      </c>
      <c r="W149" s="13">
        <f t="shared" si="104"/>
        <v>23334000000000</v>
      </c>
      <c r="X149" s="13">
        <f t="shared" si="104"/>
        <v>23243000000000</v>
      </c>
      <c r="Y149" s="13">
        <f t="shared" si="104"/>
        <v>23165000000000</v>
      </c>
      <c r="Z149" s="13">
        <f t="shared" si="104"/>
        <v>23099000000000</v>
      </c>
      <c r="AA149" s="13">
        <f t="shared" si="104"/>
        <v>23010000000000</v>
      </c>
      <c r="AB149" s="13">
        <f t="shared" si="104"/>
        <v>22892000000000</v>
      </c>
      <c r="AC149" s="13">
        <f t="shared" si="104"/>
        <v>22772000000000</v>
      </c>
      <c r="AD149" s="13">
        <f t="shared" si="104"/>
        <v>22706000000000</v>
      </c>
      <c r="AE149" s="13">
        <f t="shared" si="104"/>
        <v>22650000000000</v>
      </c>
      <c r="AF149" s="13">
        <f t="shared" si="104"/>
        <v>22611000000000</v>
      </c>
      <c r="AG149" s="13">
        <f t="shared" si="104"/>
        <v>22577000000000</v>
      </c>
      <c r="AH149" s="13">
        <f t="shared" si="104"/>
        <v>22566000000000</v>
      </c>
      <c r="AI149" s="13">
        <f t="shared" si="104"/>
        <v>22575000000000</v>
      </c>
      <c r="AJ149" s="13">
        <f t="shared" si="104"/>
        <v>22591000000000</v>
      </c>
      <c r="AK149" s="13">
        <f t="shared" si="104"/>
        <v>22588000000000</v>
      </c>
      <c r="AL149" s="13">
        <f t="shared" si="104"/>
        <v>22642000000000</v>
      </c>
      <c r="AM149" s="13">
        <f t="shared" si="104"/>
        <v>22692000000000</v>
      </c>
      <c r="AN149" s="13">
        <f t="shared" si="104"/>
        <v>22759000000000</v>
      </c>
    </row>
    <row r="150" spans="7:40">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c r="I152" s="1" t="s">
        <v>139</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c r="I153" s="1" t="s">
        <v>243</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c r="I154" s="1" t="s">
        <v>244</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c r="I155" s="1" t="s">
        <v>245</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c r="I156" s="1" t="s">
        <v>246</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c r="H158" s="1" t="s">
        <v>265</v>
      </c>
    </row>
    <row r="159" spans="7:40">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c r="H160" s="8" t="s">
        <v>377</v>
      </c>
      <c r="I160" s="1" t="s">
        <v>76</v>
      </c>
      <c r="J160" s="13"/>
      <c r="K160" s="13">
        <f t="shared" ref="K160" si="105">INDEX(Table5,MATCH($H160,Table5_A,0),MATCH(K$159,Table5_1,0))*quadrillion</f>
        <v>518173000000000</v>
      </c>
      <c r="L160" s="13">
        <f t="shared" ref="L160:N160" si="106">INDEX(Table5_22,MATCH($H160,Table5_A_22,0),MATCH(L$159,Table5_1_22,0))*quadrillion</f>
        <v>497245000000000</v>
      </c>
      <c r="M160" s="13">
        <f t="shared" si="106"/>
        <v>488339000000000</v>
      </c>
      <c r="N160" s="13">
        <f t="shared" si="106"/>
        <v>485847000000000</v>
      </c>
      <c r="O160" s="13">
        <f t="shared" ref="O160:AN160" si="107">INDEX(Table5_22,MATCH($H160,Table5_A_22,0),MATCH(O$159,Table5_1_22,0))*quadrillion</f>
        <v>487276000000000</v>
      </c>
      <c r="P160" s="13">
        <f t="shared" si="107"/>
        <v>488124000000000</v>
      </c>
      <c r="Q160" s="13">
        <f t="shared" si="107"/>
        <v>487793000000000</v>
      </c>
      <c r="R160" s="13">
        <f t="shared" si="107"/>
        <v>487389000000000</v>
      </c>
      <c r="S160" s="13">
        <f t="shared" si="107"/>
        <v>487404000000000</v>
      </c>
      <c r="T160" s="13">
        <f t="shared" si="107"/>
        <v>483568000000000</v>
      </c>
      <c r="U160" s="13">
        <f t="shared" si="107"/>
        <v>480695000000000</v>
      </c>
      <c r="V160" s="13">
        <f t="shared" si="107"/>
        <v>478266000000000</v>
      </c>
      <c r="W160" s="13">
        <f t="shared" si="107"/>
        <v>475673000000000</v>
      </c>
      <c r="X160" s="13">
        <f t="shared" si="107"/>
        <v>473083000000000</v>
      </c>
      <c r="Y160" s="13">
        <f t="shared" si="107"/>
        <v>470385000000000</v>
      </c>
      <c r="Z160" s="13">
        <f t="shared" si="107"/>
        <v>467473000000000</v>
      </c>
      <c r="AA160" s="13">
        <f t="shared" si="107"/>
        <v>463906000000000</v>
      </c>
      <c r="AB160" s="13">
        <f t="shared" si="107"/>
        <v>459457000000000</v>
      </c>
      <c r="AC160" s="13">
        <f t="shared" si="107"/>
        <v>453673000000000</v>
      </c>
      <c r="AD160" s="13">
        <f t="shared" si="107"/>
        <v>451925000000000</v>
      </c>
      <c r="AE160" s="13">
        <f t="shared" si="107"/>
        <v>451202000000000</v>
      </c>
      <c r="AF160" s="13">
        <f t="shared" si="107"/>
        <v>450837000000000</v>
      </c>
      <c r="AG160" s="13">
        <f t="shared" si="107"/>
        <v>450937000000000</v>
      </c>
      <c r="AH160" s="13">
        <f t="shared" si="107"/>
        <v>451372000000000</v>
      </c>
      <c r="AI160" s="13">
        <f t="shared" si="107"/>
        <v>452000000000000</v>
      </c>
      <c r="AJ160" s="13">
        <f t="shared" si="107"/>
        <v>452744000000000</v>
      </c>
      <c r="AK160" s="13">
        <f t="shared" si="107"/>
        <v>453744000000000</v>
      </c>
      <c r="AL160" s="13">
        <f t="shared" si="107"/>
        <v>455037000000000</v>
      </c>
      <c r="AM160" s="13">
        <f t="shared" si="107"/>
        <v>456829000000000</v>
      </c>
      <c r="AN160" s="13">
        <f t="shared" si="107"/>
        <v>458954000000000</v>
      </c>
    </row>
    <row r="161" spans="6:40">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c r="I165" s="1" t="s">
        <v>139</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c r="I166" s="1" t="s">
        <v>243</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c r="I167" s="1" t="s">
        <v>244</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c r="I168" s="1" t="s">
        <v>245</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c r="I169" s="1" t="s">
        <v>246</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c r="H171" s="1" t="s">
        <v>266</v>
      </c>
    </row>
    <row r="172" spans="6:40">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c r="F173" s="8" t="s">
        <v>378</v>
      </c>
      <c r="G173" s="8" t="s">
        <v>376</v>
      </c>
      <c r="H173" s="8" t="s">
        <v>374</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709910000000000</v>
      </c>
      <c r="M173" s="13">
        <f t="shared" si="109"/>
        <v>706653000000000</v>
      </c>
      <c r="N173" s="13">
        <f t="shared" si="109"/>
        <v>707962000000000</v>
      </c>
      <c r="O173" s="13">
        <f t="shared" ref="O173:AN173" si="110">SUM(INDEX(Table5_22,MATCH($G173,Table5_A_22,0),MATCH(O$172,Table5_1_22,0)),INDEX(Table5_22,MATCH($F173,Table5_A_22,0),MATCH(O$172,Table5_1_22,0)),INDEX(Table5_22,MATCH($H173,Table5_A_22,0),MATCH(O$172,Table5_1_22,0)))*quadrillion</f>
        <v>711928999999999.88</v>
      </c>
      <c r="P173" s="13">
        <f t="shared" si="110"/>
        <v>714832000000000</v>
      </c>
      <c r="Q173" s="13">
        <f t="shared" si="110"/>
        <v>716334000000000</v>
      </c>
      <c r="R173" s="13">
        <f t="shared" si="110"/>
        <v>717828000000000</v>
      </c>
      <c r="S173" s="13">
        <f t="shared" si="110"/>
        <v>719743000000000</v>
      </c>
      <c r="T173" s="13">
        <f t="shared" si="110"/>
        <v>720849000000000</v>
      </c>
      <c r="U173" s="13">
        <f t="shared" si="110"/>
        <v>723082999999999.88</v>
      </c>
      <c r="V173" s="13">
        <f t="shared" si="110"/>
        <v>725480000000000</v>
      </c>
      <c r="W173" s="13">
        <f t="shared" si="110"/>
        <v>727447000000000</v>
      </c>
      <c r="X173" s="13">
        <f t="shared" si="110"/>
        <v>729220999999999.88</v>
      </c>
      <c r="Y173" s="13">
        <f t="shared" si="110"/>
        <v>730738000000000</v>
      </c>
      <c r="Z173" s="13">
        <f t="shared" si="110"/>
        <v>731846000000000</v>
      </c>
      <c r="AA173" s="13">
        <f t="shared" si="110"/>
        <v>732688999999999.88</v>
      </c>
      <c r="AB173" s="13">
        <f t="shared" si="110"/>
        <v>732922000000000.13</v>
      </c>
      <c r="AC173" s="13">
        <f t="shared" si="110"/>
        <v>732744000000000</v>
      </c>
      <c r="AD173" s="13">
        <f t="shared" si="110"/>
        <v>732421000000000</v>
      </c>
      <c r="AE173" s="13">
        <f t="shared" si="110"/>
        <v>732953000000000</v>
      </c>
      <c r="AF173" s="13">
        <f t="shared" si="110"/>
        <v>733596000000000</v>
      </c>
      <c r="AG173" s="13">
        <f t="shared" si="110"/>
        <v>734419000000000</v>
      </c>
      <c r="AH173" s="13">
        <f t="shared" si="110"/>
        <v>735344000000000</v>
      </c>
      <c r="AI173" s="13">
        <f t="shared" si="110"/>
        <v>736273000000000.13</v>
      </c>
      <c r="AJ173" s="13">
        <f t="shared" si="110"/>
        <v>737215000000000</v>
      </c>
      <c r="AK173" s="13">
        <f t="shared" si="110"/>
        <v>738279999999999.88</v>
      </c>
      <c r="AL173" s="13">
        <f t="shared" si="110"/>
        <v>739537999999999.88</v>
      </c>
      <c r="AM173" s="13">
        <f t="shared" si="110"/>
        <v>741082999999999.88</v>
      </c>
      <c r="AN173" s="13">
        <f t="shared" si="110"/>
        <v>742800000000000</v>
      </c>
    </row>
    <row r="174" spans="6:40">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c r="G175" s="8" t="s">
        <v>384</v>
      </c>
      <c r="H175" s="8" t="s">
        <v>385</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919392000000000</v>
      </c>
      <c r="N175" s="13">
        <f t="shared" si="112"/>
        <v>938734000000000</v>
      </c>
      <c r="O175" s="13">
        <f t="shared" ref="O175:AN175" si="113">SUM(INDEX(Table5_22,MATCH($G175,Table5_A_22,0),MATCH(O$172,Table5_1_22,0)),INDEX(Table5_22,MATCH($H175,Table5_A_22,0),MATCH(O$172,Table5_1_22,0)))*quadrillion</f>
        <v>964616000000000</v>
      </c>
      <c r="P175" s="13">
        <f t="shared" si="113"/>
        <v>984180000000000</v>
      </c>
      <c r="Q175" s="13">
        <f t="shared" si="113"/>
        <v>997443000000000</v>
      </c>
      <c r="R175" s="13">
        <f t="shared" si="113"/>
        <v>1008210000000000</v>
      </c>
      <c r="S175" s="13">
        <f t="shared" si="113"/>
        <v>1017173000000000.1</v>
      </c>
      <c r="T175" s="13">
        <f t="shared" si="113"/>
        <v>1025331000000000</v>
      </c>
      <c r="U175" s="13">
        <f t="shared" si="113"/>
        <v>1034269000000000.1</v>
      </c>
      <c r="V175" s="13">
        <f t="shared" si="113"/>
        <v>1043705000000000.1</v>
      </c>
      <c r="W175" s="13">
        <f t="shared" si="113"/>
        <v>1052112999999999.9</v>
      </c>
      <c r="X175" s="13">
        <f t="shared" si="113"/>
        <v>1060163999999999.9</v>
      </c>
      <c r="Y175" s="13">
        <f t="shared" si="113"/>
        <v>1067819000000000.1</v>
      </c>
      <c r="Z175" s="13">
        <f t="shared" si="113"/>
        <v>1075476000000000.1</v>
      </c>
      <c r="AA175" s="13">
        <f t="shared" si="113"/>
        <v>1081194000000000</v>
      </c>
      <c r="AB175" s="13">
        <f t="shared" si="113"/>
        <v>1083819000000000.1</v>
      </c>
      <c r="AC175" s="13">
        <f t="shared" si="113"/>
        <v>1085067000000000</v>
      </c>
      <c r="AD175" s="13">
        <f t="shared" si="113"/>
        <v>1088484999999999.9</v>
      </c>
      <c r="AE175" s="13">
        <f t="shared" si="113"/>
        <v>1093977000000000</v>
      </c>
      <c r="AF175" s="13">
        <f t="shared" si="113"/>
        <v>1099588000000000</v>
      </c>
      <c r="AG175" s="13">
        <f t="shared" si="113"/>
        <v>1105061000000000.1</v>
      </c>
      <c r="AH175" s="13">
        <f t="shared" si="113"/>
        <v>1111262000000000</v>
      </c>
      <c r="AI175" s="13">
        <f t="shared" si="113"/>
        <v>1117583000000000</v>
      </c>
      <c r="AJ175" s="13">
        <f t="shared" si="113"/>
        <v>1123913000000000</v>
      </c>
      <c r="AK175" s="13">
        <f t="shared" si="113"/>
        <v>1129770000000000</v>
      </c>
      <c r="AL175" s="13">
        <f t="shared" si="113"/>
        <v>1136531000000000</v>
      </c>
      <c r="AM175" s="13">
        <f t="shared" si="113"/>
        <v>1143384999999999.8</v>
      </c>
      <c r="AN175" s="13">
        <f t="shared" si="113"/>
        <v>1149992000000000.3</v>
      </c>
    </row>
    <row r="176" spans="6:40">
      <c r="H176" s="8" t="s">
        <v>389</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5874000000000</v>
      </c>
      <c r="O176" s="13">
        <f t="shared" ref="O176:AN176" si="116">INDEX(Table5_22,MATCH($H176,Table5_A_22,0),MATCH(O$172,Table5_1_22,0))*quadrillion</f>
        <v>5988000000000</v>
      </c>
      <c r="P176" s="13">
        <f t="shared" si="116"/>
        <v>6086000000000</v>
      </c>
      <c r="Q176" s="13">
        <f t="shared" si="116"/>
        <v>6172000000000</v>
      </c>
      <c r="R176" s="13">
        <f t="shared" si="116"/>
        <v>6260000000000</v>
      </c>
      <c r="S176" s="13">
        <f t="shared" si="116"/>
        <v>6302000000000</v>
      </c>
      <c r="T176" s="13">
        <f t="shared" si="116"/>
        <v>6310000000000</v>
      </c>
      <c r="U176" s="13">
        <f t="shared" si="116"/>
        <v>6305000000000</v>
      </c>
      <c r="V176" s="13">
        <f t="shared" si="116"/>
        <v>6298000000000</v>
      </c>
      <c r="W176" s="13">
        <f t="shared" si="116"/>
        <v>6284000000000</v>
      </c>
      <c r="X176" s="13">
        <f t="shared" si="116"/>
        <v>6269000000000</v>
      </c>
      <c r="Y176" s="13">
        <f t="shared" si="116"/>
        <v>6251000000000</v>
      </c>
      <c r="Z176" s="13">
        <f t="shared" si="116"/>
        <v>6227000000000</v>
      </c>
      <c r="AA176" s="13">
        <f t="shared" si="116"/>
        <v>6201000000000</v>
      </c>
      <c r="AB176" s="13">
        <f t="shared" si="116"/>
        <v>6173000000000</v>
      </c>
      <c r="AC176" s="13">
        <f t="shared" si="116"/>
        <v>6141000000000</v>
      </c>
      <c r="AD176" s="13">
        <f t="shared" si="116"/>
        <v>6110000000000</v>
      </c>
      <c r="AE176" s="13">
        <f t="shared" si="116"/>
        <v>6080000000000</v>
      </c>
      <c r="AF176" s="13">
        <f t="shared" si="116"/>
        <v>6050000000000</v>
      </c>
      <c r="AG176" s="13">
        <f t="shared" si="116"/>
        <v>6021000000000</v>
      </c>
      <c r="AH176" s="13">
        <f t="shared" si="116"/>
        <v>5991000000000</v>
      </c>
      <c r="AI176" s="13">
        <f t="shared" si="116"/>
        <v>5961000000000</v>
      </c>
      <c r="AJ176" s="13">
        <f t="shared" si="116"/>
        <v>5930000000000</v>
      </c>
      <c r="AK176" s="13">
        <f t="shared" si="116"/>
        <v>5899000000000</v>
      </c>
      <c r="AL176" s="13">
        <f t="shared" si="116"/>
        <v>5872000000000</v>
      </c>
      <c r="AM176" s="13">
        <f t="shared" si="116"/>
        <v>5847000000000</v>
      </c>
      <c r="AN176" s="13">
        <f t="shared" si="116"/>
        <v>5824000000000</v>
      </c>
    </row>
    <row r="177" spans="6:40">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c r="I178" s="1" t="s">
        <v>139</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c r="I179" s="1" t="s">
        <v>243</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c r="I180" s="1" t="s">
        <v>244</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c r="F181" s="8" t="s">
        <v>391</v>
      </c>
      <c r="G181" s="8" t="s">
        <v>389</v>
      </c>
      <c r="H181" s="8" t="s">
        <v>393</v>
      </c>
      <c r="I181" s="1" t="s">
        <v>245</v>
      </c>
      <c r="J181" s="13"/>
      <c r="K181" s="13">
        <v>10852745732625.082</v>
      </c>
      <c r="L181" s="13">
        <f t="shared" ref="L181:N181" si="117">INDEX(Table5_22,MATCH($H$181,Table5_A_22,0),MATCH(L$133,Table5_1_22,0))*(1-Fraction_coal)*INDEX(Table5_22,MATCH($G$181,Table5_A_22,0),MATCH(L$133,Table5_1_22,0))/INDEX(Table5_22,MATCH($F$181,Table5_A_22,0),MATCH(L$133,Table5_1_22,0))*quadrillion</f>
        <v>11862959766202.879</v>
      </c>
      <c r="M181" s="13">
        <f t="shared" si="117"/>
        <v>11727450160643.121</v>
      </c>
      <c r="N181" s="13">
        <f t="shared" si="117"/>
        <v>12263761892294.73</v>
      </c>
      <c r="O181" s="13">
        <f t="shared" ref="O181:AN181" si="118">INDEX(Table5_22,MATCH($H$181,Table5_A_22,0),MATCH(O$133,Table5_1_22,0))*(1-Fraction_coal)*INDEX(Table5_22,MATCH($G$181,Table5_A_22,0),MATCH(O$133,Table5_1_22,0))/INDEX(Table5_22,MATCH($F$181,Table5_A_22,0),MATCH(O$133,Table5_1_22,0))*quadrillion</f>
        <v>12369380443283.674</v>
      </c>
      <c r="P181" s="13">
        <f t="shared" si="118"/>
        <v>12438134243024.658</v>
      </c>
      <c r="Q181" s="13">
        <f t="shared" si="118"/>
        <v>12512132660185.471</v>
      </c>
      <c r="R181" s="13">
        <f t="shared" si="118"/>
        <v>12623513362215.367</v>
      </c>
      <c r="S181" s="13">
        <f t="shared" si="118"/>
        <v>12744498803932.014</v>
      </c>
      <c r="T181" s="13">
        <f t="shared" si="118"/>
        <v>12887071830937.021</v>
      </c>
      <c r="U181" s="13">
        <f t="shared" si="118"/>
        <v>12996408009968.828</v>
      </c>
      <c r="V181" s="13">
        <f t="shared" si="118"/>
        <v>13123811653848.582</v>
      </c>
      <c r="W181" s="13">
        <f t="shared" si="118"/>
        <v>13241888300194.832</v>
      </c>
      <c r="X181" s="13">
        <f t="shared" si="118"/>
        <v>13356698951625.826</v>
      </c>
      <c r="Y181" s="13">
        <f t="shared" si="118"/>
        <v>13468922238590.805</v>
      </c>
      <c r="Z181" s="13">
        <f t="shared" si="118"/>
        <v>13563043150820.135</v>
      </c>
      <c r="AA181" s="13">
        <f t="shared" si="118"/>
        <v>13656858244864.482</v>
      </c>
      <c r="AB181" s="13">
        <f t="shared" si="118"/>
        <v>13756334480916.535</v>
      </c>
      <c r="AC181" s="13">
        <f t="shared" si="118"/>
        <v>13858329698916.098</v>
      </c>
      <c r="AD181" s="13">
        <f t="shared" si="118"/>
        <v>13966174565410.793</v>
      </c>
      <c r="AE181" s="13">
        <f t="shared" si="118"/>
        <v>14063867521017.949</v>
      </c>
      <c r="AF181" s="13">
        <f t="shared" si="118"/>
        <v>14155061255988.445</v>
      </c>
      <c r="AG181" s="13">
        <f t="shared" si="118"/>
        <v>14252534156199.055</v>
      </c>
      <c r="AH181" s="13">
        <f t="shared" si="118"/>
        <v>14347160838264.682</v>
      </c>
      <c r="AI181" s="13">
        <f t="shared" si="118"/>
        <v>14440471816195.477</v>
      </c>
      <c r="AJ181" s="13">
        <f t="shared" si="118"/>
        <v>14535857766938.4</v>
      </c>
      <c r="AK181" s="13">
        <f t="shared" si="118"/>
        <v>14631758285670.904</v>
      </c>
      <c r="AL181" s="13">
        <f t="shared" si="118"/>
        <v>14730853939452.559</v>
      </c>
      <c r="AM181" s="13">
        <f t="shared" si="118"/>
        <v>14834677544623.988</v>
      </c>
      <c r="AN181" s="13">
        <f t="shared" si="118"/>
        <v>14941889213722.564</v>
      </c>
    </row>
    <row r="182" spans="6:40">
      <c r="I182" s="1" t="s">
        <v>246</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c r="H184" s="1" t="s">
        <v>267</v>
      </c>
    </row>
    <row r="185" spans="6:40">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c r="F186" s="8" t="s">
        <v>379</v>
      </c>
      <c r="G186" s="8" t="s">
        <v>380</v>
      </c>
      <c r="H186" s="8" t="s">
        <v>381</v>
      </c>
      <c r="I186" s="1" t="s">
        <v>76</v>
      </c>
      <c r="J186" s="13"/>
      <c r="K186" s="13">
        <f t="shared" ref="K186" si="119">SUM(INDEX(Table5,MATCH($G186,Table5_A,0),MATCH(K$185,Table5_1,0)),INDEX(Table5,MATCH($F186,Table5_A,0),MATCH(K$185,Table5_1,0)),INDEX(Table5,MATCH($H186,Table5_A,0),MATCH(K$185,Table5_1,0)))*quadrillion</f>
        <v>2177854000000000</v>
      </c>
      <c r="L186" s="13">
        <f t="shared" ref="L186:N186" si="120">SUM(INDEX(Table5_22,MATCH($G186,Table5_A_22,0),MATCH(L$185,Table5_1_22,0)),INDEX(Table5_22,MATCH($F186,Table5_A_22,0),MATCH(L$185,Table5_1_22,0)),INDEX(Table5_22,MATCH($H186,Table5_A_22,0),MATCH(L$185,Table5_1_22,0)))*quadrillion</f>
        <v>2427022000000000</v>
      </c>
      <c r="M186" s="13">
        <f t="shared" si="120"/>
        <v>2461386000000000</v>
      </c>
      <c r="N186" s="13">
        <f t="shared" si="120"/>
        <v>2447786000000000</v>
      </c>
      <c r="O186" s="13">
        <f t="shared" ref="O186:S186" si="121">($T186-$K186)/9+N186</f>
        <v>2487985000000000</v>
      </c>
      <c r="P186" s="13">
        <f t="shared" si="121"/>
        <v>2528184000000000</v>
      </c>
      <c r="Q186" s="13">
        <f t="shared" si="121"/>
        <v>2568383000000000</v>
      </c>
      <c r="R186" s="13">
        <f t="shared" si="121"/>
        <v>2608582000000000</v>
      </c>
      <c r="S186" s="13">
        <f t="shared" si="121"/>
        <v>2648781000000000</v>
      </c>
      <c r="T186" s="13">
        <f t="shared" ref="T186:AN186" si="122">SUM(INDEX(Table5_22,MATCH($G186,Table5_A_22,0),MATCH(T$185,Table5_1_22,0)),INDEX(Table5_22,MATCH($F186,Table5_A_22,0),MATCH(T$185,Table5_1_22,0)),INDEX(Table5_22,MATCH($H186,Table5_A_22,0),MATCH(T$185,Table5_1_22,0)))*quadrillion</f>
        <v>2539645000000000</v>
      </c>
      <c r="U186" s="13">
        <f t="shared" si="122"/>
        <v>2573353000000000</v>
      </c>
      <c r="V186" s="13">
        <f t="shared" si="122"/>
        <v>2608037000000000</v>
      </c>
      <c r="W186" s="13">
        <f t="shared" si="122"/>
        <v>2641660000000000</v>
      </c>
      <c r="X186" s="13">
        <f t="shared" si="122"/>
        <v>2674560999999999.5</v>
      </c>
      <c r="Y186" s="13">
        <f t="shared" si="122"/>
        <v>2706967000000000</v>
      </c>
      <c r="Z186" s="13">
        <f t="shared" si="122"/>
        <v>2739428000000000</v>
      </c>
      <c r="AA186" s="13">
        <f t="shared" si="122"/>
        <v>2770605000000000</v>
      </c>
      <c r="AB186" s="13">
        <f t="shared" si="122"/>
        <v>2802145999999999.5</v>
      </c>
      <c r="AC186" s="13">
        <f t="shared" si="122"/>
        <v>2832793000000000</v>
      </c>
      <c r="AD186" s="13">
        <f t="shared" si="122"/>
        <v>2863340000000000</v>
      </c>
      <c r="AE186" s="13">
        <f t="shared" si="122"/>
        <v>2894465000000000</v>
      </c>
      <c r="AF186" s="13">
        <f t="shared" si="122"/>
        <v>2926093000000000</v>
      </c>
      <c r="AG186" s="13">
        <f t="shared" si="122"/>
        <v>2959196000000000</v>
      </c>
      <c r="AH186" s="13">
        <f t="shared" si="122"/>
        <v>2992553000000000</v>
      </c>
      <c r="AI186" s="13">
        <f t="shared" si="122"/>
        <v>3027235000000000</v>
      </c>
      <c r="AJ186" s="13">
        <f t="shared" si="122"/>
        <v>3062912000000000.5</v>
      </c>
      <c r="AK186" s="13">
        <f t="shared" si="122"/>
        <v>3099126999999999.5</v>
      </c>
      <c r="AL186" s="13">
        <f t="shared" si="122"/>
        <v>3137077000000000</v>
      </c>
      <c r="AM186" s="13">
        <f t="shared" si="122"/>
        <v>3176102000000000</v>
      </c>
      <c r="AN186" s="13">
        <f t="shared" si="122"/>
        <v>3215913000000000.5</v>
      </c>
    </row>
    <row r="187" spans="6:40">
      <c r="H187" s="8" t="s">
        <v>393</v>
      </c>
      <c r="I187" s="1" t="s">
        <v>77</v>
      </c>
      <c r="J187" s="13"/>
      <c r="K187" s="13">
        <f t="shared" ref="K187" si="123">INDEX(Table5,MATCH($H187,Table5_A,0),MATCH(K$185,Table5_1,0))*quadrillion*Fraction_coal</f>
        <v>21946040000000</v>
      </c>
      <c r="L187" s="13">
        <f t="shared" ref="L187:N187" si="124">INDEX(Table5_22,MATCH($H187,Table5_A_22,0),MATCH(L$185,Table5_1_22,0))*quadrillion*Fraction_coal</f>
        <v>23969240000000</v>
      </c>
      <c r="M187" s="13">
        <f t="shared" si="124"/>
        <v>24194120000000</v>
      </c>
      <c r="N187" s="13">
        <f t="shared" si="124"/>
        <v>24162680000000</v>
      </c>
      <c r="O187" s="13">
        <f t="shared" ref="O187:S187" si="125">($T187-$K187)/9+N187</f>
        <v>24448106666666.668</v>
      </c>
      <c r="P187" s="13">
        <f t="shared" si="125"/>
        <v>24733533333333.336</v>
      </c>
      <c r="Q187" s="13">
        <f t="shared" si="125"/>
        <v>25018960000000.004</v>
      </c>
      <c r="R187" s="13">
        <f t="shared" si="125"/>
        <v>25304386666666.672</v>
      </c>
      <c r="S187" s="13">
        <f t="shared" si="125"/>
        <v>25589813333333.34</v>
      </c>
      <c r="T187" s="13">
        <f t="shared" ref="T187:AN187" si="126">INDEX(Table5_22,MATCH($H187,Table5_A_22,0),MATCH(T$185,Table5_1_22,0))*quadrillion*Fraction_coal</f>
        <v>24514880000000</v>
      </c>
      <c r="U187" s="13">
        <f t="shared" si="126"/>
        <v>24606000000000</v>
      </c>
      <c r="V187" s="13">
        <f t="shared" si="126"/>
        <v>24723840000000</v>
      </c>
      <c r="W187" s="13">
        <f t="shared" si="126"/>
        <v>24830560000000</v>
      </c>
      <c r="X187" s="13">
        <f t="shared" si="126"/>
        <v>24934440000000</v>
      </c>
      <c r="Y187" s="13">
        <f t="shared" si="126"/>
        <v>25035080000000</v>
      </c>
      <c r="Z187" s="13">
        <f t="shared" si="126"/>
        <v>25102720000000</v>
      </c>
      <c r="AA187" s="13">
        <f t="shared" si="126"/>
        <v>25172560000000</v>
      </c>
      <c r="AB187" s="13">
        <f t="shared" si="126"/>
        <v>25237960000000</v>
      </c>
      <c r="AC187" s="13">
        <f t="shared" si="126"/>
        <v>25296360000000</v>
      </c>
      <c r="AD187" s="13">
        <f t="shared" si="126"/>
        <v>25372360000000</v>
      </c>
      <c r="AE187" s="13">
        <f t="shared" si="126"/>
        <v>25450280000000</v>
      </c>
      <c r="AF187" s="13">
        <f t="shared" si="126"/>
        <v>25517520000000</v>
      </c>
      <c r="AG187" s="13">
        <f t="shared" si="126"/>
        <v>25589840000000</v>
      </c>
      <c r="AH187" s="13">
        <f t="shared" si="126"/>
        <v>25663920000000</v>
      </c>
      <c r="AI187" s="13">
        <f t="shared" si="126"/>
        <v>25731200000000</v>
      </c>
      <c r="AJ187" s="13">
        <f t="shared" si="126"/>
        <v>25796960000000</v>
      </c>
      <c r="AK187" s="13">
        <f t="shared" si="126"/>
        <v>25864880000000</v>
      </c>
      <c r="AL187" s="13">
        <f t="shared" si="126"/>
        <v>25937040000000</v>
      </c>
      <c r="AM187" s="13">
        <f t="shared" si="126"/>
        <v>26011640000000</v>
      </c>
      <c r="AN187" s="13">
        <f t="shared" si="126"/>
        <v>26087160000000</v>
      </c>
    </row>
    <row r="188" spans="6:40">
      <c r="H188" s="8" t="s">
        <v>386</v>
      </c>
      <c r="I188" s="1" t="s">
        <v>78</v>
      </c>
      <c r="J188" s="13"/>
      <c r="K188" s="13">
        <f t="shared" ref="K188:K189" si="127">INDEX(Table5,MATCH($H188,Table5_A,0),MATCH(K$185,Table5_1,0))*quadrillion</f>
        <v>696843000000000</v>
      </c>
      <c r="L188" s="13">
        <f t="shared" ref="L188:N189" si="128">INDEX(Table5_22,MATCH($H188,Table5_A_22,0),MATCH(L$185,Table5_1_22,0))*quadrillion</f>
        <v>831146000000000</v>
      </c>
      <c r="M188" s="13">
        <f t="shared" si="128"/>
        <v>875367000000000</v>
      </c>
      <c r="N188" s="13">
        <f t="shared" si="128"/>
        <v>831889000000000</v>
      </c>
      <c r="O188" s="13">
        <f t="shared" ref="O188:S188" si="129">($T188-$K188)/9+N188</f>
        <v>842616111111111.13</v>
      </c>
      <c r="P188" s="13">
        <f t="shared" si="129"/>
        <v>853343222222222.25</v>
      </c>
      <c r="Q188" s="13">
        <f t="shared" si="129"/>
        <v>864070333333333.38</v>
      </c>
      <c r="R188" s="13">
        <f t="shared" si="129"/>
        <v>874797444444444.5</v>
      </c>
      <c r="S188" s="13">
        <f t="shared" si="129"/>
        <v>885524555555555.63</v>
      </c>
      <c r="T188" s="13">
        <f t="shared" ref="T188:T189" si="130">INDEX(Table5_22,MATCH($H188,Table5_A_22,0),MATCH(T$185,Table5_1_22,0))*quadrillion</f>
        <v>793387000000000</v>
      </c>
      <c r="U188" s="13">
        <f t="shared" ref="U188:AD189" si="131">INDEX(Table5_22,MATCH($H188,Table5_A_22,0),MATCH(U$185,Table5_1_22,0))*quadrillion</f>
        <v>794001000000000</v>
      </c>
      <c r="V188" s="13">
        <f t="shared" si="131"/>
        <v>795073000000000</v>
      </c>
      <c r="W188" s="13">
        <f t="shared" si="131"/>
        <v>796436000000000</v>
      </c>
      <c r="X188" s="13">
        <f t="shared" si="131"/>
        <v>797354000000000</v>
      </c>
      <c r="Y188" s="13">
        <f t="shared" si="131"/>
        <v>798659000000000</v>
      </c>
      <c r="Z188" s="13">
        <f t="shared" si="131"/>
        <v>799893000000000</v>
      </c>
      <c r="AA188" s="13">
        <f t="shared" si="131"/>
        <v>800378000000000</v>
      </c>
      <c r="AB188" s="13">
        <f t="shared" si="131"/>
        <v>800362000000000</v>
      </c>
      <c r="AC188" s="13">
        <f t="shared" si="131"/>
        <v>800335000000000</v>
      </c>
      <c r="AD188" s="13">
        <f t="shared" si="131"/>
        <v>801214000000000</v>
      </c>
      <c r="AE188" s="13">
        <f t="shared" ref="AE188:AN189" si="132">INDEX(Table5_22,MATCH($H188,Table5_A_22,0),MATCH(AE$185,Table5_1_22,0))*quadrillion</f>
        <v>802251000000000</v>
      </c>
      <c r="AF188" s="13">
        <f t="shared" si="132"/>
        <v>803665000000000</v>
      </c>
      <c r="AG188" s="13">
        <f t="shared" si="132"/>
        <v>804678000000000</v>
      </c>
      <c r="AH188" s="13">
        <f t="shared" si="132"/>
        <v>806063000000000</v>
      </c>
      <c r="AI188" s="13">
        <f t="shared" si="132"/>
        <v>807515000000000</v>
      </c>
      <c r="AJ188" s="13">
        <f t="shared" si="132"/>
        <v>809064000000000</v>
      </c>
      <c r="AK188" s="13">
        <f t="shared" si="132"/>
        <v>810264000000000</v>
      </c>
      <c r="AL188" s="13">
        <f t="shared" si="132"/>
        <v>811878000000000</v>
      </c>
      <c r="AM188" s="13">
        <f t="shared" si="132"/>
        <v>813446000000000</v>
      </c>
      <c r="AN188" s="13">
        <f t="shared" si="132"/>
        <v>815150000000000</v>
      </c>
    </row>
    <row r="189" spans="6:40">
      <c r="H189" s="8" t="s">
        <v>390</v>
      </c>
      <c r="I189" s="1" t="s">
        <v>79</v>
      </c>
      <c r="J189" s="13"/>
      <c r="K189" s="13">
        <f t="shared" si="127"/>
        <v>93407000000000</v>
      </c>
      <c r="L189" s="13">
        <f t="shared" si="128"/>
        <v>79483000000000</v>
      </c>
      <c r="M189" s="13">
        <f t="shared" si="128"/>
        <v>80017000000000</v>
      </c>
      <c r="N189" s="13">
        <f t="shared" si="128"/>
        <v>81909000000000</v>
      </c>
      <c r="O189" s="13">
        <f t="shared" ref="O189:S189" si="133">($T189-$K189)/9+N189</f>
        <v>81349333333333.328</v>
      </c>
      <c r="P189" s="13">
        <f t="shared" si="133"/>
        <v>80789666666666.656</v>
      </c>
      <c r="Q189" s="13">
        <f t="shared" si="133"/>
        <v>80229999999999.984</v>
      </c>
      <c r="R189" s="13">
        <f t="shared" si="133"/>
        <v>79670333333333.313</v>
      </c>
      <c r="S189" s="13">
        <f t="shared" si="133"/>
        <v>79110666666666.641</v>
      </c>
      <c r="T189" s="13">
        <f t="shared" si="130"/>
        <v>88370000000000</v>
      </c>
      <c r="U189" s="13">
        <f t="shared" si="131"/>
        <v>88761000000000</v>
      </c>
      <c r="V189" s="13">
        <f t="shared" si="131"/>
        <v>89126000000000</v>
      </c>
      <c r="W189" s="13">
        <f t="shared" si="131"/>
        <v>89424000000000</v>
      </c>
      <c r="X189" s="13">
        <f t="shared" si="131"/>
        <v>89742000000000</v>
      </c>
      <c r="Y189" s="13">
        <f t="shared" si="131"/>
        <v>90052000000000</v>
      </c>
      <c r="Z189" s="13">
        <f t="shared" si="131"/>
        <v>90288000000000</v>
      </c>
      <c r="AA189" s="13">
        <f t="shared" si="131"/>
        <v>90517000000000</v>
      </c>
      <c r="AB189" s="13">
        <f t="shared" si="131"/>
        <v>90551000000000</v>
      </c>
      <c r="AC189" s="13">
        <f t="shared" si="131"/>
        <v>90400000000000</v>
      </c>
      <c r="AD189" s="13">
        <f t="shared" si="131"/>
        <v>90397000000000</v>
      </c>
      <c r="AE189" s="13">
        <f t="shared" si="132"/>
        <v>90549000000000</v>
      </c>
      <c r="AF189" s="13">
        <f t="shared" si="132"/>
        <v>90753000000000</v>
      </c>
      <c r="AG189" s="13">
        <f t="shared" si="132"/>
        <v>90953000000000</v>
      </c>
      <c r="AH189" s="13">
        <f t="shared" si="132"/>
        <v>91165000000000</v>
      </c>
      <c r="AI189" s="13">
        <f t="shared" si="132"/>
        <v>91366000000000</v>
      </c>
      <c r="AJ189" s="13">
        <f t="shared" si="132"/>
        <v>91539000000000</v>
      </c>
      <c r="AK189" s="13">
        <f t="shared" si="132"/>
        <v>91723000000000</v>
      </c>
      <c r="AL189" s="13">
        <f t="shared" si="132"/>
        <v>91967000000000</v>
      </c>
      <c r="AM189" s="13">
        <f t="shared" si="132"/>
        <v>92226000000000</v>
      </c>
      <c r="AN189" s="13">
        <f t="shared" si="132"/>
        <v>92471000000000</v>
      </c>
    </row>
    <row r="190" spans="6:40">
      <c r="I190" s="1" t="s">
        <v>81</v>
      </c>
      <c r="J190" s="7"/>
      <c r="K190" s="7">
        <v>0</v>
      </c>
      <c r="L190" s="7">
        <v>0</v>
      </c>
      <c r="M190" s="7">
        <v>0</v>
      </c>
      <c r="N190" s="7">
        <v>0</v>
      </c>
      <c r="O190" s="13">
        <f t="shared" ref="O190:S190" si="134">($T190-$K190)/9+N190</f>
        <v>0</v>
      </c>
      <c r="P190" s="13">
        <f t="shared" si="134"/>
        <v>0</v>
      </c>
      <c r="Q190" s="13">
        <f t="shared" si="134"/>
        <v>0</v>
      </c>
      <c r="R190" s="13">
        <f t="shared" si="134"/>
        <v>0</v>
      </c>
      <c r="S190" s="13">
        <f t="shared" si="134"/>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c r="I191" s="1" t="s">
        <v>139</v>
      </c>
      <c r="J191" s="7"/>
      <c r="K191" s="7">
        <v>0</v>
      </c>
      <c r="L191" s="7">
        <v>0</v>
      </c>
      <c r="M191" s="7">
        <v>0</v>
      </c>
      <c r="N191" s="7">
        <v>0</v>
      </c>
      <c r="O191" s="13">
        <f t="shared" ref="O191:S191" si="135">($T191-$K191)/9+N191</f>
        <v>0</v>
      </c>
      <c r="P191" s="13">
        <f t="shared" si="135"/>
        <v>0</v>
      </c>
      <c r="Q191" s="13">
        <f t="shared" si="135"/>
        <v>0</v>
      </c>
      <c r="R191" s="13">
        <f t="shared" si="135"/>
        <v>0</v>
      </c>
      <c r="S191" s="13">
        <f t="shared" si="135"/>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c r="I192" s="1" t="s">
        <v>243</v>
      </c>
      <c r="J192" s="7"/>
      <c r="K192" s="7">
        <v>0</v>
      </c>
      <c r="L192" s="7">
        <v>0</v>
      </c>
      <c r="M192" s="7">
        <v>0</v>
      </c>
      <c r="N192" s="7">
        <v>0</v>
      </c>
      <c r="O192" s="13">
        <f t="shared" ref="O192:S192" si="136">($T192-$K192)/9+N192</f>
        <v>0</v>
      </c>
      <c r="P192" s="13">
        <f t="shared" si="136"/>
        <v>0</v>
      </c>
      <c r="Q192" s="13">
        <f t="shared" si="136"/>
        <v>0</v>
      </c>
      <c r="R192" s="13">
        <f t="shared" si="136"/>
        <v>0</v>
      </c>
      <c r="S192" s="13">
        <f t="shared" si="136"/>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c r="I193" s="1" t="s">
        <v>244</v>
      </c>
      <c r="J193" s="7"/>
      <c r="K193" s="7">
        <v>0</v>
      </c>
      <c r="L193" s="7">
        <v>0</v>
      </c>
      <c r="M193" s="7">
        <v>0</v>
      </c>
      <c r="N193" s="7">
        <v>0</v>
      </c>
      <c r="O193" s="13">
        <f t="shared" ref="O193:S193" si="137">($T193-$K193)/9+N193</f>
        <v>0</v>
      </c>
      <c r="P193" s="13">
        <f t="shared" si="137"/>
        <v>0</v>
      </c>
      <c r="Q193" s="13">
        <f t="shared" si="137"/>
        <v>0</v>
      </c>
      <c r="R193" s="13">
        <f t="shared" si="137"/>
        <v>0</v>
      </c>
      <c r="S193" s="13">
        <f t="shared" si="13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c r="H194" s="8" t="s">
        <v>393</v>
      </c>
      <c r="I194" s="1" t="s">
        <v>245</v>
      </c>
      <c r="J194" s="13"/>
      <c r="K194" s="13">
        <v>156488618924520.5</v>
      </c>
      <c r="L194" s="13">
        <v>153594570385966.81</v>
      </c>
      <c r="M194" s="13">
        <v>159075974526082.19</v>
      </c>
      <c r="N194" s="13">
        <v>171033054552996.63</v>
      </c>
      <c r="O194" s="13">
        <f t="shared" ref="O194:S194" si="138">($T194-$K194)/9+N194</f>
        <v>173698794160078.53</v>
      </c>
      <c r="P194" s="13">
        <f t="shared" si="138"/>
        <v>176364533767160.44</v>
      </c>
      <c r="Q194" s="13">
        <f t="shared" si="138"/>
        <v>179030273374242.34</v>
      </c>
      <c r="R194" s="13">
        <f t="shared" si="138"/>
        <v>181696012981324.25</v>
      </c>
      <c r="S194" s="13">
        <f t="shared" si="138"/>
        <v>184361752588406.16</v>
      </c>
      <c r="T194" s="13">
        <f>(1-Fraction_coal)*INDEX(Table5_22,MATCH(Calculations!$H194,Table5_A_22,0),MATCH(Calculations!T$185,Table5_1_22,0))*quadrillion-SUM(Calculations!T$142,Calculations!T$181)</f>
        <v>180480275388257.63</v>
      </c>
      <c r="U194" s="13">
        <f>(1-Fraction_coal)*INDEX(Table5_22,MATCH(Calculations!$H194,Table5_A_22,0),MATCH(Calculations!U$185,Table5_1_22,0))*quadrillion-SUM(Calculations!U$142,Calculations!U$181)</f>
        <v>182963864834393.94</v>
      </c>
      <c r="V194" s="13">
        <f>(1-Fraction_coal)*INDEX(Table5_22,MATCH(Calculations!$H194,Table5_A_22,0),MATCH(Calculations!V$185,Table5_1_22,0))*quadrillion-SUM(Calculations!V$142,Calculations!V$181)</f>
        <v>185721314299921.94</v>
      </c>
      <c r="W194" s="13">
        <f>(1-Fraction_coal)*INDEX(Table5_22,MATCH(Calculations!$H194,Table5_A_22,0),MATCH(Calculations!W$185,Table5_1_22,0))*quadrillion-SUM(Calculations!W$142,Calculations!W$181)</f>
        <v>188437717911620.44</v>
      </c>
      <c r="X194" s="13">
        <f>(1-Fraction_coal)*INDEX(Table5_22,MATCH(Calculations!$H194,Table5_A_22,0),MATCH(Calculations!X$185,Table5_1_22,0))*quadrillion-SUM(Calculations!X$142,Calculations!X$181)</f>
        <v>191203840694976</v>
      </c>
      <c r="Y194" s="13">
        <f>(1-Fraction_coal)*INDEX(Table5_22,MATCH(Calculations!$H194,Table5_A_22,0),MATCH(Calculations!Y$185,Table5_1_22,0))*quadrillion-SUM(Calculations!Y$142,Calculations!Y$181)</f>
        <v>194033496309323.13</v>
      </c>
      <c r="Z194" s="13">
        <f>(1-Fraction_coal)*INDEX(Table5_22,MATCH(Calculations!$H194,Table5_A_22,0),MATCH(Calculations!Z$185,Table5_1_22,0))*quadrillion-SUM(Calculations!Z$142,Calculations!Z$181)</f>
        <v>196656502328769.56</v>
      </c>
      <c r="AA194" s="13">
        <f>(1-Fraction_coal)*INDEX(Table5_22,MATCH(Calculations!$H194,Table5_A_22,0),MATCH(Calculations!AA$185,Table5_1_22,0))*quadrillion-SUM(Calculations!AA$142,Calculations!AA$181)</f>
        <v>199351368771230.06</v>
      </c>
      <c r="AB194" s="13">
        <f>(1-Fraction_coal)*INDEX(Table5_22,MATCH(Calculations!$H194,Table5_A_22,0),MATCH(Calculations!AB$185,Table5_1_22,0))*quadrillion-SUM(Calculations!AB$142,Calculations!AB$181)</f>
        <v>201790028119467.56</v>
      </c>
      <c r="AC194" s="13">
        <f>(1-Fraction_coal)*INDEX(Table5_22,MATCH(Calculations!$H194,Table5_A_22,0),MATCH(Calculations!AC$185,Table5_1_22,0))*quadrillion-SUM(Calculations!AC$142,Calculations!AC$181)</f>
        <v>204006979826040.38</v>
      </c>
      <c r="AD194" s="13">
        <f>(1-Fraction_coal)*INDEX(Table5_22,MATCH(Calculations!$H194,Table5_A_22,0),MATCH(Calculations!AD$185,Table5_1_22,0))*quadrillion-SUM(Calculations!AD$142,Calculations!AD$181)</f>
        <v>206626238300306.69</v>
      </c>
      <c r="AE194" s="13">
        <f>(1-Fraction_coal)*INDEX(Table5_22,MATCH(Calculations!$H194,Table5_A_22,0),MATCH(Calculations!AE$185,Table5_1_22,0))*quadrillion-SUM(Calculations!AE$142,Calculations!AE$181)</f>
        <v>209454474346739.31</v>
      </c>
      <c r="AF194" s="13">
        <f>(1-Fraction_coal)*INDEX(Table5_22,MATCH(Calculations!$H194,Table5_A_22,0),MATCH(Calculations!AF$185,Table5_1_22,0))*quadrillion-SUM(Calculations!AF$142,Calculations!AF$181)</f>
        <v>212332937878465.94</v>
      </c>
      <c r="AG194" s="13">
        <f>(1-Fraction_coal)*INDEX(Table5_22,MATCH(Calculations!$H194,Table5_A_22,0),MATCH(Calculations!AG$185,Table5_1_22,0))*quadrillion-SUM(Calculations!AG$142,Calculations!AG$181)</f>
        <v>215298245990495.25</v>
      </c>
      <c r="AH194" s="13">
        <f>(1-Fraction_coal)*INDEX(Table5_22,MATCH(Calculations!$H194,Table5_A_22,0),MATCH(Calculations!AH$185,Table5_1_22,0))*quadrillion-SUM(Calculations!AH$142,Calculations!AH$181)</f>
        <v>218323028706599.63</v>
      </c>
      <c r="AI194" s="13">
        <f>(1-Fraction_coal)*INDEX(Table5_22,MATCH(Calculations!$H194,Table5_A_22,0),MATCH(Calculations!AI$185,Table5_1_22,0))*quadrillion-SUM(Calculations!AI$142,Calculations!AI$181)</f>
        <v>221333358154423</v>
      </c>
      <c r="AJ194" s="13">
        <f>(1-Fraction_coal)*INDEX(Table5_22,MATCH(Calculations!$H194,Table5_A_22,0),MATCH(Calculations!AJ$185,Table5_1_22,0))*quadrillion-SUM(Calculations!AJ$142,Calculations!AJ$181)</f>
        <v>224384128857972.19</v>
      </c>
      <c r="AK194" s="13">
        <f>(1-Fraction_coal)*INDEX(Table5_22,MATCH(Calculations!$H194,Table5_A_22,0),MATCH(Calculations!AK$185,Table5_1_22,0))*quadrillion-SUM(Calculations!AK$142,Calculations!AK$181)</f>
        <v>227507842894828.31</v>
      </c>
      <c r="AL194" s="13">
        <f>(1-Fraction_coal)*INDEX(Table5_22,MATCH(Calculations!$H194,Table5_A_22,0),MATCH(Calculations!AL$185,Table5_1_22,0))*quadrillion-SUM(Calculations!AL$142,Calculations!AL$181)</f>
        <v>230713972113357.25</v>
      </c>
      <c r="AM194" s="13">
        <f>(1-Fraction_coal)*INDEX(Table5_22,MATCH(Calculations!$H194,Table5_A_22,0),MATCH(Calculations!AM$185,Table5_1_22,0))*quadrillion-SUM(Calculations!AM$142,Calculations!AM$181)</f>
        <v>233990588546347.19</v>
      </c>
      <c r="AN194" s="13">
        <f>(1-Fraction_coal)*INDEX(Table5_22,MATCH(Calculations!$H194,Table5_A_22,0),MATCH(Calculations!AN$185,Table5_1_22,0))*quadrillion-SUM(Calculations!AN$142,Calculations!AN$181)</f>
        <v>237238409270763.38</v>
      </c>
    </row>
    <row r="195" spans="8:40">
      <c r="I195" s="1" t="s">
        <v>246</v>
      </c>
      <c r="J195" s="7"/>
      <c r="K195" s="7">
        <v>0</v>
      </c>
      <c r="L195" s="7">
        <v>0</v>
      </c>
      <c r="M195" s="7">
        <v>0</v>
      </c>
      <c r="N195" s="7">
        <v>0</v>
      </c>
      <c r="O195" s="13">
        <f t="shared" ref="O195:S195" si="139">($T195-$K195)/9+N195</f>
        <v>0</v>
      </c>
      <c r="P195" s="13">
        <f t="shared" si="139"/>
        <v>0</v>
      </c>
      <c r="Q195" s="13">
        <f t="shared" si="139"/>
        <v>0</v>
      </c>
      <c r="R195" s="13">
        <f t="shared" si="139"/>
        <v>0</v>
      </c>
      <c r="S195" s="13">
        <f t="shared" si="139"/>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c r="H197" s="18" t="s">
        <v>524</v>
      </c>
      <c r="K197" s="18">
        <f t="shared" ref="K197:N197" si="140">K185</f>
        <v>2021</v>
      </c>
      <c r="L197" s="18">
        <f t="shared" si="140"/>
        <v>2022</v>
      </c>
      <c r="M197" s="18">
        <f t="shared" si="140"/>
        <v>2023</v>
      </c>
      <c r="N197" s="18">
        <f t="shared" si="140"/>
        <v>2024</v>
      </c>
      <c r="O197" s="18">
        <f t="shared" ref="O197:AN197" si="141">O185</f>
        <v>2025</v>
      </c>
      <c r="P197" s="18">
        <f t="shared" si="141"/>
        <v>2026</v>
      </c>
      <c r="Q197" s="18">
        <f t="shared" si="141"/>
        <v>2027</v>
      </c>
      <c r="R197" s="18">
        <f t="shared" si="141"/>
        <v>2028</v>
      </c>
      <c r="S197" s="18">
        <f t="shared" si="141"/>
        <v>2029</v>
      </c>
      <c r="T197" s="18">
        <f t="shared" si="141"/>
        <v>2030</v>
      </c>
      <c r="U197" s="18">
        <f t="shared" si="141"/>
        <v>2031</v>
      </c>
      <c r="V197" s="18">
        <f t="shared" si="141"/>
        <v>2032</v>
      </c>
      <c r="W197" s="18">
        <f t="shared" si="141"/>
        <v>2033</v>
      </c>
      <c r="X197" s="18">
        <f t="shared" si="141"/>
        <v>2034</v>
      </c>
      <c r="Y197" s="18">
        <f t="shared" si="141"/>
        <v>2035</v>
      </c>
      <c r="Z197" s="18">
        <f t="shared" si="141"/>
        <v>2036</v>
      </c>
      <c r="AA197" s="18">
        <f t="shared" si="141"/>
        <v>2037</v>
      </c>
      <c r="AB197" s="18">
        <f t="shared" si="141"/>
        <v>2038</v>
      </c>
      <c r="AC197" s="18">
        <f t="shared" si="141"/>
        <v>2039</v>
      </c>
      <c r="AD197" s="18">
        <f t="shared" si="141"/>
        <v>2040</v>
      </c>
      <c r="AE197" s="18">
        <f t="shared" si="141"/>
        <v>2041</v>
      </c>
      <c r="AF197" s="18">
        <f t="shared" si="141"/>
        <v>2042</v>
      </c>
      <c r="AG197" s="18">
        <f t="shared" si="141"/>
        <v>2043</v>
      </c>
      <c r="AH197" s="18">
        <f t="shared" si="141"/>
        <v>2044</v>
      </c>
      <c r="AI197" s="18">
        <f t="shared" si="141"/>
        <v>2045</v>
      </c>
      <c r="AJ197" s="18">
        <f t="shared" si="141"/>
        <v>2046</v>
      </c>
      <c r="AK197" s="18">
        <f t="shared" si="141"/>
        <v>2047</v>
      </c>
      <c r="AL197" s="18">
        <f t="shared" si="141"/>
        <v>2048</v>
      </c>
      <c r="AM197" s="18">
        <f t="shared" si="141"/>
        <v>2049</v>
      </c>
      <c r="AN197" s="18">
        <f t="shared" si="141"/>
        <v>2050</v>
      </c>
    </row>
    <row r="198" spans="8:40">
      <c r="I198" s="1" t="s">
        <v>520</v>
      </c>
      <c r="J198" t="s">
        <v>523</v>
      </c>
      <c r="K198" s="7">
        <v>5181982000000000</v>
      </c>
      <c r="L198" s="7">
        <v>5259642000000000</v>
      </c>
      <c r="M198" s="7">
        <v>5170129000000000</v>
      </c>
      <c r="N198" s="7">
        <v>5250440000000000</v>
      </c>
      <c r="O198" s="7">
        <f>'AEO23 Table 4'!F48*10^15</f>
        <v>5336703000000000</v>
      </c>
      <c r="P198" s="7">
        <f>'AEO23 Table 4'!G48*10^15</f>
        <v>5392938000000000</v>
      </c>
      <c r="Q198" s="7">
        <f>'AEO23 Table 4'!H48*10^15</f>
        <v>5445511000000000</v>
      </c>
      <c r="R198" s="7">
        <f>'AEO23 Table 4'!I48*10^15</f>
        <v>5486425000000000</v>
      </c>
      <c r="S198" s="7">
        <f>'AEO23 Table 4'!J48*10^15</f>
        <v>5520562000000000</v>
      </c>
      <c r="T198" s="7">
        <f>'AEO23 Table 4'!K48*10^15</f>
        <v>5551851000000000</v>
      </c>
      <c r="U198" s="7">
        <f>'AEO23 Table 4'!L48*10^15</f>
        <v>5584150000000000</v>
      </c>
      <c r="V198" s="7">
        <f>'AEO23 Table 4'!M48*10^15</f>
        <v>5621479000000000</v>
      </c>
      <c r="W198" s="7">
        <f>'AEO23 Table 4'!N48*10^15</f>
        <v>5662268000000000</v>
      </c>
      <c r="X198" s="7">
        <f>'AEO23 Table 4'!O48*10^15</f>
        <v>5706130000000000</v>
      </c>
      <c r="Y198" s="7">
        <f>'AEO23 Table 4'!P48*10^15</f>
        <v>5756391000000000</v>
      </c>
      <c r="Z198" s="7">
        <f>'AEO23 Table 4'!Q48*10^15</f>
        <v>5809623000000000</v>
      </c>
      <c r="AA198" s="7">
        <f>'AEO23 Table 4'!R48*10^15</f>
        <v>5868903000000000</v>
      </c>
      <c r="AB198" s="7">
        <f>'AEO23 Table 4'!S48*10^15</f>
        <v>5926797000000000</v>
      </c>
      <c r="AC198" s="7">
        <f>'AEO23 Table 4'!T48*10^15</f>
        <v>5984940000000000</v>
      </c>
      <c r="AD198" s="7">
        <f>'AEO23 Table 4'!U48*10^15</f>
        <v>6043934000000000</v>
      </c>
      <c r="AE198" s="7">
        <f>'AEO23 Table 4'!V48*10^15</f>
        <v>6106915000000000</v>
      </c>
      <c r="AF198" s="7">
        <f>'AEO23 Table 4'!W48*10^15</f>
        <v>6174929000000000</v>
      </c>
      <c r="AG198" s="7">
        <f>'AEO23 Table 4'!X48*10^15</f>
        <v>6246940000000000</v>
      </c>
      <c r="AH198" s="7">
        <f>'AEO23 Table 4'!Y48*10^15</f>
        <v>6321898000000000</v>
      </c>
      <c r="AI198" s="7">
        <f>'AEO23 Table 4'!Z48*10^15</f>
        <v>6399224000000000</v>
      </c>
      <c r="AJ198" s="7">
        <f>'AEO23 Table 4'!AA48*10^15</f>
        <v>6478692000000000</v>
      </c>
      <c r="AK198" s="7">
        <f>'AEO23 Table 4'!AB48*10^15</f>
        <v>6559986000000000</v>
      </c>
      <c r="AL198" s="7">
        <f>'AEO23 Table 4'!AC48*10^15</f>
        <v>6645237000000000</v>
      </c>
      <c r="AM198" s="7">
        <f>'AEO23 Table 4'!AD48*10^15</f>
        <v>6736703000000000</v>
      </c>
      <c r="AN198" s="7">
        <f>'AEO23 Table 4'!AE48*10^15</f>
        <v>6832787000000000</v>
      </c>
    </row>
    <row r="199" spans="8:40">
      <c r="I199" s="1" t="s">
        <v>521</v>
      </c>
      <c r="J199" t="s">
        <v>522</v>
      </c>
      <c r="K199" s="7">
        <f>SUM(K4,K17,K30,K43,K56,K69,K82,K95,K108,K121)</f>
        <v>5181980000000000</v>
      </c>
      <c r="L199" s="7">
        <f t="shared" ref="L199:N199" si="142">SUM(L4,L17,L30,L43,L56,L69,L82,L95,L108,L121)</f>
        <v>5258980000000001</v>
      </c>
      <c r="M199" s="7">
        <f t="shared" si="142"/>
        <v>5168468000000000</v>
      </c>
      <c r="N199" s="7">
        <f t="shared" si="142"/>
        <v>5273370999999999</v>
      </c>
      <c r="O199" s="7">
        <f t="shared" ref="O199:AN199" si="143">SUM(O4,O17,O30,O43,O56,O69,O82,O95,O108,O121)</f>
        <v>5336702999999999</v>
      </c>
      <c r="P199" s="7">
        <f t="shared" si="143"/>
        <v>5392937999999999</v>
      </c>
      <c r="Q199" s="7">
        <f t="shared" si="143"/>
        <v>5445511000000000</v>
      </c>
      <c r="R199" s="7">
        <f t="shared" si="143"/>
        <v>5486425000000000</v>
      </c>
      <c r="S199" s="7">
        <f t="shared" si="143"/>
        <v>5520562000000000</v>
      </c>
      <c r="T199" s="7">
        <f t="shared" si="143"/>
        <v>5551850000000000</v>
      </c>
      <c r="U199" s="7">
        <f t="shared" si="143"/>
        <v>5584152000000000</v>
      </c>
      <c r="V199" s="7">
        <f t="shared" si="143"/>
        <v>5621482000000000</v>
      </c>
      <c r="W199" s="7">
        <f t="shared" si="143"/>
        <v>5662266000000000</v>
      </c>
      <c r="X199" s="7">
        <f t="shared" si="143"/>
        <v>5706131000000000</v>
      </c>
      <c r="Y199" s="7">
        <f t="shared" si="143"/>
        <v>5756388999999998</v>
      </c>
      <c r="Z199" s="7">
        <f t="shared" si="143"/>
        <v>5809623000000000</v>
      </c>
      <c r="AA199" s="7">
        <f t="shared" si="143"/>
        <v>5868903999999999</v>
      </c>
      <c r="AB199" s="7">
        <f t="shared" si="143"/>
        <v>5926799000000001</v>
      </c>
      <c r="AC199" s="7">
        <f t="shared" si="143"/>
        <v>5984940000000001</v>
      </c>
      <c r="AD199" s="7">
        <f t="shared" si="143"/>
        <v>6043937000000000</v>
      </c>
      <c r="AE199" s="7">
        <f t="shared" si="143"/>
        <v>6106913000000000</v>
      </c>
      <c r="AF199" s="7">
        <f t="shared" si="143"/>
        <v>6174929000000000</v>
      </c>
      <c r="AG199" s="7">
        <f t="shared" si="143"/>
        <v>6246939999999999</v>
      </c>
      <c r="AH199" s="7">
        <f t="shared" si="143"/>
        <v>6321898000000000</v>
      </c>
      <c r="AI199" s="7">
        <f t="shared" si="143"/>
        <v>6399223000000000</v>
      </c>
      <c r="AJ199" s="7">
        <f t="shared" si="143"/>
        <v>6478692000000000</v>
      </c>
      <c r="AK199" s="7">
        <f t="shared" si="143"/>
        <v>6559986999999999</v>
      </c>
      <c r="AL199" s="7">
        <f t="shared" si="143"/>
        <v>6645236000000000</v>
      </c>
      <c r="AM199" s="7">
        <f t="shared" si="143"/>
        <v>6736702999999999</v>
      </c>
      <c r="AN199" s="7">
        <f t="shared" si="143"/>
        <v>6832784000000000</v>
      </c>
    </row>
    <row r="201" spans="8:40">
      <c r="I201" t="s">
        <v>525</v>
      </c>
      <c r="J201" t="s">
        <v>523</v>
      </c>
      <c r="K201" s="6">
        <v>4595164000000000</v>
      </c>
      <c r="L201" s="6">
        <v>4715115000000000</v>
      </c>
      <c r="M201" s="6">
        <v>4660196000000000</v>
      </c>
      <c r="N201" s="6">
        <v>4703229000000000</v>
      </c>
      <c r="O201" s="6">
        <f>'AEO23 Table 5'!F39*10^15</f>
        <v>4706010000000000</v>
      </c>
      <c r="P201" s="6">
        <f>'AEO23 Table 5'!G39*10^15</f>
        <v>4714902000000000</v>
      </c>
      <c r="Q201" s="6">
        <f>'AEO23 Table 5'!H39*10^15</f>
        <v>4715723000000000</v>
      </c>
      <c r="R201" s="6">
        <f>'AEO23 Table 5'!I39*10^15</f>
        <v>4739421000000000</v>
      </c>
      <c r="S201" s="6">
        <f>'AEO23 Table 5'!J39*10^15</f>
        <v>4766336000000000</v>
      </c>
      <c r="T201" s="6">
        <f>'AEO23 Table 5'!K39*10^15</f>
        <v>4790164000000000</v>
      </c>
      <c r="U201" s="6">
        <f>'AEO23 Table 5'!L39*10^15</f>
        <v>4819077000000000</v>
      </c>
      <c r="V201" s="6">
        <f>'AEO23 Table 5'!M39*10^15</f>
        <v>4850558000000000</v>
      </c>
      <c r="W201" s="6">
        <f>'AEO23 Table 5'!N39*10^15</f>
        <v>4879746000000000</v>
      </c>
      <c r="X201" s="6">
        <f>'AEO23 Table 5'!O39*10^15</f>
        <v>4908594000000000</v>
      </c>
      <c r="Y201" s="6">
        <f>'AEO23 Table 5'!P39*10^15</f>
        <v>4936899000000000</v>
      </c>
      <c r="Z201" s="6">
        <f>'AEO23 Table 5'!Q39*10^15</f>
        <v>4964355000000000</v>
      </c>
      <c r="AA201" s="6">
        <f>'AEO23 Table 5'!R39*10^15</f>
        <v>4989935000000000</v>
      </c>
      <c r="AB201" s="6">
        <f>'AEO23 Table 5'!S39*10^15</f>
        <v>5013577000000000</v>
      </c>
      <c r="AC201" s="6">
        <f>'AEO23 Table 5'!T39*10^15</f>
        <v>5034398000000000</v>
      </c>
      <c r="AD201" s="6">
        <f>'AEO23 Table 5'!U39*10^15</f>
        <v>5059097000000000</v>
      </c>
      <c r="AE201" s="6">
        <f>'AEO23 Table 5'!V39*10^15</f>
        <v>5087606000000000</v>
      </c>
      <c r="AF201" s="6">
        <f>'AEO23 Table 5'!W39*10^15</f>
        <v>5117900000000000</v>
      </c>
      <c r="AG201" s="6">
        <f>'AEO23 Table 5'!X39*10^15</f>
        <v>5151028000000000</v>
      </c>
      <c r="AH201" s="6">
        <f>'AEO23 Table 5'!Y39*10^15</f>
        <v>5185277000000000</v>
      </c>
      <c r="AI201" s="6">
        <f>'AEO23 Table 5'!Z39*10^15</f>
        <v>5221343000000000</v>
      </c>
      <c r="AJ201" s="6">
        <f>'AEO23 Table 5'!AA39*10^15</f>
        <v>5258938000000000</v>
      </c>
      <c r="AK201" s="6">
        <f>'AEO23 Table 5'!AB39*10^15</f>
        <v>5297752000000000</v>
      </c>
      <c r="AL201" s="6">
        <f>'AEO23 Table 5'!AC39*10^15</f>
        <v>5339770000000000</v>
      </c>
      <c r="AM201" s="6">
        <f>'AEO23 Table 5'!AD39*10^15</f>
        <v>5384829000000000</v>
      </c>
      <c r="AN201" s="6">
        <f>'AEO23 Table 5'!AE39*10^15</f>
        <v>5431965000000000</v>
      </c>
    </row>
    <row r="202" spans="8:40">
      <c r="I202" t="s">
        <v>521</v>
      </c>
      <c r="J202" t="s">
        <v>522</v>
      </c>
      <c r="K202" s="7">
        <f>SUM(K134,K147,K160,K173,K186)</f>
        <v>4595165000000000</v>
      </c>
      <c r="L202" s="7">
        <f t="shared" ref="L202:N202" si="144">SUM(L134,L147,L160,L173,L186)</f>
        <v>4715090000000000</v>
      </c>
      <c r="M202" s="7">
        <f t="shared" si="144"/>
        <v>4659688000000000</v>
      </c>
      <c r="N202" s="7">
        <f t="shared" si="144"/>
        <v>4703552000000000</v>
      </c>
      <c r="O202" s="7">
        <f t="shared" ref="O202:AN202" si="145">SUM(O134,O147,O160,O173,O186)</f>
        <v>4752282000000000</v>
      </c>
      <c r="P202" s="7">
        <f t="shared" si="145"/>
        <v>4795945000000000</v>
      </c>
      <c r="Q202" s="7">
        <f t="shared" si="145"/>
        <v>4833888000000000</v>
      </c>
      <c r="R202" s="7">
        <f t="shared" si="145"/>
        <v>4870414000000000</v>
      </c>
      <c r="S202" s="7">
        <f t="shared" si="145"/>
        <v>4907689000000000</v>
      </c>
      <c r="T202" s="7">
        <f t="shared" si="145"/>
        <v>4790164000000000</v>
      </c>
      <c r="U202" s="7">
        <f t="shared" si="145"/>
        <v>4819077000000000</v>
      </c>
      <c r="V202" s="7">
        <f t="shared" si="145"/>
        <v>4850556000000000</v>
      </c>
      <c r="W202" s="7">
        <f t="shared" si="145"/>
        <v>4879746000000000</v>
      </c>
      <c r="X202" s="7">
        <f t="shared" si="145"/>
        <v>4908592000000000</v>
      </c>
      <c r="Y202" s="7">
        <f t="shared" si="145"/>
        <v>4936900000000000</v>
      </c>
      <c r="Z202" s="7">
        <f t="shared" si="145"/>
        <v>4964356000000000</v>
      </c>
      <c r="AA202" s="7">
        <f t="shared" si="145"/>
        <v>4989936000000000</v>
      </c>
      <c r="AB202" s="7">
        <f t="shared" si="145"/>
        <v>5013578000000000</v>
      </c>
      <c r="AC202" s="7">
        <f t="shared" si="145"/>
        <v>5034397000000000</v>
      </c>
      <c r="AD202" s="7">
        <f t="shared" si="145"/>
        <v>5059099000000000</v>
      </c>
      <c r="AE202" s="7">
        <f t="shared" si="145"/>
        <v>5087606000000000</v>
      </c>
      <c r="AF202" s="7">
        <f t="shared" si="145"/>
        <v>5117901000000000</v>
      </c>
      <c r="AG202" s="7">
        <f t="shared" si="145"/>
        <v>5151028000000000</v>
      </c>
      <c r="AH202" s="7">
        <f t="shared" si="145"/>
        <v>5185279000000000</v>
      </c>
      <c r="AI202" s="7">
        <f t="shared" si="145"/>
        <v>5221344000000000</v>
      </c>
      <c r="AJ202" s="7">
        <f t="shared" si="145"/>
        <v>5258937000000000</v>
      </c>
      <c r="AK202" s="7">
        <f t="shared" si="145"/>
        <v>5297754000000000</v>
      </c>
      <c r="AL202" s="7">
        <f t="shared" si="145"/>
        <v>5339772000000000</v>
      </c>
      <c r="AM202" s="7">
        <f t="shared" si="145"/>
        <v>5384830000000000</v>
      </c>
      <c r="AN202" s="7">
        <f t="shared" si="145"/>
        <v>5431965000000000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16</vt:i4>
      </vt:variant>
    </vt:vector>
  </HeadingPairs>
  <TitlesOfParts>
    <vt:vector size="41" baseType="lpstr">
      <vt:lpstr>About</vt:lpstr>
      <vt:lpstr>AEO22 Table 4</vt:lpstr>
      <vt:lpstr>AEO23 Table 4</vt:lpstr>
      <vt:lpstr>AEO22 Table 5</vt:lpstr>
      <vt:lpstr>AEO23 Table 5</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2024-11-22T22:58:02Z</dcterms:modified>
</cp:coreProperties>
</file>