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Mary Francis Swint\Vensim\eps-us\InputData\elec\EIaE\"/>
    </mc:Choice>
  </mc:AlternateContent>
  <xr:revisionPtr revIDLastSave="0" documentId="13_ncr:1_{AE3468FF-106A-429D-84E7-42ABCC375A5C}" xr6:coauthVersionLast="47" xr6:coauthVersionMax="47" xr10:uidLastSave="{00000000-0000-0000-0000-000000000000}"/>
  <bookViews>
    <workbookView xWindow="28695" yWindow="-2835" windowWidth="14610" windowHeight="15585" activeTab="7" xr2:uid="{00000000-000D-0000-FFFF-FFFF00000000}"/>
  </bookViews>
  <sheets>
    <sheet name="About" sheetId="1" r:id="rId1"/>
    <sheet name="AEO Table 10 2023" sheetId="13" r:id="rId2"/>
    <sheet name="AEO Table 10 2022" sheetId="15" r:id="rId3"/>
    <sheet name="AEO Table 10 2021" sheetId="6" r:id="rId4"/>
    <sheet name="Canada Generation Projection" sheetId="7" r:id="rId5"/>
    <sheet name="Canada NG Gen by Turbine Type" sheetId="14" r:id="rId6"/>
    <sheet name="Canada Elec Mix" sheetId="8" r:id="rId7"/>
    <sheet name="AEO Table 3 2023" sheetId="12" r:id="rId8"/>
    <sheet name="AEO Table 3 2022" sheetId="16" r:id="rId9"/>
    <sheet name="AEO Table 3 2021" sheetId="11" r:id="rId10"/>
    <sheet name="EIaE-BIE" sheetId="3" r:id="rId11"/>
    <sheet name="EIaE-BEE" sheetId="5" r:id="rId12"/>
    <sheet name="EIaE-IEP" sheetId="9" r:id="rId13"/>
    <sheet name="EIaE-BEEP" sheetId="10" r:id="rId14"/>
  </sheets>
  <externalReferences>
    <externalReference r:id="rId15"/>
  </externalReferences>
  <definedNames>
    <definedName name="lignite_multiplier">'[1]Hard Coal and Lig Multipliers'!$N$16</definedName>
    <definedName name="nonlignite_multiplier">'[1]Hard Coal and Lig Multipliers'!$N$17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0" l="1"/>
  <c r="C2" i="9"/>
  <c r="C2" i="5"/>
  <c r="C3" i="3"/>
  <c r="C4" i="3"/>
  <c r="C5" i="3"/>
  <c r="C6" i="3"/>
  <c r="C7" i="3"/>
  <c r="C8" i="3"/>
  <c r="C9" i="3"/>
  <c r="C10" i="3"/>
  <c r="C11" i="3"/>
  <c r="C12" i="3"/>
  <c r="C13" i="3"/>
  <c r="C14" i="3"/>
  <c r="C15" i="3"/>
  <c r="C16" i="3"/>
  <c r="C17" i="3"/>
  <c r="C18" i="3"/>
  <c r="C2" i="3"/>
  <c r="B4" i="3"/>
  <c r="D4" i="3"/>
  <c r="E4" i="3"/>
  <c r="F4" i="3"/>
  <c r="G4" i="3"/>
  <c r="H4" i="3"/>
  <c r="I4" i="3"/>
  <c r="J4" i="3"/>
  <c r="K4" i="3"/>
  <c r="L4" i="3"/>
  <c r="M4" i="3"/>
  <c r="N4" i="3"/>
  <c r="O4" i="3"/>
  <c r="P4" i="3"/>
  <c r="Q4" i="3"/>
  <c r="R4" i="3"/>
  <c r="S4" i="3"/>
  <c r="T4" i="3"/>
  <c r="U4" i="3"/>
  <c r="V4" i="3"/>
  <c r="W4" i="3"/>
  <c r="X4" i="3"/>
  <c r="Y4" i="3"/>
  <c r="Z4" i="3"/>
  <c r="AA4" i="3"/>
  <c r="AB4" i="3"/>
  <c r="AC4" i="3"/>
  <c r="AD4" i="3"/>
  <c r="AE4" i="3"/>
  <c r="AF4" i="3"/>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B1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B4" i="8"/>
  <c r="B3" i="8"/>
  <c r="B55" i="14" l="1"/>
  <c r="B53" i="14"/>
  <c r="N22" i="14"/>
  <c r="N14" i="14"/>
  <c r="N15" i="14"/>
  <c r="N16" i="14"/>
  <c r="N17" i="14"/>
  <c r="N18" i="14"/>
  <c r="N20" i="14"/>
  <c r="N21" i="14"/>
  <c r="N13" i="14"/>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D2" i="9"/>
  <c r="E2" i="9"/>
  <c r="F2" i="9"/>
  <c r="G2" i="9"/>
  <c r="H2" i="9"/>
  <c r="I2" i="9"/>
  <c r="J2" i="9"/>
  <c r="K2" i="9"/>
  <c r="L2" i="9"/>
  <c r="M2" i="9"/>
  <c r="N2" i="9"/>
  <c r="O2" i="9"/>
  <c r="P2" i="9"/>
  <c r="Q2" i="9"/>
  <c r="R2" i="9"/>
  <c r="S2" i="9"/>
  <c r="T2" i="9"/>
  <c r="U2" i="9"/>
  <c r="V2" i="9"/>
  <c r="W2" i="9"/>
  <c r="X2" i="9"/>
  <c r="Y2" i="9"/>
  <c r="Z2" i="9"/>
  <c r="AA2" i="9"/>
  <c r="AB2" i="9"/>
  <c r="AC2" i="9"/>
  <c r="AD2" i="9"/>
  <c r="AE2" i="9"/>
  <c r="AF2" i="9"/>
  <c r="D2" i="5" l="1"/>
  <c r="E2" i="5"/>
  <c r="F2" i="5"/>
  <c r="G2" i="5"/>
  <c r="H2" i="5"/>
  <c r="I2" i="5"/>
  <c r="J2" i="5"/>
  <c r="K2" i="5"/>
  <c r="L2" i="5"/>
  <c r="M2" i="5"/>
  <c r="N2" i="5"/>
  <c r="O2" i="5"/>
  <c r="P2" i="5"/>
  <c r="Q2" i="5"/>
  <c r="R2" i="5"/>
  <c r="S2" i="5"/>
  <c r="T2" i="5"/>
  <c r="U2" i="5"/>
  <c r="V2" i="5"/>
  <c r="W2" i="5"/>
  <c r="X2" i="5"/>
  <c r="Y2" i="5"/>
  <c r="Z2" i="5"/>
  <c r="AA2" i="5"/>
  <c r="AB2" i="5"/>
  <c r="AC2" i="5"/>
  <c r="AD2" i="5"/>
  <c r="AE2" i="5"/>
  <c r="AF2" i="5"/>
  <c r="D9" i="3"/>
  <c r="E9" i="3"/>
  <c r="F9" i="3"/>
  <c r="G9" i="3"/>
  <c r="H9" i="3"/>
  <c r="I9" i="3"/>
  <c r="J9" i="3"/>
  <c r="K9" i="3"/>
  <c r="L9" i="3"/>
  <c r="M9" i="3"/>
  <c r="N9" i="3"/>
  <c r="O9" i="3"/>
  <c r="P9" i="3"/>
  <c r="Q9" i="3"/>
  <c r="R9" i="3"/>
  <c r="S9" i="3"/>
  <c r="T9" i="3"/>
  <c r="U9" i="3"/>
  <c r="V9" i="3"/>
  <c r="W9" i="3"/>
  <c r="X9" i="3"/>
  <c r="Y9" i="3"/>
  <c r="Z9" i="3"/>
  <c r="AA9" i="3"/>
  <c r="AB9" i="3"/>
  <c r="AC9" i="3"/>
  <c r="AD9" i="3"/>
  <c r="AE9" i="3"/>
  <c r="AF9"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F12" i="3"/>
  <c r="H12" i="3"/>
  <c r="N12" i="3"/>
  <c r="P12" i="3"/>
  <c r="V12" i="3"/>
  <c r="X12" i="3"/>
  <c r="AD12" i="3"/>
  <c r="AF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D2" i="8"/>
  <c r="D2" i="3" s="1"/>
  <c r="F2" i="8"/>
  <c r="F2" i="3" s="1"/>
  <c r="J2" i="8"/>
  <c r="J2" i="3" s="1"/>
  <c r="L2" i="8"/>
  <c r="L2" i="3" s="1"/>
  <c r="N2" i="8"/>
  <c r="N2" i="3" s="1"/>
  <c r="R2" i="8"/>
  <c r="R2" i="3" s="1"/>
  <c r="T2" i="8"/>
  <c r="T2" i="3" s="1"/>
  <c r="V2" i="8"/>
  <c r="V2" i="3" s="1"/>
  <c r="Z2" i="8"/>
  <c r="Z2" i="3" s="1"/>
  <c r="AB2" i="8"/>
  <c r="AB2" i="3" s="1"/>
  <c r="AD2" i="8"/>
  <c r="AD2" i="3" s="1"/>
  <c r="D3" i="3"/>
  <c r="F3" i="3"/>
  <c r="H3" i="3"/>
  <c r="L3" i="3"/>
  <c r="N3" i="3"/>
  <c r="P3" i="3"/>
  <c r="T3" i="3"/>
  <c r="V3" i="3"/>
  <c r="X3" i="3"/>
  <c r="AB3" i="3"/>
  <c r="AD3" i="3"/>
  <c r="AF3" i="3"/>
  <c r="F5" i="8"/>
  <c r="F5" i="3" s="1"/>
  <c r="H5" i="8"/>
  <c r="H5" i="3" s="1"/>
  <c r="J5" i="8"/>
  <c r="J5" i="3" s="1"/>
  <c r="N5" i="8"/>
  <c r="N5" i="3" s="1"/>
  <c r="P5" i="8"/>
  <c r="P5" i="3" s="1"/>
  <c r="R5" i="8"/>
  <c r="R5" i="3" s="1"/>
  <c r="V5" i="8"/>
  <c r="V5" i="3" s="1"/>
  <c r="X5" i="8"/>
  <c r="X5" i="3" s="1"/>
  <c r="Z5" i="8"/>
  <c r="Z5" i="3" s="1"/>
  <c r="AD5" i="8"/>
  <c r="AD5" i="3" s="1"/>
  <c r="AF5" i="8"/>
  <c r="AF5" i="3" s="1"/>
  <c r="D6" i="8"/>
  <c r="D6" i="3" s="1"/>
  <c r="H6" i="8"/>
  <c r="H6" i="3" s="1"/>
  <c r="J6" i="8"/>
  <c r="J6" i="3" s="1"/>
  <c r="L6" i="8"/>
  <c r="L6" i="3" s="1"/>
  <c r="P6" i="8"/>
  <c r="P6" i="3" s="1"/>
  <c r="R6" i="8"/>
  <c r="R6" i="3" s="1"/>
  <c r="T6" i="8"/>
  <c r="T6" i="3" s="1"/>
  <c r="X6" i="8"/>
  <c r="X6" i="3" s="1"/>
  <c r="Z6" i="8"/>
  <c r="Z6" i="3" s="1"/>
  <c r="AB6" i="8"/>
  <c r="AB6" i="3" s="1"/>
  <c r="AF6" i="8"/>
  <c r="AF6" i="3" s="1"/>
  <c r="D7" i="8"/>
  <c r="D7" i="3" s="1"/>
  <c r="F7" i="8"/>
  <c r="F7" i="3" s="1"/>
  <c r="J7" i="8"/>
  <c r="J7" i="3" s="1"/>
  <c r="L7" i="8"/>
  <c r="L7" i="3" s="1"/>
  <c r="N7" i="8"/>
  <c r="N7" i="3" s="1"/>
  <c r="R7" i="8"/>
  <c r="R7" i="3" s="1"/>
  <c r="T7" i="8"/>
  <c r="T7" i="3" s="1"/>
  <c r="V7" i="8"/>
  <c r="V7" i="3" s="1"/>
  <c r="Z7" i="8"/>
  <c r="Z7" i="3" s="1"/>
  <c r="AB7" i="8"/>
  <c r="AB7" i="3" s="1"/>
  <c r="AD7" i="8"/>
  <c r="AD7" i="3" s="1"/>
  <c r="D10" i="8"/>
  <c r="D10" i="3" s="1"/>
  <c r="F10" i="8"/>
  <c r="F10" i="3" s="1"/>
  <c r="H10" i="8"/>
  <c r="H10" i="3" s="1"/>
  <c r="L10" i="8"/>
  <c r="L10" i="3" s="1"/>
  <c r="N10" i="8"/>
  <c r="N10" i="3" s="1"/>
  <c r="P10" i="8"/>
  <c r="P10" i="3" s="1"/>
  <c r="T10" i="8"/>
  <c r="T10" i="3" s="1"/>
  <c r="V10" i="8"/>
  <c r="V10" i="3" s="1"/>
  <c r="X10" i="8"/>
  <c r="X10" i="3" s="1"/>
  <c r="AB10" i="8"/>
  <c r="AB10" i="3" s="1"/>
  <c r="AD10" i="8"/>
  <c r="AD10" i="3" s="1"/>
  <c r="AF10" i="8"/>
  <c r="AF10" i="3" s="1"/>
  <c r="F12" i="8"/>
  <c r="H12" i="8"/>
  <c r="J12" i="8"/>
  <c r="J12" i="3" s="1"/>
  <c r="N12" i="8"/>
  <c r="P12" i="8"/>
  <c r="R12" i="8"/>
  <c r="R12" i="3" s="1"/>
  <c r="V12" i="8"/>
  <c r="X12" i="8"/>
  <c r="Z12" i="8"/>
  <c r="Z12" i="3" s="1"/>
  <c r="AD12" i="8"/>
  <c r="AF12" i="8"/>
  <c r="B10" i="8"/>
  <c r="C20" i="8"/>
  <c r="C5" i="8" s="1"/>
  <c r="D20" i="8"/>
  <c r="D5" i="8" s="1"/>
  <c r="D5" i="3" s="1"/>
  <c r="E20" i="8"/>
  <c r="E6" i="8" s="1"/>
  <c r="E6" i="3" s="1"/>
  <c r="F20" i="8"/>
  <c r="F8" i="8" s="1"/>
  <c r="F8" i="3" s="1"/>
  <c r="G20" i="8"/>
  <c r="G2" i="8" s="1"/>
  <c r="G2" i="3" s="1"/>
  <c r="H20" i="8"/>
  <c r="H2" i="8" s="1"/>
  <c r="H2" i="3" s="1"/>
  <c r="I20" i="8"/>
  <c r="I3" i="3" s="1"/>
  <c r="J20" i="8"/>
  <c r="J3" i="3" s="1"/>
  <c r="K20" i="8"/>
  <c r="K5" i="8" s="1"/>
  <c r="K5" i="3" s="1"/>
  <c r="L20" i="8"/>
  <c r="L5" i="8" s="1"/>
  <c r="L5" i="3" s="1"/>
  <c r="M20" i="8"/>
  <c r="M6" i="8" s="1"/>
  <c r="M6" i="3" s="1"/>
  <c r="N20" i="8"/>
  <c r="N8" i="8" s="1"/>
  <c r="N8" i="3" s="1"/>
  <c r="O20" i="8"/>
  <c r="O2" i="8" s="1"/>
  <c r="O2" i="3" s="1"/>
  <c r="P20" i="8"/>
  <c r="P2" i="8" s="1"/>
  <c r="P2" i="3" s="1"/>
  <c r="Q20" i="8"/>
  <c r="Q3" i="3" s="1"/>
  <c r="R20" i="8"/>
  <c r="R3" i="3" s="1"/>
  <c r="S20" i="8"/>
  <c r="S5" i="8" s="1"/>
  <c r="S5" i="3" s="1"/>
  <c r="T20" i="8"/>
  <c r="T5" i="8" s="1"/>
  <c r="T5" i="3" s="1"/>
  <c r="U20" i="8"/>
  <c r="U6" i="8" s="1"/>
  <c r="U6" i="3" s="1"/>
  <c r="V20" i="8"/>
  <c r="V8" i="8" s="1"/>
  <c r="V8" i="3" s="1"/>
  <c r="W20" i="8"/>
  <c r="W2" i="8" s="1"/>
  <c r="W2" i="3" s="1"/>
  <c r="X20" i="8"/>
  <c r="X2" i="8" s="1"/>
  <c r="X2" i="3" s="1"/>
  <c r="Y20" i="8"/>
  <c r="Y3" i="3" s="1"/>
  <c r="Z20" i="8"/>
  <c r="Z3" i="3" s="1"/>
  <c r="AA20" i="8"/>
  <c r="AA5" i="8" s="1"/>
  <c r="AA5" i="3" s="1"/>
  <c r="AB20" i="8"/>
  <c r="AB5" i="8" s="1"/>
  <c r="AB5" i="3" s="1"/>
  <c r="AC20" i="8"/>
  <c r="AC6" i="8" s="1"/>
  <c r="AC6" i="3" s="1"/>
  <c r="AD20" i="8"/>
  <c r="AD8" i="8" s="1"/>
  <c r="AD8" i="3" s="1"/>
  <c r="AE20" i="8"/>
  <c r="AE2" i="8" s="1"/>
  <c r="AE2" i="3" s="1"/>
  <c r="AF20" i="8"/>
  <c r="AF2" i="8" s="1"/>
  <c r="AF2" i="3" s="1"/>
  <c r="B20" i="8"/>
  <c r="B7" i="8" s="1"/>
  <c r="B12" i="8" l="1"/>
  <c r="Y12" i="8"/>
  <c r="Y12" i="3" s="1"/>
  <c r="Q12" i="8"/>
  <c r="Q12" i="3" s="1"/>
  <c r="I12" i="8"/>
  <c r="I12" i="3" s="1"/>
  <c r="AE10" i="8"/>
  <c r="AE10" i="3" s="1"/>
  <c r="W10" i="8"/>
  <c r="W10" i="3" s="1"/>
  <c r="O10" i="8"/>
  <c r="O10" i="3" s="1"/>
  <c r="G10" i="8"/>
  <c r="G10" i="3" s="1"/>
  <c r="AC7" i="8"/>
  <c r="AC7" i="3" s="1"/>
  <c r="U7" i="8"/>
  <c r="U7" i="3" s="1"/>
  <c r="M7" i="8"/>
  <c r="M7" i="3" s="1"/>
  <c r="E7" i="8"/>
  <c r="E7" i="3" s="1"/>
  <c r="AA6" i="8"/>
  <c r="AA6" i="3" s="1"/>
  <c r="S6" i="8"/>
  <c r="S6" i="3" s="1"/>
  <c r="K6" i="8"/>
  <c r="K6" i="3" s="1"/>
  <c r="C6" i="8"/>
  <c r="Y5" i="8"/>
  <c r="Y5" i="3" s="1"/>
  <c r="Q5" i="8"/>
  <c r="Q5" i="3" s="1"/>
  <c r="I5" i="8"/>
  <c r="I5" i="3" s="1"/>
  <c r="AE3" i="3"/>
  <c r="W3" i="3"/>
  <c r="O3" i="3"/>
  <c r="G3" i="3"/>
  <c r="AC2" i="8"/>
  <c r="AC2" i="3" s="1"/>
  <c r="U2" i="8"/>
  <c r="U2" i="3" s="1"/>
  <c r="M2" i="8"/>
  <c r="M2" i="3" s="1"/>
  <c r="E2" i="8"/>
  <c r="E2" i="3" s="1"/>
  <c r="AB8" i="8"/>
  <c r="AB8" i="3" s="1"/>
  <c r="T8" i="8"/>
  <c r="T8" i="3" s="1"/>
  <c r="L8" i="8"/>
  <c r="L8" i="3" s="1"/>
  <c r="D8" i="8"/>
  <c r="D8" i="3" s="1"/>
  <c r="B2" i="8"/>
  <c r="AE12" i="8"/>
  <c r="AE12" i="3" s="1"/>
  <c r="W12" i="8"/>
  <c r="W12" i="3" s="1"/>
  <c r="O12" i="8"/>
  <c r="O12" i="3" s="1"/>
  <c r="G12" i="8"/>
  <c r="G12" i="3" s="1"/>
  <c r="AC10" i="8"/>
  <c r="AC10" i="3" s="1"/>
  <c r="U10" i="8"/>
  <c r="U10" i="3" s="1"/>
  <c r="M10" i="8"/>
  <c r="M10" i="3" s="1"/>
  <c r="E10" i="8"/>
  <c r="E10" i="3" s="1"/>
  <c r="AA7" i="8"/>
  <c r="AA7" i="3" s="1"/>
  <c r="S7" i="8"/>
  <c r="S7" i="3" s="1"/>
  <c r="K7" i="8"/>
  <c r="K7" i="3" s="1"/>
  <c r="C7" i="8"/>
  <c r="Y6" i="8"/>
  <c r="Y6" i="3" s="1"/>
  <c r="Q6" i="8"/>
  <c r="Q6" i="3" s="1"/>
  <c r="I6" i="8"/>
  <c r="I6" i="3" s="1"/>
  <c r="AE5" i="8"/>
  <c r="AE5" i="3" s="1"/>
  <c r="W5" i="8"/>
  <c r="W5" i="3" s="1"/>
  <c r="O5" i="8"/>
  <c r="O5" i="3" s="1"/>
  <c r="G5" i="8"/>
  <c r="G5" i="3" s="1"/>
  <c r="AC3" i="3"/>
  <c r="U3" i="3"/>
  <c r="M3" i="3"/>
  <c r="E3" i="3"/>
  <c r="AA2" i="8"/>
  <c r="AA2" i="3" s="1"/>
  <c r="S2" i="8"/>
  <c r="S2" i="3" s="1"/>
  <c r="K2" i="8"/>
  <c r="K2" i="3" s="1"/>
  <c r="C2" i="8"/>
  <c r="Z8" i="8"/>
  <c r="Z8" i="3" s="1"/>
  <c r="R8" i="8"/>
  <c r="R8" i="3" s="1"/>
  <c r="J8" i="8"/>
  <c r="J8" i="3" s="1"/>
  <c r="I8" i="8"/>
  <c r="I8" i="3" s="1"/>
  <c r="B8" i="8"/>
  <c r="B5" i="8"/>
  <c r="AC12" i="8"/>
  <c r="AC12" i="3" s="1"/>
  <c r="U12" i="8"/>
  <c r="U12" i="3" s="1"/>
  <c r="M12" i="8"/>
  <c r="M12" i="3" s="1"/>
  <c r="E12" i="8"/>
  <c r="E12" i="3" s="1"/>
  <c r="AA10" i="8"/>
  <c r="AA10" i="3" s="1"/>
  <c r="S10" i="8"/>
  <c r="S10" i="3" s="1"/>
  <c r="K10" i="8"/>
  <c r="K10" i="3" s="1"/>
  <c r="C10" i="8"/>
  <c r="Y7" i="8"/>
  <c r="Y7" i="3" s="1"/>
  <c r="Q7" i="8"/>
  <c r="Q7" i="3" s="1"/>
  <c r="I7" i="8"/>
  <c r="I7" i="3" s="1"/>
  <c r="AE6" i="8"/>
  <c r="AE6" i="3" s="1"/>
  <c r="W6" i="8"/>
  <c r="W6" i="3" s="1"/>
  <c r="O6" i="8"/>
  <c r="O6" i="3" s="1"/>
  <c r="G6" i="8"/>
  <c r="G6" i="3" s="1"/>
  <c r="AC5" i="8"/>
  <c r="AC5" i="3" s="1"/>
  <c r="U5" i="8"/>
  <c r="U5" i="3" s="1"/>
  <c r="M5" i="8"/>
  <c r="M5" i="3" s="1"/>
  <c r="E5" i="8"/>
  <c r="E5" i="3" s="1"/>
  <c r="AA3" i="3"/>
  <c r="S3" i="3"/>
  <c r="K3" i="3"/>
  <c r="Y2" i="8"/>
  <c r="Y2" i="3" s="1"/>
  <c r="Q2" i="8"/>
  <c r="Q2" i="3" s="1"/>
  <c r="I2" i="8"/>
  <c r="I2" i="3" s="1"/>
  <c r="AF8" i="8"/>
  <c r="AF8" i="3" s="1"/>
  <c r="X8" i="8"/>
  <c r="X8" i="3" s="1"/>
  <c r="P8" i="8"/>
  <c r="P8" i="3" s="1"/>
  <c r="H8" i="8"/>
  <c r="H8" i="3" s="1"/>
  <c r="AC8" i="8"/>
  <c r="AC8" i="3" s="1"/>
  <c r="M8" i="8"/>
  <c r="M8" i="3" s="1"/>
  <c r="K8" i="8"/>
  <c r="K8" i="3" s="1"/>
  <c r="Q8" i="8"/>
  <c r="Q8" i="3" s="1"/>
  <c r="B6" i="8"/>
  <c r="AB12" i="8"/>
  <c r="AB12" i="3" s="1"/>
  <c r="T12" i="8"/>
  <c r="T12" i="3" s="1"/>
  <c r="L12" i="8"/>
  <c r="L12" i="3" s="1"/>
  <c r="D12" i="8"/>
  <c r="D12" i="3" s="1"/>
  <c r="Z10" i="8"/>
  <c r="Z10" i="3" s="1"/>
  <c r="R10" i="8"/>
  <c r="R10" i="3" s="1"/>
  <c r="J10" i="8"/>
  <c r="J10" i="3" s="1"/>
  <c r="AF7" i="8"/>
  <c r="AF7" i="3" s="1"/>
  <c r="X7" i="8"/>
  <c r="X7" i="3" s="1"/>
  <c r="P7" i="8"/>
  <c r="P7" i="3" s="1"/>
  <c r="H7" i="8"/>
  <c r="H7" i="3" s="1"/>
  <c r="AD6" i="8"/>
  <c r="AD6" i="3" s="1"/>
  <c r="V6" i="8"/>
  <c r="V6" i="3" s="1"/>
  <c r="N6" i="8"/>
  <c r="N6" i="3" s="1"/>
  <c r="F6" i="8"/>
  <c r="F6" i="3" s="1"/>
  <c r="AE8" i="8"/>
  <c r="AE8" i="3" s="1"/>
  <c r="W8" i="8"/>
  <c r="W8" i="3" s="1"/>
  <c r="O8" i="8"/>
  <c r="O8" i="3" s="1"/>
  <c r="G8" i="8"/>
  <c r="G8" i="3" s="1"/>
  <c r="U8" i="8"/>
  <c r="U8" i="3" s="1"/>
  <c r="E8" i="8"/>
  <c r="E8" i="3" s="1"/>
  <c r="AA8" i="8"/>
  <c r="AA8" i="3" s="1"/>
  <c r="S8" i="8"/>
  <c r="S8" i="3" s="1"/>
  <c r="C8" i="8"/>
  <c r="Y8" i="8"/>
  <c r="Y8" i="3" s="1"/>
  <c r="AA12" i="8"/>
  <c r="AA12" i="3" s="1"/>
  <c r="S12" i="8"/>
  <c r="S12" i="3" s="1"/>
  <c r="K12" i="8"/>
  <c r="K12" i="3" s="1"/>
  <c r="C12" i="8"/>
  <c r="Y10" i="8"/>
  <c r="Y10" i="3" s="1"/>
  <c r="Q10" i="8"/>
  <c r="Q10" i="3" s="1"/>
  <c r="I10" i="8"/>
  <c r="I10" i="3" s="1"/>
  <c r="AE7" i="8"/>
  <c r="AE7" i="3" s="1"/>
  <c r="W7" i="8"/>
  <c r="W7" i="3" s="1"/>
  <c r="O7" i="8"/>
  <c r="O7" i="3" s="1"/>
  <c r="G7" i="8"/>
  <c r="G7" i="3" s="1"/>
  <c r="B2" i="10"/>
  <c r="B2" i="9"/>
  <c r="B16" i="3" l="1"/>
  <c r="B17" i="3"/>
  <c r="B18" i="3"/>
  <c r="B2" i="5" l="1"/>
  <c r="B9" i="3"/>
  <c r="B11" i="3"/>
  <c r="B13" i="3"/>
  <c r="B14" i="3"/>
  <c r="B15" i="3"/>
  <c r="B5" i="3" l="1"/>
  <c r="B10" i="3"/>
  <c r="B8" i="3"/>
  <c r="B6" i="3"/>
  <c r="B3" i="3"/>
  <c r="B2" i="3"/>
  <c r="B7" i="3"/>
  <c r="B12" i="3"/>
</calcChain>
</file>

<file path=xl/sharedStrings.xml><?xml version="1.0" encoding="utf-8"?>
<sst xmlns="http://schemas.openxmlformats.org/spreadsheetml/2006/main" count="2231" uniqueCount="424">
  <si>
    <t>EIaE BAU Imported Electricity</t>
  </si>
  <si>
    <t>EIaE BAU Exported Electricity</t>
  </si>
  <si>
    <t>Source:</t>
  </si>
  <si>
    <t>Energy Information Administration</t>
  </si>
  <si>
    <t>Table 10</t>
  </si>
  <si>
    <t>ETT000</t>
  </si>
  <si>
    <t>10. Electricity Trade</t>
  </si>
  <si>
    <t>(billion kilowatthours, unless otherwise noted)</t>
  </si>
  <si>
    <t xml:space="preserve"> Electricity Trade</t>
  </si>
  <si>
    <t>Interregional Electricity Trade</t>
  </si>
  <si>
    <t xml:space="preserve">  Gross Domestic Sales</t>
  </si>
  <si>
    <t>ETT000:ca_GrossDomestic</t>
  </si>
  <si>
    <t xml:space="preserve">    Firm Power</t>
  </si>
  <si>
    <t>ETT000:da_GrossDomestic</t>
  </si>
  <si>
    <t xml:space="preserve">    Economy</t>
  </si>
  <si>
    <t>ETT000:ea_GrossDomestic</t>
  </si>
  <si>
    <t>ETT000:fa_(millionyyyyd</t>
  </si>
  <si>
    <t>ETT000:ga_(millionyyyyd</t>
  </si>
  <si>
    <t>ETT000:ha_(millionyyyyd</t>
  </si>
  <si>
    <t>International Electricity Trade</t>
  </si>
  <si>
    <t xml:space="preserve">  Imports from Canada and Mexico</t>
  </si>
  <si>
    <t>ETT000:ja_FirmPowerImpo</t>
  </si>
  <si>
    <t>ETT000:ja_EconomyImport</t>
  </si>
  <si>
    <t>ETT000:ja_GrossImportsf</t>
  </si>
  <si>
    <t xml:space="preserve">  Exports to Canada and Mexico</t>
  </si>
  <si>
    <t>ETT000:ka_FirmPowerExpo</t>
  </si>
  <si>
    <t>- -</t>
  </si>
  <si>
    <t>ETT000:ka_EconomyExport</t>
  </si>
  <si>
    <t>ETT000:ka_GrossExportst</t>
  </si>
  <si>
    <t>Electricity Exports (MWh)</t>
  </si>
  <si>
    <t>curtailment or cessation of delivery by the supplier in accordance with prior agreements or under specified conditions.</t>
  </si>
  <si>
    <t>scheduled as part of the normal operating conditions of the affected electric systems.  Economy sales are subject to</t>
  </si>
  <si>
    <t>Release Date</t>
  </si>
  <si>
    <t>Datekey</t>
  </si>
  <si>
    <t>Reference case</t>
  </si>
  <si>
    <t>Scenario</t>
  </si>
  <si>
    <t>Report</t>
  </si>
  <si>
    <t>Select Appendices: Electricity Generation</t>
  </si>
  <si>
    <t>Select Type: Primary Fuel</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</si>
  <si>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</si>
  <si>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</si>
  <si>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</si>
  <si>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</si>
  <si>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</si>
  <si>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</si>
  <si>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</si>
  <si>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</si>
  <si>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</si>
  <si>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</si>
  <si>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</si>
  <si>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</si>
  <si>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</si>
  <si>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</si>
  <si>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</si>
  <si>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</si>
  <si>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</si>
  <si>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</si>
  <si>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</si>
  <si>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</si>
  <si>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</si>
  <si>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</si>
  <si>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</si>
  <si>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</si>
  <si>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</si>
  <si>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</si>
  <si>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</si>
  <si>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</si>
  <si>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</si>
  <si>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</si>
  <si>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</si>
  <si>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</si>
  <si>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</si>
  <si>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</si>
  <si>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</si>
  <si>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</si>
  <si>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</si>
  <si>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</si>
  <si>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</si>
  <si>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</si>
  <si>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</si>
  <si>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</si>
  <si>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</si>
  <si>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</si>
  <si>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</si>
  <si>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</si>
  <si>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</si>
  <si>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</si>
  <si>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</si>
  <si>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</si>
  <si>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</si>
  <si>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</si>
  <si>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</si>
  <si>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</si>
  <si>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</si>
  <si>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</si>
  <si>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</si>
  <si>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</si>
  <si>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</si>
  <si>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hard coal</t>
  </si>
  <si>
    <t>nuclear</t>
  </si>
  <si>
    <t>onshore wind</t>
  </si>
  <si>
    <t>hydro</t>
  </si>
  <si>
    <t>solar PV</t>
  </si>
  <si>
    <t>solar thermal</t>
  </si>
  <si>
    <t>biomass</t>
  </si>
  <si>
    <t>geothermal</t>
  </si>
  <si>
    <t>petroleum</t>
  </si>
  <si>
    <t>natural gas peaker</t>
  </si>
  <si>
    <t>lignite</t>
  </si>
  <si>
    <t>offshore wind</t>
  </si>
  <si>
    <t>Quantity of Imports and Exports</t>
  </si>
  <si>
    <t>Canadian Electricity Generation by Type</t>
  </si>
  <si>
    <t>National Energy Board, Government of Canada</t>
  </si>
  <si>
    <t>https://apps.neb-one.gc.ca/ftrppndc/dflt.aspx?GoCTemplateCulture=en-CA</t>
  </si>
  <si>
    <t>Table "Electricity Generation," Reference Case, Canada</t>
  </si>
  <si>
    <t>Notes</t>
  </si>
  <si>
    <t>Since electricity imported to the U.S. comes overwhelmingly from Canada,</t>
  </si>
  <si>
    <t>we use Canada's electricity generation mix to approximate the mix</t>
  </si>
  <si>
    <t>of all imported electricity.</t>
  </si>
  <si>
    <t>We need to know the mix of imported electricity types if we will be including</t>
  </si>
  <si>
    <t>pollutant emissions associated with imported electricity into the totals, which</t>
  </si>
  <si>
    <t>is managed by a control lever.  If these emissions will not be included in the</t>
  </si>
  <si>
    <t>emissions totals, the breakdown is unimportant, and you may assign all</t>
  </si>
  <si>
    <t>imported electricity emissions to any one electricity source, if you prefer.</t>
  </si>
  <si>
    <t>Electricity exports are supplied by power plants in the modeled region and</t>
  </si>
  <si>
    <t>hence do not need their electricity source to be specified here.</t>
  </si>
  <si>
    <t>electricity is not important.</t>
  </si>
  <si>
    <t>because the breakdown between NG peaker and NG nonpeaker for imported</t>
  </si>
  <si>
    <t>Sum of Canada Generation</t>
  </si>
  <si>
    <t>crude oil</t>
  </si>
  <si>
    <t>heavy or residual fuel oil</t>
  </si>
  <si>
    <t>municipal solid waste</t>
  </si>
  <si>
    <t>Imported Electricity (MW*hour)</t>
  </si>
  <si>
    <t>Exported Electricity (MW*hour)</t>
  </si>
  <si>
    <t>All Canadian natural gas was assigned to the "natural gas nonpeaker" plant type</t>
  </si>
  <si>
    <t>Imported Electricity Price</t>
  </si>
  <si>
    <t>Unit: 2012 USD/MWh</t>
  </si>
  <si>
    <t>Exported Electricity Price</t>
  </si>
  <si>
    <t>PRC000</t>
  </si>
  <si>
    <t>3. Energy Prices by Sector and Source</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</si>
  <si>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</si>
  <si>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</si>
  <si>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</si>
  <si>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</si>
  <si>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</si>
  <si>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</si>
  <si>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</si>
  <si>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</si>
  <si>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</si>
  <si>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</si>
  <si>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</si>
  <si>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</si>
  <si>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</si>
  <si>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</si>
  <si>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</si>
  <si>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</si>
  <si>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</si>
  <si>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</si>
  <si>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</si>
  <si>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</si>
  <si>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</si>
  <si>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</si>
  <si>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</si>
  <si>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</si>
  <si>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</si>
  <si>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</si>
  <si>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</si>
  <si>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</si>
  <si>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</si>
  <si>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</si>
  <si>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</si>
  <si>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</si>
  <si>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</si>
  <si>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</si>
  <si>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</si>
  <si>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</si>
  <si>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</si>
  <si>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</si>
  <si>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</si>
  <si>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</si>
  <si>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</si>
  <si>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</si>
  <si>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</si>
  <si>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</si>
  <si>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</si>
  <si>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</si>
  <si>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</si>
  <si>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</si>
  <si>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</si>
  <si>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</si>
  <si>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</si>
  <si>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</si>
  <si>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</si>
  <si>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</si>
  <si>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</si>
  <si>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</si>
  <si>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</si>
  <si>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</si>
  <si>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</si>
  <si>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</si>
  <si>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</si>
  <si>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</si>
  <si>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</si>
  <si>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</si>
  <si>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</si>
  <si>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</si>
  <si>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</si>
  <si>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</si>
  <si>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</si>
  <si>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</si>
  <si>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</si>
  <si>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</si>
  <si>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</si>
  <si>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</si>
  <si>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</si>
  <si>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</si>
  <si>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</si>
  <si>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</si>
  <si>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</si>
  <si>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</si>
  <si>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</si>
  <si>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</si>
  <si>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</si>
  <si>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</si>
  <si>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</si>
  <si>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</si>
  <si>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</si>
  <si>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</si>
  <si>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</si>
  <si>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</si>
  <si>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</si>
  <si>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</si>
  <si>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</si>
  <si>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</si>
  <si>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</si>
  <si>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</si>
  <si>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</si>
  <si>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</si>
  <si>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</si>
  <si>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</si>
  <si>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</si>
  <si>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</si>
  <si>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</si>
  <si>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</si>
  <si>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</si>
  <si>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</si>
  <si>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</si>
  <si>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</si>
  <si>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</si>
  <si>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</si>
  <si>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</si>
  <si>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</si>
  <si>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</si>
  <si>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</si>
  <si>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</si>
  <si>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</si>
  <si>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</si>
  <si>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</si>
  <si>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</si>
  <si>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</si>
  <si>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</si>
  <si>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</si>
  <si>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</si>
  <si>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</si>
  <si>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</si>
  <si>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</si>
  <si>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the percentage of ethanol varies seasonally.  The annual average ethanol content of 74 percent is used for these projections.</t>
  </si>
  <si>
    <t>and estimated dispensing costs or charges.</t>
  </si>
  <si>
    <t>Imported and Exported Electricity Prices</t>
  </si>
  <si>
    <t>Table 3</t>
  </si>
  <si>
    <t>Electricity Prices</t>
  </si>
  <si>
    <t>We do not have explicit data on the prices of electricity imported to or exported</t>
  </si>
  <si>
    <t>use the average U.S. electricity price to all consumers from AEO Table 3.</t>
  </si>
  <si>
    <t>EIaE Imported Electricity Price</t>
  </si>
  <si>
    <t>EIaE BAU Exported Electricity Price</t>
  </si>
  <si>
    <t>from the United States (i.e. via transmission lines to Canada and Mexico), so we</t>
  </si>
  <si>
    <t>MWh/BTU</t>
  </si>
  <si>
    <t>Conversion Factors</t>
  </si>
  <si>
    <t xml:space="preserve">      Total Gross Domestic Sales</t>
  </si>
  <si>
    <t xml:space="preserve">      Total Imports from Canada and Mexico</t>
  </si>
  <si>
    <t xml:space="preserve">      Total Exports to Canada and Mexico</t>
  </si>
  <si>
    <t>Firm power sales are capacity sales, meaning the delivery of the power is</t>
  </si>
  <si>
    <t>highogs.d120120a</t>
  </si>
  <si>
    <t>(2020 dollars per million Btu, unless otherwise noted)</t>
  </si>
  <si>
    <t>(billion 2020 dollars)</t>
  </si>
  <si>
    <t>2/ Excludes use for lease and plant fuel and fuel used for liquefaction in export facilities.</t>
  </si>
  <si>
    <t>3/ E85 refers to a blend of 85 percent ethanol (renewable) and 15 percent motor gasoline (nonrenewable).  To address cold starting issues,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</si>
  <si>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</si>
  <si>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</si>
  <si>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</si>
  <si>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</si>
  <si>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</si>
  <si>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</si>
  <si>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</si>
  <si>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</si>
  <si>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</si>
  <si>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</si>
  <si>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</si>
  <si>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</si>
  <si>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</si>
  <si>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</si>
  <si>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</si>
  <si>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</si>
  <si>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</si>
  <si>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</si>
  <si>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t>
  </si>
  <si>
    <t>1/ Includes energy for combined heat and power plants that have a non-regulatory status, and small on-site generating systems.</t>
  </si>
  <si>
    <t xml:space="preserve">  Gross Domestic Sales (million 2020 dollars)</t>
  </si>
  <si>
    <t>Note:  Totals may not equal sum of components due to independent rounding.</t>
  </si>
  <si>
    <t>Sources:  2020:  U.S. Energy Information Administration (EIA), Short-Term Energy</t>
  </si>
  <si>
    <t>Outlook, October 2020 and EIA, AEO2021 National Energy Modeling System run highogs.d120120a.  Projections:  EIA, AEO2021 National Energy</t>
  </si>
  <si>
    <t>Modeling System run highogs.d120120a.  Projections:  EIA, AEO2021 National Energy Modeling System run highogs.d120120a.</t>
  </si>
  <si>
    <t>https://www.eia.gov/outlooks/aeo/tables_side.php</t>
  </si>
  <si>
    <t>ref2022.d011222a</t>
  </si>
  <si>
    <t>Annual Energy Outlook 2022</t>
  </si>
  <si>
    <t>ref2022</t>
  </si>
  <si>
    <t>Reference</t>
  </si>
  <si>
    <t>d011222a</t>
  </si>
  <si>
    <t xml:space="preserve"> March 2022</t>
  </si>
  <si>
    <t>Average</t>
  </si>
  <si>
    <t>(2021 dollars per million Btu, unless otherwise noted)</t>
  </si>
  <si>
    <t>Annual</t>
  </si>
  <si>
    <t>Change</t>
  </si>
  <si>
    <t>2021–2050</t>
  </si>
  <si>
    <t>(billion 2021 dollars)</t>
  </si>
  <si>
    <t>3/ E85 refers to a blend of 85 % ethanol (renewable) and 15 % motor gasoline (nonrenewable).  To address cold starting issues,</t>
  </si>
  <si>
    <t>Sources:  2021:  U.S. Energy Information Administration (EIA), Short-Term Energy Outlook, November 2021 and EIA, AEO2022</t>
  </si>
  <si>
    <t>National Energy Modeling System run ref2022.d011222a.  Projections:  EIA, AEO2022 National Energy Modeling System run ref2022.d011222a.</t>
  </si>
  <si>
    <t xml:space="preserve">  Gross Domestic Sales (million 2021 dollars)</t>
  </si>
  <si>
    <t>Sources:  2021:  U.S. Energy Information Administration (EIA), Short-Term Energy Outlook, November 2021 and EIA,</t>
  </si>
  <si>
    <t>Select Report Version: Canada’s Energy Future 2021</t>
  </si>
  <si>
    <t>Select Case: Evolving Policies</t>
  </si>
  <si>
    <t>2041</t>
  </si>
  <si>
    <t>2042</t>
  </si>
  <si>
    <t>2043</t>
  </si>
  <si>
    <t>2044</t>
  </si>
  <si>
    <t>2045</t>
  </si>
  <si>
    <t>2046</t>
  </si>
  <si>
    <t>2047</t>
  </si>
  <si>
    <t>2048</t>
  </si>
  <si>
    <t>2049</t>
  </si>
  <si>
    <t>2050</t>
  </si>
  <si>
    <t>2012 USD/2021 USD</t>
  </si>
  <si>
    <t>2012 USD/2020 USD</t>
  </si>
  <si>
    <t>2021 and 2022</t>
  </si>
  <si>
    <t>Annual Energy Outlook 2021 and 2022</t>
  </si>
  <si>
    <t>Canada's Energy Future 2021, Appendices</t>
  </si>
  <si>
    <t>natural gas steam turbine</t>
  </si>
  <si>
    <t>natural gas combined cycle</t>
  </si>
  <si>
    <t>Electric power generation, monthly generation by type of electricity 1 2</t>
  </si>
  <si>
    <t>Frequency: Monthly</t>
  </si>
  <si>
    <t>Table: 25-10-0015-01 (formerly CANSIM 127-0002)</t>
  </si>
  <si>
    <t>Release date: 2022-08-08</t>
  </si>
  <si>
    <t>Geography: Canada, Province or territory</t>
  </si>
  <si>
    <t>Geography</t>
  </si>
  <si>
    <t>Class of electricity producer</t>
  </si>
  <si>
    <t>Electricity producers, electric utilities 3</t>
  </si>
  <si>
    <t>Type of electricity generation</t>
  </si>
  <si>
    <t>Megawatt hours</t>
  </si>
  <si>
    <t>Total all types of electricity generation</t>
  </si>
  <si>
    <t>Hydraulic turbine 4</t>
  </si>
  <si>
    <t>Conventional steam turbine 5</t>
  </si>
  <si>
    <t>Nuclear steam turbine 6</t>
  </si>
  <si>
    <t>Internal combustion turbine 7</t>
  </si>
  <si>
    <t>Combustion turbine 8</t>
  </si>
  <si>
    <t>Total electricity production from combustible fuels 9</t>
  </si>
  <si>
    <t>..</t>
  </si>
  <si>
    <t>Tidal power turbine 10</t>
  </si>
  <si>
    <t>Wind power turbine 11</t>
  </si>
  <si>
    <t>Solar 12</t>
  </si>
  <si>
    <t>Other types of electricity generation</t>
  </si>
  <si>
    <t>Symbol legend:</t>
  </si>
  <si>
    <t xml:space="preserve"> not available for a specific reference period</t>
  </si>
  <si>
    <t>r</t>
  </si>
  <si>
    <t xml:space="preserve"> revised</t>
  </si>
  <si>
    <t>Footnotes:</t>
  </si>
  <si>
    <t>For monthly data prior to January 2008, please see table 25-10-0001-01 (terminated). For current monthly data on Electric power receipts and deliveries, see table 25-10-0016-01.</t>
  </si>
  <si>
    <t>The target population for the Monthly Electricity Supply and Disposition Survey has been expanded to improve coverage of renewable energy in Canada, particularly wind and solar power. As a result of this change, users will have to use caution when comparing data for historical purposes. For wind power, significant changes occurred in British Columbia, Alberta, Ontario, Quebec and Prince Edward Island. For solar power, significant changes occurred in Ontario.</t>
  </si>
  <si>
    <t>A utility is an organization that, as its prime purpose, generates, transmits and/or distributes electric energy for sale. It can be private or public (provincial or municipal).</t>
  </si>
  <si>
    <t>Electric power generated from a plant in which the turbine generators are driven by flowing water. Prior to January 2008, hydro included wind and tidal generation. From January 2008 on, wind and tidal generation are reported separately.</t>
  </si>
  <si>
    <t>A power plant in which the prime mover is a steam turbine. The steam used to drive the turbine is produced in a boiler where fossil fuels or other combustible materials are burned. From January 2016 on, this generation is reported as part of combustible fuel generation.</t>
  </si>
  <si>
    <t>Electricity generated at an electric power plant whose turbines are driven by steam generated in a reactor by heat from the fission of nuclear fuel.</t>
  </si>
  <si>
    <t>A power plant in which the prime mover is an internal combustion turbine. Electric power is generated by converting energy obtained by the rapid burning of a fuel-air mixture into mechanical energy. From January 2016 on, this generation is reported as part of combustible fuel generation.</t>
  </si>
  <si>
    <t>A power plant in which the prime mover is a combustion turbine. Electric power is generated by converting energy obtained by burning fuel into mechanical energy. From January 2016 on, this generation is reported as part of combustible fuel generation.</t>
  </si>
  <si>
    <t xml:space="preserve">Total combustible generation includes non-renewable combustible fuels (coal, natural gas, petroleum and other non-renewable combustible fuels) and biomass (wood, spent pulping liquor, methane, municipal waste, other waste and other types of biomass). 
</t>
  </si>
  <si>
    <t>Electric power generated from a plant in which the turbine generators are driven by moving water from tidal flows.</t>
  </si>
  <si>
    <t>A power plant in which the prime mover is a wind turbine. Electric power is generated by the conversion of wind power into mechanical energy.</t>
  </si>
  <si>
    <t>Electricity created by converting solar radiation through photovoltaic processes or transforming solar radiation captured by concentrating thermal systems.</t>
  </si>
  <si>
    <t>How to cite: Statistics Canada. Table 25-10-0015-01  Electric power generation, monthly generation by type of electricity</t>
  </si>
  <si>
    <t>https://www150.statcan.gc.ca/t1/tbl1/en/tv.action?pid=2510001501</t>
  </si>
  <si>
    <t>2015 Total</t>
  </si>
  <si>
    <t>NG Breakdown by EPS Plant Type</t>
  </si>
  <si>
    <t>Canada NG Generation by Turbine Type</t>
  </si>
  <si>
    <t>Statistics Canada</t>
  </si>
  <si>
    <t>Electric power generation, monthly generation by type of electricity</t>
  </si>
  <si>
    <t>https://www150.statcan.gc.ca/t1/tbl1/en/tv.action?pid=2510001501&amp;pickMembers%5B0%5D=1.1&amp;pickMembers%5B1%5D=2.2&amp;cubeTimeFrame.startMonth=01&amp;cubeTimeFrame.startYear=2015&amp;cubeTimeFrame.endMonth=12&amp;cubeTimeFrame.endYear=2015&amp;referencePeriods=20150101%2C20151201</t>
  </si>
  <si>
    <t>Data after 2015 does not break out turbine types, so we use data from 2015.</t>
  </si>
  <si>
    <t>Annual Energy Outlook 2023</t>
  </si>
  <si>
    <t>d020623a</t>
  </si>
  <si>
    <t xml:space="preserve"> March 2023</t>
  </si>
  <si>
    <t>2022–2050</t>
  </si>
  <si>
    <t xml:space="preserve">  Gross Domestic Sales (million 2022 dollars)</t>
  </si>
  <si>
    <t>Data source: 2022:  U.S. Energy Information Administration (EIA), Short-Term Energy Outlook, November 2022 and EIA, AEO2023</t>
  </si>
  <si>
    <t>(2022 dollars per million Btu, unless otherwise noted)</t>
  </si>
  <si>
    <t>(billion 2022 dollars)</t>
  </si>
  <si>
    <t>1/ Includes energy for combined-heat-and-power plants that have a non-regulatory status and small on-site generating systems.</t>
  </si>
  <si>
    <t>3/ E85 refers to a high-level ethanol-gasoline blend containing 51% to 83% ethanol, depending on geography and season. To address cold</t>
  </si>
  <si>
    <t>starting issues, the percentage of ethanol varies seasonally. The annual average ethanol content of 74% is used for these projections</t>
  </si>
  <si>
    <t>5/ Kerosene-type jet fuel.  Includes federal and state taxes while excluding county and local taxes.</t>
  </si>
  <si>
    <t>6/ Diesel fuel for on-road use.  Includes federal and state taxes while excluding county and local taxes.</t>
  </si>
  <si>
    <t>8/ Includes electricity-only and combined-heat-and-power plants that have a regulatory status.</t>
  </si>
  <si>
    <t>hard coal w CCS</t>
  </si>
  <si>
    <t>natural gas combined cycle w CCS</t>
  </si>
  <si>
    <t>biomass w CCS</t>
  </si>
  <si>
    <t>lignite w CCS</t>
  </si>
  <si>
    <t>small modular reactor</t>
  </si>
  <si>
    <t>hydrogen combustion turbine</t>
  </si>
  <si>
    <t>hydrogen combined cycle</t>
  </si>
  <si>
    <t>noIRA.d020623a</t>
  </si>
  <si>
    <t>noIRA</t>
  </si>
  <si>
    <t>No Inflation Reduction Act</t>
  </si>
  <si>
    <t>National Energy Modeling System run noIRA.d020623a.  Projections:  EIA, AEO2023 National Energy</t>
  </si>
  <si>
    <t>Modeling System run noIRA.d020623a.</t>
  </si>
  <si>
    <t>National Energy Modeling System run noIRA.d020623a.  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</si>
</sst>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00"/>
  </numFmts>
  <fonts count="2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1"/>
      <color rgb="FF000000"/>
      <name val="Calibri"/>
      <family val="2"/>
    </font>
    <font>
      <b/>
      <sz val="16"/>
      <color rgb="FF000000"/>
      <name val="Calibri"/>
      <family val="2"/>
    </font>
    <font>
      <b/>
      <sz val="14"/>
      <color rgb="FF000000"/>
      <name val="Calibri"/>
      <family val="2"/>
    </font>
    <font>
      <u/>
      <sz val="11"/>
      <color theme="10"/>
      <name val="Calibri"/>
      <family val="2"/>
      <scheme val="minor"/>
    </font>
    <font>
      <sz val="11"/>
      <color theme="1"/>
      <name val="Calibri"/>
      <family val="2"/>
      <scheme val="minor"/>
    </font>
    <font>
      <sz val="10"/>
      <name val="Calibri"/>
      <family val="2"/>
    </font>
    <font>
      <sz val="10"/>
      <color indexed="8"/>
      <name val="Calibri"/>
      <family val="2"/>
    </font>
    <font>
      <sz val="9"/>
      <name val="Calibri"/>
      <family val="2"/>
    </font>
    <font>
      <sz val="10"/>
      <color indexed="8"/>
      <name val="Arial"/>
      <family val="2"/>
    </font>
    <font>
      <sz val="8"/>
      <name val="Calibri"/>
      <family val="2"/>
      <scheme val="minor"/>
    </font>
    <font>
      <b/>
      <sz val="9"/>
      <name val="Calibri"/>
      <family val="2"/>
    </font>
    <font>
      <i/>
      <sz val="11"/>
      <color theme="1"/>
      <name val="Calibri"/>
      <family val="2"/>
      <scheme val="minor"/>
    </font>
    <font>
      <b/>
      <sz val="12"/>
      <name val="Calibri"/>
      <family val="2"/>
    </font>
    <font>
      <sz val="11"/>
      <color rgb="FF000000"/>
      <name val="Calibri"/>
      <family val="2"/>
      <scheme val="minor"/>
    </font>
    <font>
      <sz val="10"/>
      <name val="Calibri"/>
    </font>
    <font>
      <sz val="9"/>
      <name val="Calibri"/>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5">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s>
  <cellStyleXfs count="38">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0" fontId="7" fillId="0" borderId="0" applyBorder="0"/>
    <xf numFmtId="0" fontId="10" fillId="0" borderId="0" applyNumberFormat="0" applyFill="0" applyBorder="0" applyAlignment="0" applyProtection="0"/>
    <xf numFmtId="43" fontId="11" fillId="0" borderId="0" applyFont="0" applyFill="0" applyBorder="0" applyAlignment="0" applyProtection="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cellStyleXfs>
  <cellXfs count="103">
    <xf numFmtId="0" fontId="0" fillId="0" borderId="0" xfId="0"/>
    <xf numFmtId="0" fontId="1" fillId="0" borderId="0" xfId="0" applyFont="1"/>
    <xf numFmtId="0" fontId="0" fillId="0" borderId="0" xfId="0" applyAlignment="1">
      <alignment horizontal="left"/>
    </xf>
    <xf numFmtId="0" fontId="1" fillId="2" borderId="0" xfId="0" applyFont="1" applyFill="1"/>
    <xf numFmtId="0" fontId="10" fillId="0" borderId="0" xfId="9"/>
    <xf numFmtId="1" fontId="0" fillId="0" borderId="0" xfId="0" applyNumberFormat="1"/>
    <xf numFmtId="0" fontId="4" fillId="0" borderId="0" xfId="0" applyFont="1"/>
    <xf numFmtId="0" fontId="6" fillId="0" borderId="0" xfId="0" applyFont="1"/>
    <xf numFmtId="0" fontId="1" fillId="0" borderId="0" xfId="0" applyFont="1" applyAlignment="1">
      <alignment horizontal="left" wrapText="1"/>
    </xf>
    <xf numFmtId="0" fontId="1" fillId="0" borderId="0" xfId="0" applyFont="1" applyAlignment="1">
      <alignment wrapText="1"/>
    </xf>
    <xf numFmtId="11" fontId="0" fillId="0" borderId="0" xfId="0" applyNumberFormat="1"/>
    <xf numFmtId="166" fontId="0" fillId="0" borderId="0" xfId="0" applyNumberFormat="1"/>
    <xf numFmtId="2" fontId="0" fillId="0" borderId="0" xfId="10" applyNumberFormat="1" applyFont="1"/>
    <xf numFmtId="0" fontId="2" fillId="0" borderId="0" xfId="1"/>
    <xf numFmtId="0" fontId="3" fillId="0" borderId="1" xfId="2">
      <alignment wrapText="1"/>
    </xf>
    <xf numFmtId="0" fontId="5" fillId="0" borderId="0" xfId="3">
      <alignment horizontal="left"/>
    </xf>
    <xf numFmtId="0" fontId="3" fillId="0" borderId="2" xfId="4">
      <alignment wrapText="1"/>
    </xf>
    <xf numFmtId="0" fontId="0" fillId="0" borderId="3" xfId="5" applyFont="1">
      <alignment wrapText="1"/>
    </xf>
    <xf numFmtId="3" fontId="0" fillId="0" borderId="3" xfId="5" applyNumberFormat="1" applyFont="1" applyAlignment="1">
      <alignment horizontal="right" wrapText="1"/>
    </xf>
    <xf numFmtId="164" fontId="0" fillId="0" borderId="3" xfId="5" applyNumberFormat="1" applyFont="1" applyAlignment="1">
      <alignment horizontal="right" wrapText="1"/>
    </xf>
    <xf numFmtId="3" fontId="3" fillId="0" borderId="2" xfId="4" applyNumberFormat="1" applyAlignment="1">
      <alignment horizontal="right" wrapText="1"/>
    </xf>
    <xf numFmtId="164" fontId="3" fillId="0" borderId="2" xfId="4" applyNumberFormat="1" applyAlignment="1">
      <alignment horizontal="right" wrapText="1"/>
    </xf>
    <xf numFmtId="165" fontId="0" fillId="0" borderId="3" xfId="5" applyNumberFormat="1" applyFont="1" applyAlignment="1">
      <alignment horizontal="right" wrapText="1"/>
    </xf>
    <xf numFmtId="165" fontId="3" fillId="0" borderId="2" xfId="4" applyNumberFormat="1" applyAlignment="1">
      <alignment horizontal="right" wrapText="1"/>
    </xf>
    <xf numFmtId="0" fontId="2" fillId="0" borderId="4" xfId="6">
      <alignment wrapText="1"/>
    </xf>
    <xf numFmtId="4" fontId="0" fillId="0" borderId="3" xfId="5" applyNumberFormat="1" applyFont="1" applyAlignment="1">
      <alignment horizontal="right" wrapText="1"/>
    </xf>
    <xf numFmtId="0" fontId="12" fillId="0" borderId="0" xfId="0" applyFont="1"/>
    <xf numFmtId="0" fontId="13" fillId="0" borderId="0" xfId="0" applyFont="1"/>
    <xf numFmtId="0" fontId="3" fillId="0" borderId="0" xfId="0" applyFont="1" applyAlignment="1">
      <alignment horizontal="right"/>
    </xf>
    <xf numFmtId="0" fontId="3" fillId="0" borderId="1" xfId="2" applyAlignment="1">
      <alignment horizontal="right" wrapText="1"/>
    </xf>
    <xf numFmtId="0" fontId="0" fillId="0" borderId="4" xfId="0" applyBorder="1"/>
    <xf numFmtId="0" fontId="15" fillId="0" borderId="0" xfId="0" applyFont="1"/>
    <xf numFmtId="0" fontId="3" fillId="0" borderId="1" xfId="2" applyAlignment="1">
      <alignment horizontal="right"/>
    </xf>
    <xf numFmtId="0" fontId="6" fillId="0" borderId="4" xfId="6" applyFont="1">
      <alignment wrapText="1"/>
    </xf>
    <xf numFmtId="0" fontId="8" fillId="0" borderId="0" xfId="0" applyFont="1"/>
    <xf numFmtId="0" fontId="9" fillId="0" borderId="0" xfId="0" applyFont="1"/>
    <xf numFmtId="0" fontId="17" fillId="0" borderId="0" xfId="0" applyFont="1" applyAlignment="1">
      <alignment horizontal="right"/>
    </xf>
    <xf numFmtId="17" fontId="0" fillId="0" borderId="0" xfId="0" applyNumberFormat="1"/>
    <xf numFmtId="3" fontId="0" fillId="0" borderId="0" xfId="0" applyNumberFormat="1"/>
    <xf numFmtId="0" fontId="0" fillId="0" borderId="0" xfId="0" applyAlignment="1">
      <alignment horizontal="right"/>
    </xf>
    <xf numFmtId="0" fontId="1" fillId="3" borderId="0" xfId="0" applyFont="1" applyFill="1"/>
    <xf numFmtId="0" fontId="0" fillId="3" borderId="0" xfId="0" applyFill="1"/>
    <xf numFmtId="0" fontId="1" fillId="3" borderId="0" xfId="0" applyFont="1" applyFill="1" applyAlignment="1">
      <alignment horizontal="right"/>
    </xf>
    <xf numFmtId="3" fontId="0" fillId="3" borderId="0" xfId="0" applyNumberFormat="1" applyFill="1"/>
    <xf numFmtId="0" fontId="18" fillId="0" borderId="0" xfId="0" applyFont="1"/>
    <xf numFmtId="0" fontId="20" fillId="0" borderId="0" xfId="0" applyFont="1" applyAlignment="1">
      <alignment vertical="center"/>
    </xf>
    <xf numFmtId="0" fontId="2" fillId="0" borderId="0" xfId="7"/>
    <xf numFmtId="0" fontId="0" fillId="0" borderId="0" xfId="0"/>
    <xf numFmtId="0" fontId="14" fillId="0" borderId="0" xfId="0" applyFont="1"/>
    <xf numFmtId="0" fontId="2" fillId="0" borderId="4" xfId="7" applyBorder="1"/>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4" fillId="0" borderId="4" xfId="6" applyFont="1">
      <alignment wrapText="1"/>
    </xf>
    <xf numFmtId="0" fontId="0" fillId="0" borderId="4" xfId="0" applyBorder="1"/>
    <xf numFmtId="0" fontId="22" fillId="0" borderId="0" xfId="7" applyFont="1"/>
    <xf numFmtId="0" fontId="22" fillId="0" borderId="4" xfId="34" applyFont="1">
      <alignment wrapText="1"/>
    </xf>
    <xf numFmtId="0" fontId="2" fillId="0" borderId="0" xfId="7"/>
    <xf numFmtId="0" fontId="2" fillId="0" borderId="0" xfId="33"/>
    <xf numFmtId="0" fontId="3" fillId="0" borderId="1" xfId="35">
      <alignment wrapText="1"/>
    </xf>
    <xf numFmtId="0" fontId="4" fillId="0" borderId="0" xfId="7" applyFont="1"/>
    <xf numFmtId="0" fontId="6" fillId="0" borderId="0" xfId="7" applyFont="1"/>
    <xf numFmtId="0" fontId="15" fillId="0" borderId="0" xfId="7" applyFont="1"/>
    <xf numFmtId="0" fontId="19" fillId="0" borderId="0" xfId="37" applyFont="1">
      <alignment horizontal="left"/>
    </xf>
    <xf numFmtId="0" fontId="17" fillId="0" borderId="0" xfId="7" applyFont="1" applyAlignment="1">
      <alignment horizontal="right"/>
    </xf>
    <xf numFmtId="0" fontId="6" fillId="0" borderId="0" xfId="33" applyFont="1"/>
    <xf numFmtId="0" fontId="6" fillId="0" borderId="0" xfId="7" applyFont="1" applyAlignment="1">
      <alignment horizontal="left"/>
    </xf>
    <xf numFmtId="0" fontId="17" fillId="0" borderId="1" xfId="35" applyFont="1">
      <alignment wrapText="1"/>
    </xf>
    <xf numFmtId="0" fontId="17" fillId="0" borderId="1" xfId="35" applyFont="1" applyAlignment="1">
      <alignment horizontal="right"/>
    </xf>
    <xf numFmtId="0" fontId="17" fillId="0" borderId="2" xfId="36" applyFont="1">
      <alignment wrapText="1"/>
    </xf>
    <xf numFmtId="0" fontId="6" fillId="0" borderId="3" xfId="32" applyFont="1">
      <alignment wrapText="1"/>
    </xf>
    <xf numFmtId="164" fontId="6" fillId="0" borderId="3" xfId="32" applyNumberFormat="1" applyFont="1" applyAlignment="1">
      <alignment horizontal="right" wrapText="1"/>
    </xf>
    <xf numFmtId="164" fontId="17" fillId="0" borderId="2" xfId="36" applyNumberFormat="1" applyFont="1" applyAlignment="1">
      <alignment horizontal="right" wrapText="1"/>
    </xf>
    <xf numFmtId="3" fontId="6" fillId="0" borderId="3" xfId="32" applyNumberFormat="1" applyFont="1" applyAlignment="1">
      <alignment horizontal="right" wrapText="1"/>
    </xf>
    <xf numFmtId="165" fontId="6" fillId="0" borderId="3" xfId="32" applyNumberFormat="1" applyFont="1" applyAlignment="1">
      <alignment horizontal="right" wrapText="1"/>
    </xf>
    <xf numFmtId="0" fontId="6" fillId="0" borderId="4" xfId="34" applyFont="1">
      <alignment wrapText="1"/>
    </xf>
    <xf numFmtId="3" fontId="17" fillId="0" borderId="2" xfId="36" applyNumberFormat="1" applyFont="1" applyAlignment="1">
      <alignment horizontal="right" wrapText="1"/>
    </xf>
    <xf numFmtId="165" fontId="17" fillId="0" borderId="2" xfId="36" applyNumberFormat="1" applyFont="1" applyAlignment="1">
      <alignment horizontal="right" wrapText="1"/>
    </xf>
    <xf numFmtId="0" fontId="21" fillId="0" borderId="0" xfId="7" applyFont="1"/>
    <xf numFmtId="0" fontId="2" fillId="0" borderId="4" xfId="7" applyBorder="1"/>
    <xf numFmtId="0" fontId="2" fillId="0" borderId="0" xfId="7"/>
    <xf numFmtId="0" fontId="2" fillId="0" borderId="0" xfId="33"/>
    <xf numFmtId="0" fontId="3" fillId="0" borderId="1" xfId="35">
      <alignment wrapText="1"/>
    </xf>
    <xf numFmtId="0" fontId="4" fillId="0" borderId="0" xfId="7" applyFont="1"/>
    <xf numFmtId="0" fontId="6" fillId="0" borderId="0" xfId="7" applyFont="1"/>
    <xf numFmtId="0" fontId="15" fillId="0" borderId="0" xfId="7" applyFont="1"/>
    <xf numFmtId="0" fontId="19" fillId="0" borderId="0" xfId="37" applyFont="1">
      <alignment horizontal="left"/>
    </xf>
    <xf numFmtId="0" fontId="17" fillId="0" borderId="0" xfId="7" applyFont="1" applyAlignment="1">
      <alignment horizontal="right"/>
    </xf>
    <xf numFmtId="0" fontId="6" fillId="0" borderId="0" xfId="33" applyFont="1"/>
    <xf numFmtId="0" fontId="6" fillId="0" borderId="0" xfId="7" applyFont="1" applyAlignment="1">
      <alignment horizontal="left"/>
    </xf>
    <xf numFmtId="0" fontId="17" fillId="0" borderId="1" xfId="35" applyFont="1">
      <alignment wrapText="1"/>
    </xf>
    <xf numFmtId="0" fontId="17" fillId="0" borderId="1" xfId="35" applyFont="1" applyAlignment="1">
      <alignment horizontal="right"/>
    </xf>
    <xf numFmtId="0" fontId="17" fillId="0" borderId="2" xfId="36" applyFont="1">
      <alignment wrapText="1"/>
    </xf>
    <xf numFmtId="0" fontId="6" fillId="0" borderId="3" xfId="32" applyFont="1">
      <alignment wrapText="1"/>
    </xf>
    <xf numFmtId="4" fontId="6" fillId="0" borderId="3" xfId="32" applyNumberFormat="1" applyFont="1" applyAlignment="1">
      <alignment horizontal="right" wrapText="1"/>
    </xf>
    <xf numFmtId="164" fontId="6" fillId="0" borderId="3" xfId="32" applyNumberFormat="1" applyFont="1" applyAlignment="1">
      <alignment horizontal="right" wrapText="1"/>
    </xf>
    <xf numFmtId="164" fontId="17" fillId="0" borderId="2" xfId="36" applyNumberFormat="1" applyFont="1" applyAlignment="1">
      <alignment horizontal="right" wrapText="1"/>
    </xf>
    <xf numFmtId="3" fontId="6" fillId="0" borderId="3" xfId="32" applyNumberFormat="1" applyFont="1" applyAlignment="1">
      <alignment horizontal="right" wrapText="1"/>
    </xf>
    <xf numFmtId="3" fontId="17" fillId="0" borderId="2" xfId="36" applyNumberFormat="1" applyFont="1" applyAlignment="1">
      <alignment horizontal="right" wrapText="1"/>
    </xf>
    <xf numFmtId="0" fontId="21" fillId="0" borderId="0" xfId="7" applyFont="1"/>
    <xf numFmtId="0" fontId="2" fillId="0" borderId="4" xfId="7" applyBorder="1"/>
    <xf numFmtId="4" fontId="6" fillId="0" borderId="3" xfId="32" applyNumberFormat="1" applyFont="1">
      <alignment wrapText="1"/>
    </xf>
    <xf numFmtId="164" fontId="6" fillId="0" borderId="3" xfId="32" applyNumberFormat="1" applyFont="1">
      <alignment wrapText="1"/>
    </xf>
  </cellXfs>
  <cellStyles count="38">
    <cellStyle name="Body: normal cell" xfId="5" xr:uid="{00000000-0005-0000-0000-000000000000}"/>
    <cellStyle name="Body: normal cell 2" xfId="15" xr:uid="{51B22B8D-CF9D-46AD-BF65-4C4D416ECE20}"/>
    <cellStyle name="Body: normal cell 2 2" xfId="32" xr:uid="{7B0771CF-F847-4124-BB86-A11EA2CD1658}"/>
    <cellStyle name="Body: normal cell 3" xfId="25" xr:uid="{07959F89-420C-46E5-89D7-DED1058CD9F0}"/>
    <cellStyle name="Body: normal cell 4" xfId="17" xr:uid="{B3EE48E5-25FC-4B27-89F7-BBF626DDE478}"/>
    <cellStyle name="Comma" xfId="10" builtinId="3"/>
    <cellStyle name="Font: Calibri, 9pt regular" xfId="1" xr:uid="{00000000-0005-0000-0000-000001000000}"/>
    <cellStyle name="Font: Calibri, 9pt regular 2" xfId="11" xr:uid="{382B750F-5A54-4636-ADA6-0DA00478492B}"/>
    <cellStyle name="Font: Calibri, 9pt regular 2 2" xfId="33" xr:uid="{10721611-BCF2-4601-A6CB-763CAAD20D01}"/>
    <cellStyle name="Font: Calibri, 9pt regular 3" xfId="26" xr:uid="{3E796C07-4505-49E4-B769-003B14DECF9C}"/>
    <cellStyle name="Font: Calibri, 9pt regular 4" xfId="18" xr:uid="{A2D18834-9EA9-49C6-9F5F-D01506806906}"/>
    <cellStyle name="Footnotes: top row" xfId="6" xr:uid="{00000000-0005-0000-0000-000002000000}"/>
    <cellStyle name="Footnotes: top row 2" xfId="16" xr:uid="{D86F4493-36AD-40FB-B8F1-3749D0EDAFD8}"/>
    <cellStyle name="Footnotes: top row 2 2" xfId="34" xr:uid="{73A0D673-2B61-4687-B919-8CB842F4FB43}"/>
    <cellStyle name="Footnotes: top row 3" xfId="27" xr:uid="{8E90DDBF-C1AF-4705-B24C-8291BA1B1065}"/>
    <cellStyle name="Footnotes: top row 4" xfId="19" xr:uid="{81ABFD43-2AB8-4491-AD8D-7F327DE266A1}"/>
    <cellStyle name="Header: bottom row" xfId="2" xr:uid="{00000000-0005-0000-0000-000003000000}"/>
    <cellStyle name="Header: bottom row 2" xfId="12" xr:uid="{D124DBBE-817F-4F9A-B086-7B91EE80FB92}"/>
    <cellStyle name="Header: bottom row 2 2" xfId="35" xr:uid="{84EA0DCD-78D0-4003-9C75-319FC6445AC4}"/>
    <cellStyle name="Header: bottom row 3" xfId="28" xr:uid="{5C28CDE5-61AD-48C5-955F-C044B613343F}"/>
    <cellStyle name="Header: bottom row 4" xfId="20" xr:uid="{3F9A9EED-7D4A-464A-B1F0-1EBF4F674245}"/>
    <cellStyle name="Hyperlink" xfId="9" builtinId="8"/>
    <cellStyle name="Normal" xfId="0" builtinId="0"/>
    <cellStyle name="Normal 2" xfId="7" xr:uid="{00000000-0005-0000-0000-000006000000}"/>
    <cellStyle name="Normal 2 2" xfId="8" xr:uid="{00000000-0005-0000-0000-000007000000}"/>
    <cellStyle name="Normal 3" xfId="31" xr:uid="{53828412-BD72-47DB-B8AF-6894A350244C}"/>
    <cellStyle name="Normal 4" xfId="24" xr:uid="{C7C5B42A-B351-4A4A-B7B0-17C676C6DD8D}"/>
    <cellStyle name="Normal 5" xfId="23" xr:uid="{98FD0943-AE6B-413B-8ED7-15787D0DCDAD}"/>
    <cellStyle name="Parent row" xfId="4" xr:uid="{00000000-0005-0000-0000-000008000000}"/>
    <cellStyle name="Parent row 2" xfId="14" xr:uid="{004140A3-0A0D-4133-A16E-5D203A439566}"/>
    <cellStyle name="Parent row 2 2" xfId="36" xr:uid="{D1AAD42D-AE7B-4862-8C31-31894BC44DFD}"/>
    <cellStyle name="Parent row 3" xfId="29" xr:uid="{913743C3-F239-4601-9FB0-9DE0B1A5E3D0}"/>
    <cellStyle name="Parent row 4" xfId="21" xr:uid="{D4F08BE8-F8D1-4FE3-ACBC-8F757D319B1D}"/>
    <cellStyle name="Table title" xfId="3" xr:uid="{00000000-0005-0000-0000-000009000000}"/>
    <cellStyle name="Table title 2" xfId="13" xr:uid="{D271D59B-77D2-4405-AFE3-35DCF4B982EE}"/>
    <cellStyle name="Table title 2 2" xfId="37" xr:uid="{1A4DC889-96B9-40BB-A710-DAE3E0AF0304}"/>
    <cellStyle name="Table title 3" xfId="30" xr:uid="{BBB91672-661F-4927-B016-545CF0B81EE7}"/>
    <cellStyle name="Table title 4" xfId="22" xr:uid="{2B1384A8-2297-4BFD-8041-9FA0D03E12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CodeRepositories/eps-us/InputData/fuels/BFCpUEbS/BAU%20Fuel%20Cost%20per%20Unit%20Energy%20by%20Se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2"/>
      <sheetName val="AEO Table 3"/>
      <sheetName val="AEO Table 12"/>
      <sheetName val="Natural Gas Adjustment"/>
      <sheetName val="Hard Coal and Lig Multipliers"/>
      <sheetName val="Hydrogen"/>
      <sheetName val="Other Fuels"/>
      <sheetName val="BFCpUEbS-electricity"/>
      <sheetName val="BFCpUEbS-coal"/>
      <sheetName val="BFCpUEbS-natural-gas"/>
      <sheetName val="BFCpUEbS-nuclear"/>
      <sheetName val="BFCpUEbS-hydro"/>
      <sheetName val="BFCpUEbS-wind"/>
      <sheetName val="BFCpUEbS-solar"/>
      <sheetName val="BFCpUEbS-biomass"/>
      <sheetName val="BFCpUEbS-petroleum-gasoline"/>
      <sheetName val="BFCpUEbS-petroleum-diesel"/>
      <sheetName val="BFCpUEbS-biofuel-gasoline"/>
      <sheetName val="BFCpUEbS-biofuel-diesel"/>
      <sheetName val="BFCpUEbS-jet-fuel-or-kerosene"/>
      <sheetName val="BFCpUEbS-heat"/>
      <sheetName val="BFCpUEbS-lignite"/>
      <sheetName val="BFCpUEbS-geothermal"/>
      <sheetName val="BFCpUEbS-crude-oil"/>
      <sheetName val="BFCpUEbS-heavy-fuel-oil"/>
      <sheetName val="BFCpUEbS-lpg-propane-or-butane"/>
      <sheetName val="BFCpUEbS-municipal-solid-waste"/>
      <sheetName val="BFCpUEbS-hydrogen"/>
    </sheetNames>
    <sheetDataSet>
      <sheetData sheetId="0"/>
      <sheetData sheetId="1"/>
      <sheetData sheetId="2"/>
      <sheetData sheetId="3"/>
      <sheetData sheetId="4"/>
      <sheetData sheetId="5">
        <row r="16">
          <cell r="N16">
            <v>0.92062879123815489</v>
          </cell>
        </row>
        <row r="17">
          <cell r="N17">
            <v>1.0036394752510358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47A88-391F-4285-BDE2-7BD7663F859B}" name="Table15" displayName="Table15" ref="A8:AU16" totalsRowShown="0">
  <tableColumns count="47">
    <tableColumn id="1" xr3:uid="{F3B64090-24DD-4F01-BA32-1764026A5045}" name="_"/>
    <tableColumn id="2" xr3:uid="{EB7D77FA-69B5-47FF-82F9-F8506774CE73}" name="2005"/>
    <tableColumn id="3" xr3:uid="{6AFD297B-C820-4257-9361-E249AD7F7332}" name="2006"/>
    <tableColumn id="4" xr3:uid="{B6E62A06-2B08-4A34-9A83-E234081421A0}" name="2007"/>
    <tableColumn id="5" xr3:uid="{4D769870-10F4-43E6-BDD6-F255D5AE544C}" name="2008"/>
    <tableColumn id="6" xr3:uid="{8D016791-BDF6-4D71-BCCD-6F690F1C6E31}" name="2009"/>
    <tableColumn id="7" xr3:uid="{9CBE53EE-88E4-4A1E-9380-E7ABDB2758B4}" name="2010"/>
    <tableColumn id="8" xr3:uid="{1056F72A-57BD-4A4E-A942-5E391448F66E}" name="2011"/>
    <tableColumn id="9" xr3:uid="{ABC67426-58DA-4F54-B1C2-45BB9A37E735}" name="2012"/>
    <tableColumn id="10" xr3:uid="{25809192-C4F5-4F50-B32A-B50371208F19}" name="2013"/>
    <tableColumn id="11" xr3:uid="{34E8238A-4571-4A74-9FB3-0F1C9429DBC8}" name="2014"/>
    <tableColumn id="12" xr3:uid="{76795CEA-988B-4145-9842-27E23996807A}" name="2015"/>
    <tableColumn id="13" xr3:uid="{B341D00E-0276-4C99-81A3-8FFFD73E5720}" name="2016"/>
    <tableColumn id="14" xr3:uid="{C58B0154-E5DA-4C5E-8193-23E114BB5016}" name="2017"/>
    <tableColumn id="15" xr3:uid="{574ADCD4-C7BD-4FAE-83C5-9DACD26674C3}" name="2018"/>
    <tableColumn id="16" xr3:uid="{581B7A74-6404-459D-AC92-3F11E2533D03}" name="2019"/>
    <tableColumn id="17" xr3:uid="{0E31D271-855B-451D-8101-DF5F3528CC1F}" name="2020"/>
    <tableColumn id="18" xr3:uid="{2DCA8553-851B-4C62-9BB9-4E3C417E169D}" name="2021"/>
    <tableColumn id="19" xr3:uid="{06E6FA4D-187C-4D04-B7FD-4C09D17AEC10}" name="2022"/>
    <tableColumn id="20" xr3:uid="{6C433732-AFCB-4548-B7CC-654ED0DD3BBD}" name="2023"/>
    <tableColumn id="21" xr3:uid="{047BA5A1-7E65-4821-AF78-9EC962409465}" name="2024"/>
    <tableColumn id="22" xr3:uid="{4C0D7679-EFFF-429F-AADC-6CDE58ECB8C9}" name="2025"/>
    <tableColumn id="23" xr3:uid="{58063B0B-4295-4AA8-B70B-D131E5F611D9}" name="2026"/>
    <tableColumn id="24" xr3:uid="{3ED96EC3-D96A-48B4-AFA1-F057481D4A8A}" name="2027"/>
    <tableColumn id="25" xr3:uid="{E15E6A7E-F916-4D29-B3C8-DA4FF93B03C3}" name="2028"/>
    <tableColumn id="26" xr3:uid="{F72BA41D-864F-407E-B623-FBD7E5E27C13}" name="2029"/>
    <tableColumn id="27" xr3:uid="{C136914B-A191-4FD1-AB33-0229856381F1}" name="2030"/>
    <tableColumn id="28" xr3:uid="{2098D49D-DBCF-43D3-A89F-BA06A114F826}" name="2031"/>
    <tableColumn id="29" xr3:uid="{E9AF8ED8-6B77-4DDD-A3D5-FF7BD93E084C}" name="2032"/>
    <tableColumn id="30" xr3:uid="{7036069D-8B9A-4A64-911B-B6E3B3576B7E}" name="2033"/>
    <tableColumn id="31" xr3:uid="{C93A19AF-2463-4F94-B0F8-442AA59E054E}" name="2034"/>
    <tableColumn id="32" xr3:uid="{5EE9FF55-0620-41E9-B437-4A0102105FC2}" name="2035"/>
    <tableColumn id="33" xr3:uid="{D9BF0896-0AE2-4201-9868-FA87EE17D5FA}" name="2036"/>
    <tableColumn id="34" xr3:uid="{842E8375-B58F-414D-A817-B7BD54D0FBEA}" name="2037"/>
    <tableColumn id="35" xr3:uid="{99EBDE59-11BB-44C9-8DCB-CB2E008A75C9}" name="2038"/>
    <tableColumn id="36" xr3:uid="{72C190E4-23F9-4A8C-90CF-63C374B2AD85}" name="2039"/>
    <tableColumn id="37" xr3:uid="{BAD845AA-7882-4BBA-8128-B28638CCBE9B}" name="2040"/>
    <tableColumn id="38" xr3:uid="{7D524951-190B-48F8-AD93-CE9B28863E65}" name="2041"/>
    <tableColumn id="39" xr3:uid="{1FB40873-60D4-4DA3-9919-A80AF8159D99}" name="2042"/>
    <tableColumn id="40" xr3:uid="{5F359CB7-EF72-4899-8CDB-3BD61FCB1FE5}" name="2043"/>
    <tableColumn id="41" xr3:uid="{E1F6C809-763C-4DB6-8690-326A05A87FE1}" name="2044"/>
    <tableColumn id="42" xr3:uid="{16DD7AF4-27CE-4AA4-8FE7-E32198D3E32E}" name="2045"/>
    <tableColumn id="43" xr3:uid="{7EA2B5EB-5450-4BCA-84FD-B55A7E56A40D}" name="2046"/>
    <tableColumn id="44" xr3:uid="{6E2C513B-DFDA-40F9-B8DF-C6CB98328AAA}" name="2047"/>
    <tableColumn id="45" xr3:uid="{1FA7ADF0-F0A7-480F-B68A-9859BDD4EB03}" name="2048"/>
    <tableColumn id="46" xr3:uid="{9233C6CC-8937-4E08-A1C0-DD3D14E80787}" name="2049"/>
    <tableColumn id="47" xr3:uid="{7348E39C-E8E3-4227-B387-E039785E1343}"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0C1377-A17C-4477-AD50-17949DBF1F86}" name="Table1011" displayName="Table1011" ref="A107:AU115" totalsRowShown="0">
  <tableColumns count="47">
    <tableColumn id="1" xr3:uid="{81EF4FAA-67A6-4EFB-8A85-D5FBFE48D25A}" name="_"/>
    <tableColumn id="2" xr3:uid="{3754C870-685C-44E5-9B3B-C244525C0D2C}" name="2005"/>
    <tableColumn id="3" xr3:uid="{CCA2AEFB-A86E-46DC-B7D1-2228783F14D9}" name="2006"/>
    <tableColumn id="4" xr3:uid="{E5064CF3-E81A-47E6-BA63-5AB0E6FFBEC7}" name="2007"/>
    <tableColumn id="5" xr3:uid="{93AE2B5B-3751-4E3E-A5AC-B41D4D2CA64C}" name="2008"/>
    <tableColumn id="6" xr3:uid="{4E1B7197-A1B4-4033-947D-D502192C544D}" name="2009"/>
    <tableColumn id="7" xr3:uid="{97918D7C-AAFC-4604-841E-289EB24088E8}" name="2010"/>
    <tableColumn id="8" xr3:uid="{13C5896D-760C-4AE1-A5EC-A2EB232E71A8}" name="2011"/>
    <tableColumn id="9" xr3:uid="{71975D4F-F564-4EBB-90F3-B164E7963E41}" name="2012"/>
    <tableColumn id="10" xr3:uid="{A4B5E1BB-D6B0-41E4-AA7B-B0AE94B43366}" name="2013"/>
    <tableColumn id="11" xr3:uid="{C13CABDE-47A3-4313-B086-7C69ACF758B9}" name="2014"/>
    <tableColumn id="12" xr3:uid="{9726FA20-C139-45AF-AC97-63570BEF24A6}" name="2015"/>
    <tableColumn id="13" xr3:uid="{88692BB6-3CC7-4F90-BEFB-760CC3A486D1}" name="2016"/>
    <tableColumn id="14" xr3:uid="{BF3CAECF-BF83-4393-9BAF-6438529231A4}" name="2017"/>
    <tableColumn id="15" xr3:uid="{C300A0A3-A592-4472-AADA-A9802F4CA708}" name="2018"/>
    <tableColumn id="16" xr3:uid="{556D8458-431A-4CB4-977C-520EF0F573F3}" name="2019"/>
    <tableColumn id="17" xr3:uid="{86B7C275-FBAE-4B3B-A66C-C8E4F529E8B3}" name="2020"/>
    <tableColumn id="18" xr3:uid="{104B25FF-18A7-49E1-AC71-3830B70F23F6}" name="2021"/>
    <tableColumn id="19" xr3:uid="{0C933AF4-C11A-470A-A9C6-D48D4557AB67}" name="2022"/>
    <tableColumn id="20" xr3:uid="{C13922B9-3B40-45E8-A5D9-FE1034FA42FC}" name="2023"/>
    <tableColumn id="21" xr3:uid="{192C5C4C-F461-4AF0-843D-5768309B6BCD}" name="2024"/>
    <tableColumn id="22" xr3:uid="{63EF9BCA-6442-42EA-8338-F136E5825184}" name="2025"/>
    <tableColumn id="23" xr3:uid="{A377EA6C-177B-47C9-929E-FE0206D35121}" name="2026"/>
    <tableColumn id="24" xr3:uid="{DAB729C0-2BED-4DEC-8DCD-58B6CD28076F}" name="2027"/>
    <tableColumn id="25" xr3:uid="{B58BE2C4-CF94-4445-BA3E-E006688BBF7C}" name="2028"/>
    <tableColumn id="26" xr3:uid="{DEA2E86C-4B8B-4B00-B7DC-2D48B9D293CA}" name="2029"/>
    <tableColumn id="27" xr3:uid="{629480BF-7E7A-49ED-B4C3-C80A0CEF7687}" name="2030"/>
    <tableColumn id="28" xr3:uid="{EA4F2D69-9567-4C12-BD39-43EEE36B4761}" name="2031"/>
    <tableColumn id="29" xr3:uid="{3039C56F-8AD4-4F5C-A735-4B66B2C88C77}" name="2032"/>
    <tableColumn id="30" xr3:uid="{C8B734E6-649D-4D9F-B964-2F21734B29BE}" name="2033"/>
    <tableColumn id="31" xr3:uid="{CE2D382F-9DD2-4BAF-A440-F0B7430AEB65}" name="2034"/>
    <tableColumn id="32" xr3:uid="{C27C1B58-32D0-480D-AB5F-B65C0E55423C}" name="2035"/>
    <tableColumn id="33" xr3:uid="{C1EA8033-D7B4-4E01-BD18-2A4BB8DEE6FE}" name="2036"/>
    <tableColumn id="34" xr3:uid="{194678AC-1CD7-46E3-90B7-A8C37ADB8533}" name="2037"/>
    <tableColumn id="35" xr3:uid="{F2331E3B-6799-4322-885A-9059075666BD}" name="2038"/>
    <tableColumn id="36" xr3:uid="{5A783F2B-8EDE-46FC-81F2-E96C2CAF3171}" name="2039"/>
    <tableColumn id="37" xr3:uid="{75C96184-06D2-4BE7-8334-4519EF3DB66C}" name="2040"/>
    <tableColumn id="38" xr3:uid="{9B75807A-0EEE-4A30-9BA0-54D5BE009A67}" name="2041"/>
    <tableColumn id="39" xr3:uid="{EFFE0CB0-D27C-4C92-8247-50126C4C0DB2}" name="2042"/>
    <tableColumn id="40" xr3:uid="{6AD183F0-78EC-4D80-8082-8A2B90B153D8}" name="2043"/>
    <tableColumn id="41" xr3:uid="{2244013A-1D80-48B9-ABDA-F189F5C08985}" name="2044"/>
    <tableColumn id="42" xr3:uid="{1AF23992-4182-4773-9A7F-EF4591A56811}" name="2045"/>
    <tableColumn id="43" xr3:uid="{974BA4B9-7AE6-464F-946A-180E9BF9F56C}" name="2046"/>
    <tableColumn id="44" xr3:uid="{48D46824-CB23-4234-B06A-4170CA763089}" name="2047"/>
    <tableColumn id="45" xr3:uid="{2A9F61E9-2DC2-40FB-84E9-E4F3CB6763C0}" name="2048"/>
    <tableColumn id="46" xr3:uid="{5590B834-14A0-4C3F-ADC0-C06A52EDF442}" name="2049"/>
    <tableColumn id="47" xr3:uid="{9AF27D24-C5BA-45CC-85FB-F45D30837003}"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23B5CAF-89B3-4EB2-A0A8-7BD96CC30C34}" name="Table1112" displayName="Table1112" ref="A118:AU126" totalsRowShown="0">
  <tableColumns count="47">
    <tableColumn id="1" xr3:uid="{2319E368-F0AD-4BEC-919B-887A174480BC}" name="_"/>
    <tableColumn id="2" xr3:uid="{5D20544B-D621-4AF6-9FD2-5C09F7E827FF}" name="2005"/>
    <tableColumn id="3" xr3:uid="{B9EA2AB7-8209-4643-95F1-C05E794B6FE6}" name="2006"/>
    <tableColumn id="4" xr3:uid="{25B8A1A9-11FB-49C9-9F7A-6AA234771DFE}" name="2007"/>
    <tableColumn id="5" xr3:uid="{5D4BDB48-0D74-4B4E-B959-03D0357FE5C4}" name="2008"/>
    <tableColumn id="6" xr3:uid="{C972CCE8-D7D8-400B-920B-78DFA0B16ABA}" name="2009"/>
    <tableColumn id="7" xr3:uid="{4988BF7A-913D-4C61-829B-E832EECB9DC8}" name="2010"/>
    <tableColumn id="8" xr3:uid="{0DE832E6-1739-4C46-B837-FD053E841A08}" name="2011"/>
    <tableColumn id="9" xr3:uid="{C7B8E8F8-1C6C-45B3-A590-9E5A517B686C}" name="2012"/>
    <tableColumn id="10" xr3:uid="{7E376472-E023-482B-A933-D661C4E2CA43}" name="2013"/>
    <tableColumn id="11" xr3:uid="{9FACC797-BEAB-47BD-AB0C-C0C20D840779}" name="2014"/>
    <tableColumn id="12" xr3:uid="{BC1FA472-CCC6-4D30-B4D4-AC734260414F}" name="2015"/>
    <tableColumn id="13" xr3:uid="{C8FE822B-F0E8-436B-B8C1-9B2160ADD692}" name="2016"/>
    <tableColumn id="14" xr3:uid="{035AA21B-45F7-4A1E-83C7-28ED2BD8989F}" name="2017"/>
    <tableColumn id="15" xr3:uid="{B0A6FE49-D5EB-47B7-B86F-F01EDE746DF0}" name="2018"/>
    <tableColumn id="16" xr3:uid="{779E3989-E438-440D-985F-102F870EA5D1}" name="2019"/>
    <tableColumn id="17" xr3:uid="{777B93F8-250C-4B16-A61A-03EB8CB16959}" name="2020"/>
    <tableColumn id="18" xr3:uid="{2858D6A2-95CA-4FBC-9E09-15F71F214446}" name="2021"/>
    <tableColumn id="19" xr3:uid="{A955F2D4-F6E5-473C-A19E-5E3C887DC606}" name="2022"/>
    <tableColumn id="20" xr3:uid="{B87970BE-38E5-481B-B83B-55F30BC4FD39}" name="2023"/>
    <tableColumn id="21" xr3:uid="{A6ACDBAE-2BC8-46DB-A1BE-8CFD13B418C4}" name="2024"/>
    <tableColumn id="22" xr3:uid="{91527C9F-9613-4486-8700-9AFB0E3B794E}" name="2025"/>
    <tableColumn id="23" xr3:uid="{E642DCBD-5951-45D6-9EFB-B5306B3020C7}" name="2026"/>
    <tableColumn id="24" xr3:uid="{0B7F9041-9447-4D1E-BF4D-6E8A17314BB5}" name="2027"/>
    <tableColumn id="25" xr3:uid="{243C7539-2D9E-4975-9581-4859DD8BA804}" name="2028"/>
    <tableColumn id="26" xr3:uid="{8A43B852-3473-4212-8974-A5C16CC01C60}" name="2029"/>
    <tableColumn id="27" xr3:uid="{B093417C-0197-4096-8348-BAEF41B56447}" name="2030"/>
    <tableColumn id="28" xr3:uid="{DEA8A515-A8BF-4B0A-BA4A-F9D6DF047B6E}" name="2031"/>
    <tableColumn id="29" xr3:uid="{AC880846-F0D3-4288-B551-DE85DDDAA69B}" name="2032"/>
    <tableColumn id="30" xr3:uid="{8A0706AF-17F5-4A43-AD27-38447F7BE351}" name="2033"/>
    <tableColumn id="31" xr3:uid="{840527C1-2F65-4411-A724-A0BC0B3B87C2}" name="2034"/>
    <tableColumn id="32" xr3:uid="{6D9A9FF9-6D03-4D1E-B031-0E0ED644686D}" name="2035"/>
    <tableColumn id="33" xr3:uid="{D100D578-2E21-4A80-ACE3-92BE2DD5C85A}" name="2036"/>
    <tableColumn id="34" xr3:uid="{9FE2893B-0DB5-48A7-BDC4-21581B25B69B}" name="2037"/>
    <tableColumn id="35" xr3:uid="{40E986B6-A3B3-4C99-B0C7-9168E43BD0C2}" name="2038"/>
    <tableColumn id="36" xr3:uid="{E0144A83-88AE-4972-A999-E906F7DB23A0}" name="2039"/>
    <tableColumn id="37" xr3:uid="{814CC805-63ED-413C-AB8F-F62C0B42E36A}" name="2040"/>
    <tableColumn id="38" xr3:uid="{2D5A4ABD-42C2-4839-A154-4839B938E8C1}" name="2041"/>
    <tableColumn id="39" xr3:uid="{CB09F47B-4471-4902-85B6-A3FB582FD243}" name="2042"/>
    <tableColumn id="40" xr3:uid="{88B8D1C4-441D-4E49-BEFC-F4BB755333B3}" name="2043"/>
    <tableColumn id="41" xr3:uid="{87EC6551-4E56-48F4-8D76-7BA2F1B5FBE9}" name="2044"/>
    <tableColumn id="42" xr3:uid="{D7204D9B-8A42-41AC-8CEB-34A056EB76B9}" name="2045"/>
    <tableColumn id="43" xr3:uid="{37BD05CA-A739-4376-BA2F-7E27CC8F3EDC}" name="2046"/>
    <tableColumn id="44" xr3:uid="{5D5915F7-6E50-4001-991D-3DF86003241C}" name="2047"/>
    <tableColumn id="45" xr3:uid="{4D654B1F-E9F7-43D0-93E0-43E3357DAA65}" name="2048"/>
    <tableColumn id="46" xr3:uid="{F60A1A52-5724-4168-A1AE-290C37FA36A8}" name="2049"/>
    <tableColumn id="47" xr3:uid="{5DA029A8-F18F-41BE-B876-1D7A28A031AF}"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10B5D03-410B-4215-A834-B40FB0F91D2F}" name="Table1213" displayName="Table1213" ref="A129:AU137" totalsRowShown="0">
  <tableColumns count="47">
    <tableColumn id="1" xr3:uid="{20750C63-9225-4C1A-8D2D-24C32F108B7F}" name="_"/>
    <tableColumn id="2" xr3:uid="{5BBAE621-AA5F-4AFF-ADD7-FA864B17AA72}" name="2005"/>
    <tableColumn id="3" xr3:uid="{FAD97FD4-14D5-4D42-8AE2-0574DF2608C4}" name="2006"/>
    <tableColumn id="4" xr3:uid="{385FAA02-36F8-4856-AA98-D4DFCEB034B4}" name="2007"/>
    <tableColumn id="5" xr3:uid="{FDA0A5FD-3B23-4349-B3AA-17273C69A191}" name="2008"/>
    <tableColumn id="6" xr3:uid="{27DDB8F5-8272-4101-97B7-D2ADFDA5694B}" name="2009"/>
    <tableColumn id="7" xr3:uid="{BEE81583-5077-4C5C-9DB6-C74CBE21E402}" name="2010"/>
    <tableColumn id="8" xr3:uid="{073A1C7A-ABBF-4F72-A19A-2F7078B1EA57}" name="2011"/>
    <tableColumn id="9" xr3:uid="{AE33AAF0-4668-4F69-8DD2-299F9E19DEDA}" name="2012"/>
    <tableColumn id="10" xr3:uid="{29D3D84F-A11E-46EB-BB29-014CFFCD1033}" name="2013"/>
    <tableColumn id="11" xr3:uid="{A4386DA8-3F28-465B-BFC0-8DF930037EB1}" name="2014"/>
    <tableColumn id="12" xr3:uid="{24C24DF0-1B40-41C6-8F4E-F79757FBBB60}" name="2015"/>
    <tableColumn id="13" xr3:uid="{14AFDB9E-8FE1-48D5-8ED4-7C0CBB50658E}" name="2016"/>
    <tableColumn id="14" xr3:uid="{76EF0FF3-2ABC-4E20-B26F-5A71304DBB21}" name="2017"/>
    <tableColumn id="15" xr3:uid="{8505D1C3-E619-48C8-8735-ACED5EACB504}" name="2018"/>
    <tableColumn id="16" xr3:uid="{344E595B-330E-41B2-9C3D-263C09A58252}" name="2019"/>
    <tableColumn id="17" xr3:uid="{544417CA-2CE8-41A3-80DE-241E84ECB84A}" name="2020"/>
    <tableColumn id="18" xr3:uid="{8EE47F33-670A-4AF8-BB9B-ACDFEC02FEB9}" name="2021"/>
    <tableColumn id="19" xr3:uid="{1FEDC9EA-F4EA-4611-9B73-A70FDCBC7043}" name="2022"/>
    <tableColumn id="20" xr3:uid="{42B0146F-F120-4610-A663-9BAE175FDE10}" name="2023"/>
    <tableColumn id="21" xr3:uid="{CEEBFA84-F573-4CE1-B51C-F1FE48E87337}" name="2024"/>
    <tableColumn id="22" xr3:uid="{990249F4-8ABF-4757-A99F-14069AD14956}" name="2025"/>
    <tableColumn id="23" xr3:uid="{ECCB8971-7411-4C1D-8830-4F5EEA169666}" name="2026"/>
    <tableColumn id="24" xr3:uid="{370B2F43-07DC-4F0E-BDF1-07FB0448192C}" name="2027"/>
    <tableColumn id="25" xr3:uid="{41A069A2-AF3A-4482-B3D8-1515AB89E9D1}" name="2028"/>
    <tableColumn id="26" xr3:uid="{FB527E02-F7F9-4088-BD09-C0C648ABBD69}" name="2029"/>
    <tableColumn id="27" xr3:uid="{A46465DF-7E47-4676-AF29-BAF53A260FF1}" name="2030"/>
    <tableColumn id="28" xr3:uid="{D9875AD3-BC00-4E6D-9D0A-5309D070A9FF}" name="2031"/>
    <tableColumn id="29" xr3:uid="{E33F62BF-99E3-4C0B-8DBF-E5F0E71DF534}" name="2032"/>
    <tableColumn id="30" xr3:uid="{63FA74E9-280B-452A-AFB9-CE5BD4F862C9}" name="2033"/>
    <tableColumn id="31" xr3:uid="{5C432689-2066-4BA9-AAAC-63CCFE28DB1D}" name="2034"/>
    <tableColumn id="32" xr3:uid="{BD883851-087A-426F-A43C-49801B4C52E1}" name="2035"/>
    <tableColumn id="33" xr3:uid="{F5EBC903-804E-4128-8EA4-E7DC7BF38F29}" name="2036"/>
    <tableColumn id="34" xr3:uid="{0600C939-49FF-4DDA-A603-C07C9F8A38DC}" name="2037"/>
    <tableColumn id="35" xr3:uid="{CBA2D356-5B73-46B6-B8DB-1543F8270EF1}" name="2038"/>
    <tableColumn id="36" xr3:uid="{3733A24A-9B42-4612-A785-483267A6D65A}" name="2039"/>
    <tableColumn id="37" xr3:uid="{F935B526-E0E8-481F-A1BF-84B4EEA1BADD}" name="2040"/>
    <tableColumn id="38" xr3:uid="{ED2D7A90-862C-422D-BBC7-B6C45E0582D1}" name="2041"/>
    <tableColumn id="39" xr3:uid="{FFC8E58B-7B83-414F-9F43-FE83B45E02A1}" name="2042"/>
    <tableColumn id="40" xr3:uid="{B8DBB371-98B7-4A23-9571-A6EEDC9C1A8D}" name="2043"/>
    <tableColumn id="41" xr3:uid="{D8A4A2EA-0039-42B5-96A4-7DC1AE607E8B}" name="2044"/>
    <tableColumn id="42" xr3:uid="{CAD64F28-1239-41E0-A003-6BF52ABDC424}" name="2045"/>
    <tableColumn id="43" xr3:uid="{7172BFA1-D81A-474B-9E9F-6084D715BF7C}" name="2046"/>
    <tableColumn id="44" xr3:uid="{5FE2DF8F-CAAD-4D3C-8ABE-516497365478}" name="2047"/>
    <tableColumn id="45" xr3:uid="{0E6182D9-57C1-4FD7-9728-587620568CAA}" name="2048"/>
    <tableColumn id="46" xr3:uid="{85523A83-9C89-432C-B201-61426EEB2970}" name="2049"/>
    <tableColumn id="47" xr3:uid="{B886ABDC-2A35-49BD-84CE-9E14A7D77918}"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5F7F27-C3F7-44F8-8117-59903679F529}" name="Table1314" displayName="Table1314" ref="A140:AU148" totalsRowShown="0">
  <tableColumns count="47">
    <tableColumn id="1" xr3:uid="{0D1D5AE5-9A99-4192-80EE-6A4D0519BA76}" name="_"/>
    <tableColumn id="2" xr3:uid="{1B661164-321A-4E2D-A2C7-B14F8E0BCFA5}" name="2005"/>
    <tableColumn id="3" xr3:uid="{94C589D3-4291-4E16-9284-658F4B4E9E76}" name="2006"/>
    <tableColumn id="4" xr3:uid="{8CD0D3AC-8DF1-4BB7-895F-6F607B6A9F26}" name="2007"/>
    <tableColumn id="5" xr3:uid="{A7F2225F-E6DA-4226-9622-45E0E08020E4}" name="2008"/>
    <tableColumn id="6" xr3:uid="{830E549E-635A-43BE-8E11-56AE786CA32E}" name="2009"/>
    <tableColumn id="7" xr3:uid="{0B8705BD-AD0A-4BD4-877E-B0A7A24E7D1E}" name="2010"/>
    <tableColumn id="8" xr3:uid="{D9E249FA-91F5-4E5B-AC79-DF64709DA50B}" name="2011"/>
    <tableColumn id="9" xr3:uid="{5AA91F70-1B9F-4251-B8EB-D7BA11AAE404}" name="2012"/>
    <tableColumn id="10" xr3:uid="{99B97707-0EF6-45F4-9BCA-592501E54BC9}" name="2013"/>
    <tableColumn id="11" xr3:uid="{E4EE2905-58E2-4E0A-8C9D-324C230F78FB}" name="2014"/>
    <tableColumn id="12" xr3:uid="{9F18D469-D222-4CC9-8FF2-9A8547CC3371}" name="2015"/>
    <tableColumn id="13" xr3:uid="{FDB88BE3-E7DE-4E2C-812D-49303CBC9359}" name="2016"/>
    <tableColumn id="14" xr3:uid="{D0EE43ED-BBBC-432C-A930-9E4B2A6D4732}" name="2017"/>
    <tableColumn id="15" xr3:uid="{BAB8B088-01AC-482A-AB80-F73675D2A88A}" name="2018"/>
    <tableColumn id="16" xr3:uid="{343F51BF-B994-41E4-86FE-3C0C0305B2F0}" name="2019"/>
    <tableColumn id="17" xr3:uid="{D55B82A8-F625-43AA-8C78-331AA602B5CC}" name="2020"/>
    <tableColumn id="18" xr3:uid="{922B23EE-DB1D-49A7-A1C1-8E49726EA7AB}" name="2021"/>
    <tableColumn id="19" xr3:uid="{FA4782FC-C648-4D7D-A0E1-9E61169D4A63}" name="2022"/>
    <tableColumn id="20" xr3:uid="{E93BB8BB-1DE2-450C-9FFF-2AFFD965DAF6}" name="2023"/>
    <tableColumn id="21" xr3:uid="{A8D49716-36E2-4007-974C-87881B02D84E}" name="2024"/>
    <tableColumn id="22" xr3:uid="{136FA613-FB9D-4C36-842D-AD7E200BA758}" name="2025"/>
    <tableColumn id="23" xr3:uid="{DB9AA504-3CD0-4632-A477-FF99666C309C}" name="2026"/>
    <tableColumn id="24" xr3:uid="{F6A50978-A8AB-4F45-A0B2-C58CBBB30DD9}" name="2027"/>
    <tableColumn id="25" xr3:uid="{14D4FB51-4E9C-46E5-B6FC-2FFA3BA41C15}" name="2028"/>
    <tableColumn id="26" xr3:uid="{97EB28F5-A9E5-4151-929B-798E2EC04180}" name="2029"/>
    <tableColumn id="27" xr3:uid="{5FCBD0F8-4B30-42BC-9FED-08C6D341E949}" name="2030"/>
    <tableColumn id="28" xr3:uid="{E236E681-C197-4599-B0A1-310FEE108C9F}" name="2031"/>
    <tableColumn id="29" xr3:uid="{2ED214E0-B1BC-4492-9723-2C35AF97BF59}" name="2032"/>
    <tableColumn id="30" xr3:uid="{5C40451E-B7F0-442D-84D8-DFF1F829F826}" name="2033"/>
    <tableColumn id="31" xr3:uid="{1663332E-0DDF-4BF3-BB49-5E6E0E578DE5}" name="2034"/>
    <tableColumn id="32" xr3:uid="{20C32B6D-B720-482D-9794-72283500C103}" name="2035"/>
    <tableColumn id="33" xr3:uid="{186661CA-D091-4AC2-B91A-AEDE18634CE4}" name="2036"/>
    <tableColumn id="34" xr3:uid="{F3A61318-32EF-48D7-82C2-E152903DE29D}" name="2037"/>
    <tableColumn id="35" xr3:uid="{4F583FE3-A473-4087-824C-97DE54FEEA7C}" name="2038"/>
    <tableColumn id="36" xr3:uid="{ECA35A52-10DE-42F1-AD4E-2EE99456DB9F}" name="2039"/>
    <tableColumn id="37" xr3:uid="{962DF032-F235-47B5-A4F6-3532A60A58A2}" name="2040"/>
    <tableColumn id="38" xr3:uid="{9144242D-4C3E-4EB8-8FC6-349A0BDD54E3}" name="2041"/>
    <tableColumn id="39" xr3:uid="{986D4175-9B35-47F9-9310-CA68DF0A7270}" name="2042"/>
    <tableColumn id="40" xr3:uid="{D72505DD-9956-47D0-9A29-05A4247BB132}" name="2043"/>
    <tableColumn id="41" xr3:uid="{A10AE84A-9372-4E65-8521-C0F9862BC72A}" name="2044"/>
    <tableColumn id="42" xr3:uid="{185A3410-6F76-4857-B442-DE3D285BEBDB}" name="2045"/>
    <tableColumn id="43" xr3:uid="{326EA5EB-6B07-4963-845B-32327BB95CB8}" name="2046"/>
    <tableColumn id="44" xr3:uid="{220D6276-5990-4065-B6E8-30C28C668CF9}" name="2047"/>
    <tableColumn id="45" xr3:uid="{06BED3E7-2C0B-4729-A4AC-C21E16D408FE}" name="2048"/>
    <tableColumn id="46" xr3:uid="{1DD47E75-3A6F-4AA9-8E3D-FFA2BB13526B}" name="2049"/>
    <tableColumn id="47" xr3:uid="{2F724AF8-9152-4AB9-8DA9-61B06EA9E8EC}"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61DA10-E5C4-494A-9EF7-ED7932028782}" name="Table1415" displayName="Table1415" ref="A151:AU159" totalsRowShown="0">
  <tableColumns count="47">
    <tableColumn id="1" xr3:uid="{46EF1D67-F1CE-491F-91B3-C1804869D8A1}" name="_"/>
    <tableColumn id="2" xr3:uid="{074FC893-D3BF-4A83-8868-4AA660DBE60D}" name="2005"/>
    <tableColumn id="3" xr3:uid="{C451D4F9-FD3D-476B-9162-3DDA83FAA8FD}" name="2006"/>
    <tableColumn id="4" xr3:uid="{62BB773B-0121-4CD1-9492-63A9B6C8197D}" name="2007"/>
    <tableColumn id="5" xr3:uid="{EAF61447-F49D-49C7-8BA3-58D078BBE478}" name="2008"/>
    <tableColumn id="6" xr3:uid="{3A6F15E9-305F-469F-9454-0AB5DDF8391D}" name="2009"/>
    <tableColumn id="7" xr3:uid="{BBD01FA4-7858-489A-8CD7-B07B25CF64BC}" name="2010"/>
    <tableColumn id="8" xr3:uid="{F9F7ED1A-105B-4005-A3AB-EEA06F5EA835}" name="2011"/>
    <tableColumn id="9" xr3:uid="{D7B4F729-48B3-462D-BF49-FFEA088F4C74}" name="2012"/>
    <tableColumn id="10" xr3:uid="{8CBC7B3C-E196-457B-AF38-28FAEB92D9FF}" name="2013"/>
    <tableColumn id="11" xr3:uid="{BA508A2B-F885-4DE3-9E4E-F54F11C6A691}" name="2014"/>
    <tableColumn id="12" xr3:uid="{B96F9934-6441-4C8F-912B-AC8A5C9FEBD3}" name="2015"/>
    <tableColumn id="13" xr3:uid="{137D07A8-398D-4B8F-BC00-F6EC59421843}" name="2016"/>
    <tableColumn id="14" xr3:uid="{B34E4DFC-B701-4612-B491-BDACEA0994A5}" name="2017"/>
    <tableColumn id="15" xr3:uid="{00600B4E-81AC-4648-BC3C-4C6ED59F930F}" name="2018"/>
    <tableColumn id="16" xr3:uid="{75D0A03F-9833-4495-B9F3-4174EA056463}" name="2019"/>
    <tableColumn id="17" xr3:uid="{6F533619-CECD-4BEC-A994-400B38FC46E2}" name="2020"/>
    <tableColumn id="18" xr3:uid="{919E9282-5D93-4574-9D66-DD84E2E58C18}" name="2021"/>
    <tableColumn id="19" xr3:uid="{8D427D54-2571-4375-88F4-74181F8AAE13}" name="2022"/>
    <tableColumn id="20" xr3:uid="{E97323BE-D61F-413D-93C0-AA534A3E6169}" name="2023"/>
    <tableColumn id="21" xr3:uid="{B7EE52F1-F439-4C98-8C63-E9F8A6A76FC1}" name="2024"/>
    <tableColumn id="22" xr3:uid="{12CC506A-0650-4A77-BDF4-E19B64A1FEED}" name="2025"/>
    <tableColumn id="23" xr3:uid="{FC6D7178-6241-466D-A3FC-886D293FF593}" name="2026"/>
    <tableColumn id="24" xr3:uid="{DCB96ED3-BBD1-4A30-933F-DB5F5C0E75E5}" name="2027"/>
    <tableColumn id="25" xr3:uid="{774B0C1B-CDD7-4CBC-BB3E-BE06B0BAE354}" name="2028"/>
    <tableColumn id="26" xr3:uid="{B19203F0-9F85-435C-B956-0F93095FEE37}" name="2029"/>
    <tableColumn id="27" xr3:uid="{85C556D1-C9CE-48E1-BF8D-86FCBD909DDD}" name="2030"/>
    <tableColumn id="28" xr3:uid="{29FC5DD5-5C78-4A7D-9EDC-9FBEB6347755}" name="2031"/>
    <tableColumn id="29" xr3:uid="{6C0A9BA4-98E9-40B2-ADFC-BB951D88AA48}" name="2032"/>
    <tableColumn id="30" xr3:uid="{FC16E31C-E95F-4EEC-984E-8E03D657FCA4}" name="2033"/>
    <tableColumn id="31" xr3:uid="{508CC14F-1EA6-4A98-AA1F-3A8F3D43FAEE}" name="2034"/>
    <tableColumn id="32" xr3:uid="{4C3D212E-155A-43C2-93CC-E8DC97930FEC}" name="2035"/>
    <tableColumn id="33" xr3:uid="{16C3B4E2-D99C-4C12-BE87-2A269E27EBCB}" name="2036"/>
    <tableColumn id="34" xr3:uid="{1793DEA3-E405-4639-9C47-5F42E91695D7}" name="2037"/>
    <tableColumn id="35" xr3:uid="{C3247BEB-3EE0-49D4-A03C-59EA70B7D576}" name="2038"/>
    <tableColumn id="36" xr3:uid="{A699EB62-96A1-4B86-ADBB-46557EFCA84B}" name="2039"/>
    <tableColumn id="37" xr3:uid="{0F587AF6-E59D-4E09-94EE-8DD275807DA5}" name="2040"/>
    <tableColumn id="38" xr3:uid="{2DEA63E4-6CEF-43A2-9B8A-E594B4AF93C3}" name="2041"/>
    <tableColumn id="39" xr3:uid="{CBF2C46D-BC1B-4E41-A2FB-D031DD44331F}" name="2042"/>
    <tableColumn id="40" xr3:uid="{5A5821C7-9CAA-4DDF-8CC9-A4BC0438C164}" name="2043"/>
    <tableColumn id="41" xr3:uid="{247F83DC-B649-4F38-9EAF-20015999E9FF}" name="2044"/>
    <tableColumn id="42" xr3:uid="{EF0EDE09-35E5-46A1-A635-558F9499E25F}" name="2045"/>
    <tableColumn id="43" xr3:uid="{71ACFF3A-A718-4233-95AC-E7AA2F162904}" name="2046"/>
    <tableColumn id="44" xr3:uid="{15BFD1C5-8C0D-4583-841A-CEE545591432}" name="2047"/>
    <tableColumn id="45" xr3:uid="{7B21D1D3-79BF-4D96-AE9D-A75A503A7C33}" name="2048"/>
    <tableColumn id="46" xr3:uid="{F2343D0D-4D8C-44CC-A96F-7632EC1CD3D1}" name="2049"/>
    <tableColumn id="47" xr3:uid="{604E55E6-D5DC-4FAA-AFC6-C7086B253D8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95931-62DD-41A5-A120-E69CA8719636}" name="Table23" displayName="Table23" ref="A19:AU27" totalsRowShown="0">
  <tableColumns count="47">
    <tableColumn id="1" xr3:uid="{3104A6B6-0F71-489E-843D-D94CB4BB755E}" name="_"/>
    <tableColumn id="2" xr3:uid="{645A02D3-8E22-40D1-B334-187A1210CBFE}" name="2005"/>
    <tableColumn id="3" xr3:uid="{A2B486C8-E0EE-4F76-A5E2-0B8CD179A62C}" name="2006"/>
    <tableColumn id="4" xr3:uid="{46730E9D-5737-4D7E-9DB1-14160CDDEC0E}" name="2007"/>
    <tableColumn id="5" xr3:uid="{2670DA85-20B4-46A5-9B30-741A5698915B}" name="2008"/>
    <tableColumn id="6" xr3:uid="{3492E39A-47F8-4D27-978C-D0F334A34804}" name="2009"/>
    <tableColumn id="7" xr3:uid="{BFC7285D-FF70-4EF3-A4E8-5A90740E0CAD}" name="2010"/>
    <tableColumn id="8" xr3:uid="{CCEE7D18-A690-4B14-A03E-750460C57D18}" name="2011"/>
    <tableColumn id="9" xr3:uid="{99430E6A-189B-404E-A22F-47B336BCD3D9}" name="2012"/>
    <tableColumn id="10" xr3:uid="{E35548E2-4149-44B9-9773-C1A6844E5373}" name="2013"/>
    <tableColumn id="11" xr3:uid="{9DD72CEB-E18E-48CF-88AE-06F8FA7DF63E}" name="2014"/>
    <tableColumn id="12" xr3:uid="{343E764B-B29D-48B2-8913-CCA2DB4E3E34}" name="2015"/>
    <tableColumn id="13" xr3:uid="{6D9BC257-ECF6-4DAF-A5B7-4E09F87ABD2C}" name="2016"/>
    <tableColumn id="14" xr3:uid="{E5965446-4C70-423D-B296-3ECD3D20DF83}" name="2017"/>
    <tableColumn id="15" xr3:uid="{7611DCEB-0B88-4093-8CE5-14D99F584C1E}" name="2018"/>
    <tableColumn id="16" xr3:uid="{9CE02EAB-A2B2-46E7-9EC5-618652130C81}" name="2019"/>
    <tableColumn id="17" xr3:uid="{B2D1582F-6B9E-42AF-8136-F7944971BACC}" name="2020"/>
    <tableColumn id="18" xr3:uid="{4E49CC5B-6036-42DE-87E1-44DB18EE89FE}" name="2021"/>
    <tableColumn id="19" xr3:uid="{3AE66513-3D91-4CB1-BDEF-72E8237AF8B3}" name="2022"/>
    <tableColumn id="20" xr3:uid="{B0172C1D-0574-476D-900D-7B2B770DFCFA}" name="2023"/>
    <tableColumn id="21" xr3:uid="{3FA3B6EE-4DB0-4268-9AE3-10BFF946B5A2}" name="2024"/>
    <tableColumn id="22" xr3:uid="{3ECA4FB1-00F9-4A7C-B401-6390434C753B}" name="2025"/>
    <tableColumn id="23" xr3:uid="{20208670-3476-4F69-BC70-EFE5B11F50A9}" name="2026"/>
    <tableColumn id="24" xr3:uid="{15856A48-B935-4D5D-9095-05623779DB19}" name="2027"/>
    <tableColumn id="25" xr3:uid="{7250E68E-32F4-4AB6-AEE1-F2C0E3B036B5}" name="2028"/>
    <tableColumn id="26" xr3:uid="{F49DA7EC-249D-404B-8F7E-4BF6F83A1262}" name="2029"/>
    <tableColumn id="27" xr3:uid="{30290129-A557-4263-939B-0121AFB023D4}" name="2030"/>
    <tableColumn id="28" xr3:uid="{B903DDE6-EFD5-4548-9D06-F56D5A6063A9}" name="2031"/>
    <tableColumn id="29" xr3:uid="{8CF93124-F842-4784-AFA1-E364F435B6BE}" name="2032"/>
    <tableColumn id="30" xr3:uid="{CE8A12C6-49A2-432F-B2FC-55CF2F86F420}" name="2033"/>
    <tableColumn id="31" xr3:uid="{B89D1CDF-6715-49BF-B10E-67C47E6CF540}" name="2034"/>
    <tableColumn id="32" xr3:uid="{822BA094-0128-48FC-882A-15CA83913B26}" name="2035"/>
    <tableColumn id="33" xr3:uid="{F59FA565-15EF-4E9F-9F93-03492B21BC7A}" name="2036"/>
    <tableColumn id="34" xr3:uid="{7D2AB3F1-33EE-4CA0-9244-8E876A120D18}" name="2037"/>
    <tableColumn id="35" xr3:uid="{CBA1C45C-B2A0-4669-ADC4-6C3178FA9DD7}" name="2038"/>
    <tableColumn id="36" xr3:uid="{E726E591-2D52-4BEF-BE35-BA7421D4883E}" name="2039"/>
    <tableColumn id="37" xr3:uid="{0E4DD837-D7DD-4AAC-BBAF-B0BD02D8F62C}" name="2040"/>
    <tableColumn id="38" xr3:uid="{14CBCCAB-9871-4E01-8567-90C217506568}" name="2041"/>
    <tableColumn id="39" xr3:uid="{8D0BFE67-3A74-4E99-9758-86977D2E9178}" name="2042"/>
    <tableColumn id="40" xr3:uid="{74675E03-635F-4008-A549-031436A3523D}" name="2043"/>
    <tableColumn id="41" xr3:uid="{163FE6DE-08DB-4D7D-A8EB-3C9D651EF4AD}" name="2044"/>
    <tableColumn id="42" xr3:uid="{E716138C-0283-4A75-8F93-B444B7105C37}" name="2045"/>
    <tableColumn id="43" xr3:uid="{15B10750-6475-42EE-B277-9B4831800C33}" name="2046"/>
    <tableColumn id="44" xr3:uid="{CD3028FB-FF1B-43E0-BEC1-5802FEF062AE}" name="2047"/>
    <tableColumn id="45" xr3:uid="{F4EC9279-EB54-42C7-81F4-492F07227394}" name="2048"/>
    <tableColumn id="46" xr3:uid="{98093139-202E-40FF-B59F-A3666033C4E8}" name="2049"/>
    <tableColumn id="47" xr3:uid="{596027AE-5984-4D99-9B1D-1520663236A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B9F49-43B0-4FE4-98D4-D44EB59EDEAF}" name="Table34" displayName="Table34" ref="A30:AU38" totalsRowShown="0">
  <tableColumns count="47">
    <tableColumn id="1" xr3:uid="{046D3480-2F5D-4FFE-A7B0-F0708732DE77}" name="_"/>
    <tableColumn id="2" xr3:uid="{39200C3D-6A96-43DD-9C8E-B64F992D94A9}" name="2005"/>
    <tableColumn id="3" xr3:uid="{BFCF097E-5723-4837-BBCF-0BF117F1858B}" name="2006"/>
    <tableColumn id="4" xr3:uid="{E17CF482-AA49-4B6E-9568-7A19BEB26682}" name="2007"/>
    <tableColumn id="5" xr3:uid="{4D3D0BE3-75C5-49CA-BC77-AD982C3D80DF}" name="2008"/>
    <tableColumn id="6" xr3:uid="{C39715F0-C7FC-4B10-80EE-D07B78F51FB4}" name="2009"/>
    <tableColumn id="7" xr3:uid="{52C2ABCE-7EC0-4C7F-A0D2-FDA34DB439DC}" name="2010"/>
    <tableColumn id="8" xr3:uid="{C244992C-35A5-4ACC-88BF-58369D02AE1A}" name="2011"/>
    <tableColumn id="9" xr3:uid="{36748478-42B9-44E7-9C67-47033DE220FF}" name="2012"/>
    <tableColumn id="10" xr3:uid="{C03EFE64-D66E-401C-920C-EE05DFC593C3}" name="2013"/>
    <tableColumn id="11" xr3:uid="{53009CFC-04C9-49B6-8C50-8C3E0947A7BD}" name="2014"/>
    <tableColumn id="12" xr3:uid="{63EB8854-A975-482E-B708-1EDD02E6319C}" name="2015"/>
    <tableColumn id="13" xr3:uid="{787D9DE5-121F-44DF-B572-8E73A2610CA0}" name="2016"/>
    <tableColumn id="14" xr3:uid="{D206772A-99F8-4A2C-95F3-375F1BADABA4}" name="2017"/>
    <tableColumn id="15" xr3:uid="{D85AB720-C51F-4853-B473-39D29D397BA3}" name="2018"/>
    <tableColumn id="16" xr3:uid="{7A9079B2-C3A3-4CC1-86C0-04607DA924E5}" name="2019"/>
    <tableColumn id="17" xr3:uid="{31B6C68E-65F8-4862-9836-B1C3003CEC6D}" name="2020"/>
    <tableColumn id="18" xr3:uid="{69099384-6A48-4C22-991C-EE7050954C91}" name="2021"/>
    <tableColumn id="19" xr3:uid="{BC4A9AC0-4BB6-4D28-8160-DB8E0630290C}" name="2022"/>
    <tableColumn id="20" xr3:uid="{567D1270-5019-48BF-B884-94D3AAF153B1}" name="2023"/>
    <tableColumn id="21" xr3:uid="{A7EEC0B0-0995-47D9-AB1E-2EE285824AE8}" name="2024"/>
    <tableColumn id="22" xr3:uid="{FD433809-BBF6-447E-9EE5-D51CA8FC9CF3}" name="2025"/>
    <tableColumn id="23" xr3:uid="{239DE25E-CA15-4667-8FBF-B09CEA5624B3}" name="2026"/>
    <tableColumn id="24" xr3:uid="{18F96F78-963B-46D3-9E3F-6E70BB766D4E}" name="2027"/>
    <tableColumn id="25" xr3:uid="{45795BE7-D452-4856-8E6A-3BAA4B4C2753}" name="2028"/>
    <tableColumn id="26" xr3:uid="{13BA7C8F-1C81-48F2-9002-1FE85C7D0273}" name="2029"/>
    <tableColumn id="27" xr3:uid="{5768CB53-0D45-4D6C-B683-3EDB0F31BE70}" name="2030"/>
    <tableColumn id="28" xr3:uid="{9E175D1C-3D37-4C0C-AED8-5A932FBC5810}" name="2031"/>
    <tableColumn id="29" xr3:uid="{780CC3D0-09E7-4E37-8D66-E4CE7161F0CE}" name="2032"/>
    <tableColumn id="30" xr3:uid="{BF7E48B4-3AE8-46BF-94CE-4F9D3C2F2011}" name="2033"/>
    <tableColumn id="31" xr3:uid="{CCEF8F50-795C-4412-8CDB-03BE5D1F26E9}" name="2034"/>
    <tableColumn id="32" xr3:uid="{658E05F0-DC5C-4DA5-9539-23E9730D36C3}" name="2035"/>
    <tableColumn id="33" xr3:uid="{C35912A2-FEEF-464E-9C61-E16D05770217}" name="2036"/>
    <tableColumn id="34" xr3:uid="{5F90CCEF-790B-463C-B18B-AFAE332ACBFC}" name="2037"/>
    <tableColumn id="35" xr3:uid="{39E4A173-7017-471F-B2DB-AB12A9C76BCA}" name="2038"/>
    <tableColumn id="36" xr3:uid="{ED34F177-E212-44AF-8E2E-974DECDF2B5A}" name="2039"/>
    <tableColumn id="37" xr3:uid="{EC5C1BBB-063F-4EE7-8912-B65F07E60917}" name="2040"/>
    <tableColumn id="38" xr3:uid="{D761F5B9-F001-4260-89C4-B137D3C5843C}" name="2041"/>
    <tableColumn id="39" xr3:uid="{CE44B908-6BA0-4801-9B9D-8CBA2DB0076E}" name="2042"/>
    <tableColumn id="40" xr3:uid="{20491F46-2863-4C54-9D50-1019150DEF64}" name="2043"/>
    <tableColumn id="41" xr3:uid="{C8AAD725-CCFF-405C-A8FC-5F4FEB83140A}" name="2044"/>
    <tableColumn id="42" xr3:uid="{41F71DEF-705E-4B68-B48F-4A3164C4811D}" name="2045"/>
    <tableColumn id="43" xr3:uid="{0773C251-B1BE-4B87-8C09-EC665643B493}" name="2046"/>
    <tableColumn id="44" xr3:uid="{44290D8D-E260-46A3-9AD3-72CE632D3EAB}" name="2047"/>
    <tableColumn id="45" xr3:uid="{6A5447A9-FC19-496A-B495-6DFFAD5ABC4F}" name="2048"/>
    <tableColumn id="46" xr3:uid="{7A575481-F7B4-4FA2-9F65-37BCD60C0671}" name="2049"/>
    <tableColumn id="47" xr3:uid="{3D6DEF3B-1D4F-4025-A191-46E1D7E04B7B}"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9730DD-7C21-4F3F-BBC9-0DA2EA14C08F}" name="Table45" displayName="Table45" ref="A41:AU49" totalsRowShown="0">
  <tableColumns count="47">
    <tableColumn id="1" xr3:uid="{DC1C4966-F704-4E52-A6C6-C17334B09E70}" name="_"/>
    <tableColumn id="2" xr3:uid="{1A25994A-B2F9-4846-AB20-84451F3B3ED3}" name="2005"/>
    <tableColumn id="3" xr3:uid="{6B38D372-4A2B-479D-B6F7-7708627CC610}" name="2006"/>
    <tableColumn id="4" xr3:uid="{02FA0EA7-62C9-418B-B8DF-423DFDD8076A}" name="2007"/>
    <tableColumn id="5" xr3:uid="{D9E3D817-D710-44E5-8B5A-74A138116220}" name="2008"/>
    <tableColumn id="6" xr3:uid="{E52A0611-C8DB-4A18-A095-5F310AE84EBF}" name="2009"/>
    <tableColumn id="7" xr3:uid="{61805495-22B5-47DC-821F-FA65701A2E7C}" name="2010"/>
    <tableColumn id="8" xr3:uid="{88EFCAA6-C1EC-4F04-8E9E-5C9E93A58094}" name="2011"/>
    <tableColumn id="9" xr3:uid="{FE6FBB8A-AD89-4513-93BA-8238D564EF72}" name="2012"/>
    <tableColumn id="10" xr3:uid="{16998D2A-B1C4-4C5E-8404-CF13C67894EA}" name="2013"/>
    <tableColumn id="11" xr3:uid="{736ED52D-23A4-4E66-998F-276C7AEF644B}" name="2014"/>
    <tableColumn id="12" xr3:uid="{22DD6D12-B623-45D1-B7BB-EF54F0E6279C}" name="2015"/>
    <tableColumn id="13" xr3:uid="{066C8C4D-050F-4234-86F4-E7E86EF84E58}" name="2016"/>
    <tableColumn id="14" xr3:uid="{F59BC0D1-4E42-4295-9B96-68FE96F834B2}" name="2017"/>
    <tableColumn id="15" xr3:uid="{0A35A58E-48FA-4552-9BD3-71846857862A}" name="2018"/>
    <tableColumn id="16" xr3:uid="{B8E32889-DB06-4C13-95EF-F9E37E7504B8}" name="2019"/>
    <tableColumn id="17" xr3:uid="{D14CA2AD-17BA-46CD-9282-B1A76F533F8A}" name="2020"/>
    <tableColumn id="18" xr3:uid="{54CCA0D2-CBB1-49DE-B84F-E7BFFCE5DD6D}" name="2021"/>
    <tableColumn id="19" xr3:uid="{8A415E83-8D61-4988-BF31-604A4D08E894}" name="2022"/>
    <tableColumn id="20" xr3:uid="{2FA51FFE-F492-45CB-81DF-373018F68EDA}" name="2023"/>
    <tableColumn id="21" xr3:uid="{CD7293D9-6CF3-433C-912F-AF80FBA7465C}" name="2024"/>
    <tableColumn id="22" xr3:uid="{02A4BF9B-26CA-4237-A449-AF24708171A8}" name="2025"/>
    <tableColumn id="23" xr3:uid="{0D720509-39B1-4A48-8822-769547FBA1A0}" name="2026"/>
    <tableColumn id="24" xr3:uid="{DC5C5EF6-ACA7-4A20-9A4D-B9071AE87792}" name="2027"/>
    <tableColumn id="25" xr3:uid="{E38CEEC3-042E-430E-8D1B-45E7DA43F878}" name="2028"/>
    <tableColumn id="26" xr3:uid="{FADDAA8E-7D75-401C-A32D-7E7185183B39}" name="2029"/>
    <tableColumn id="27" xr3:uid="{C86A1AFB-CF8F-4BAF-8462-A78A2FD0446C}" name="2030"/>
    <tableColumn id="28" xr3:uid="{8AF14CDA-AC62-41C9-995A-5B67FBC958EB}" name="2031"/>
    <tableColumn id="29" xr3:uid="{AFDB7CE8-62A1-4D3C-8F8A-53CC49E93557}" name="2032"/>
    <tableColumn id="30" xr3:uid="{99CD1DC9-9E56-4FCC-820E-BA48AE756700}" name="2033"/>
    <tableColumn id="31" xr3:uid="{96623C8E-F358-44E9-95E5-228B9989B120}" name="2034"/>
    <tableColumn id="32" xr3:uid="{62B1B42F-7AF5-4308-9959-4142D3B91FA3}" name="2035"/>
    <tableColumn id="33" xr3:uid="{04AE8D17-A718-4944-9958-94061E8A1CA3}" name="2036"/>
    <tableColumn id="34" xr3:uid="{8BAB51BC-B59E-4348-A19A-9586CACDD2D1}" name="2037"/>
    <tableColumn id="35" xr3:uid="{35FEFCAD-21B2-428E-8C9A-356B88EF80FD}" name="2038"/>
    <tableColumn id="36" xr3:uid="{E7F5E0C1-C6EF-4ACC-9911-52F6EEB30370}" name="2039"/>
    <tableColumn id="37" xr3:uid="{35A9B142-23CF-4CDD-944D-9B31AD649316}" name="2040"/>
    <tableColumn id="38" xr3:uid="{5C8571F2-4501-4450-8451-268718A15669}" name="2041"/>
    <tableColumn id="39" xr3:uid="{EC5B442E-80EF-4F32-A031-D20297C62298}" name="2042"/>
    <tableColumn id="40" xr3:uid="{DFFBA5D7-0B5C-4D43-A763-988C55D0C48A}" name="2043"/>
    <tableColumn id="41" xr3:uid="{DA3AFCD6-210C-49DB-B2CF-1C12C63F86DF}" name="2044"/>
    <tableColumn id="42" xr3:uid="{33527D33-06B1-401B-85F2-6D1BE32EBC71}" name="2045"/>
    <tableColumn id="43" xr3:uid="{6527AD14-D8D0-4065-AE7F-CB4055B9FE3B}" name="2046"/>
    <tableColumn id="44" xr3:uid="{4E80D2DB-436A-40D7-9837-6F6C1BA5F0D8}" name="2047"/>
    <tableColumn id="45" xr3:uid="{D402C16C-84CF-4E6A-8F8A-26F1C8BC03DD}" name="2048"/>
    <tableColumn id="46" xr3:uid="{633E3D8B-B8CA-40E5-831D-C05A062F73B7}" name="2049"/>
    <tableColumn id="47" xr3:uid="{0B3153BA-BEA1-419B-880F-FAE88DC97A6D}"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546E7-E1E1-48E6-B0D7-D1FBE80B438F}" name="Table56" displayName="Table56" ref="A52:AU60" totalsRowShown="0">
  <tableColumns count="47">
    <tableColumn id="1" xr3:uid="{12F8C1F0-0212-4377-BD2B-CF96C67E8E60}" name="_"/>
    <tableColumn id="2" xr3:uid="{DBF87ADF-F5BE-4643-A3A3-C6AC09CA74FA}" name="2005"/>
    <tableColumn id="3" xr3:uid="{D4D4E524-0640-4A9B-B1AE-58FC0C08AFBA}" name="2006"/>
    <tableColumn id="4" xr3:uid="{81526BBB-9A97-4D6C-8147-AEA1C8492C87}" name="2007"/>
    <tableColumn id="5" xr3:uid="{6B830CE2-AAA4-447B-A031-32125189E053}" name="2008"/>
    <tableColumn id="6" xr3:uid="{1BB59268-0C7C-4152-8EAE-D2613B5C1CF2}" name="2009"/>
    <tableColumn id="7" xr3:uid="{B4D5646B-32B9-47F4-A6A5-DFBD3DC98780}" name="2010"/>
    <tableColumn id="8" xr3:uid="{E4EF6DB5-83B2-4CA9-9141-49E10978E32D}" name="2011"/>
    <tableColumn id="9" xr3:uid="{012A4B48-612D-427D-8755-4D8A99CBBAE9}" name="2012"/>
    <tableColumn id="10" xr3:uid="{8746C2C0-4943-4F70-9D3C-A7C64AB13883}" name="2013"/>
    <tableColumn id="11" xr3:uid="{FBF490C5-AECD-451E-A753-E8C4AF77AD0B}" name="2014"/>
    <tableColumn id="12" xr3:uid="{2830B780-776A-4BF5-AE7A-E50949272A26}" name="2015"/>
    <tableColumn id="13" xr3:uid="{AB42C71F-E5D6-4DAF-91E7-F88E27374F21}" name="2016"/>
    <tableColumn id="14" xr3:uid="{4506F99A-63C9-4C78-8D1B-72976562284D}" name="2017"/>
    <tableColumn id="15" xr3:uid="{47A60DAF-BA20-4119-B810-732B4DDC3EC0}" name="2018"/>
    <tableColumn id="16" xr3:uid="{FFACD52D-65C9-4FBE-84F7-AE5E8B5FF672}" name="2019"/>
    <tableColumn id="17" xr3:uid="{E1D97870-8E80-4285-A45A-C34178FE14A6}" name="2020"/>
    <tableColumn id="18" xr3:uid="{7D419E79-C8AE-4DE4-8CBA-DD51CC3DC156}" name="2021"/>
    <tableColumn id="19" xr3:uid="{D5E1342A-F41F-4099-9CB6-BDF4BEB135A8}" name="2022"/>
    <tableColumn id="20" xr3:uid="{4A73062F-1509-4169-AFBC-C168339F6502}" name="2023"/>
    <tableColumn id="21" xr3:uid="{26C00854-E5B1-49EA-9964-29920660147D}" name="2024"/>
    <tableColumn id="22" xr3:uid="{553AAA60-03DD-46B3-857C-662F1F4CD4E5}" name="2025"/>
    <tableColumn id="23" xr3:uid="{1DA76B18-9AA2-461C-A4D2-6BF32B19BE4A}" name="2026"/>
    <tableColumn id="24" xr3:uid="{5F66B02C-1BA2-46FB-9062-8278E5359189}" name="2027"/>
    <tableColumn id="25" xr3:uid="{0A72A8F4-5728-48BC-B26D-4DF38EC0A866}" name="2028"/>
    <tableColumn id="26" xr3:uid="{70AF04F0-2FDA-45C0-AE61-A68BF27745AF}" name="2029"/>
    <tableColumn id="27" xr3:uid="{58D921D9-D86A-4446-A5A7-8E85A5B2DF7F}" name="2030"/>
    <tableColumn id="28" xr3:uid="{06F0D1AD-D0D1-450C-83AF-7399A93A515A}" name="2031"/>
    <tableColumn id="29" xr3:uid="{B012F76A-CE17-435B-9311-6B21099019D4}" name="2032"/>
    <tableColumn id="30" xr3:uid="{94ADDE69-C3DB-496B-86D2-B0BAD2AE8F15}" name="2033"/>
    <tableColumn id="31" xr3:uid="{7721028E-EF71-46F8-8040-F53D71DD53BE}" name="2034"/>
    <tableColumn id="32" xr3:uid="{C47447A6-A01E-461B-85FF-BB184B7B2612}" name="2035"/>
    <tableColumn id="33" xr3:uid="{3772E17E-F0F5-4159-B3F3-3B61B475CBB0}" name="2036"/>
    <tableColumn id="34" xr3:uid="{9EFB7A08-E2CF-436A-97EF-E79A3E1C3BA5}" name="2037"/>
    <tableColumn id="35" xr3:uid="{BAE97832-1EB9-40C6-BBFA-4A97978321D7}" name="2038"/>
    <tableColumn id="36" xr3:uid="{EA3E0477-EF78-4B14-9AB9-8E360A4D5ECF}" name="2039"/>
    <tableColumn id="37" xr3:uid="{F3BDE1A6-AB22-43A1-816B-3B7727FD7F75}" name="2040"/>
    <tableColumn id="38" xr3:uid="{7FDFAFE8-2B0D-4A8B-9D1E-ED21F35A6383}" name="2041"/>
    <tableColumn id="39" xr3:uid="{7848DC9D-668B-4104-97EE-2291FE7093D3}" name="2042"/>
    <tableColumn id="40" xr3:uid="{E1E0A5ED-8B29-468B-BC34-57969D738CBF}" name="2043"/>
    <tableColumn id="41" xr3:uid="{B6895F68-CAF3-45A4-AC2E-B9FC8C15375B}" name="2044"/>
    <tableColumn id="42" xr3:uid="{822DFD5F-1AF4-4782-B055-0C67B0F2A0FC}" name="2045"/>
    <tableColumn id="43" xr3:uid="{745FACF3-BEE3-497F-9DC0-192446EC6E97}" name="2046"/>
    <tableColumn id="44" xr3:uid="{8B9D9076-AE2D-4244-975E-DA7791BD10D5}" name="2047"/>
    <tableColumn id="45" xr3:uid="{22475DF4-6720-4AEC-BA4B-3EB88802BBBA}" name="2048"/>
    <tableColumn id="46" xr3:uid="{B2EE9E1F-A04A-42AA-9428-CBF45D534A7B}" name="2049"/>
    <tableColumn id="47" xr3:uid="{A209EB9D-6E8E-40B0-8078-A425788B37DE}"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C0E1DD-84BB-43F7-A7F1-89FDE587B840}" name="Table67" displayName="Table67" ref="A63:AU71" totalsRowShown="0">
  <tableColumns count="47">
    <tableColumn id="1" xr3:uid="{A3845F39-EF84-45D2-8640-085808DCF458}" name="_"/>
    <tableColumn id="2" xr3:uid="{3526C260-6514-45BB-963A-EC9B897DF056}" name="2005"/>
    <tableColumn id="3" xr3:uid="{A7F1F9BA-BC5C-4C3E-B029-C0F74CB5CF7B}" name="2006"/>
    <tableColumn id="4" xr3:uid="{F3AF998C-C870-4895-88F1-789F7F032496}" name="2007"/>
    <tableColumn id="5" xr3:uid="{E99E141E-2A46-423C-924D-7080F7F0FD79}" name="2008"/>
    <tableColumn id="6" xr3:uid="{BBC0B9C8-9F16-4574-9826-E39EA70A33BF}" name="2009"/>
    <tableColumn id="7" xr3:uid="{C7523DE9-875E-45D2-A3D7-B2C50AE12D82}" name="2010"/>
    <tableColumn id="8" xr3:uid="{CB3E3221-ABED-452B-8E24-BE5E8E1B1813}" name="2011"/>
    <tableColumn id="9" xr3:uid="{B7D33FC4-7263-4CE3-8599-D7FE6814FAE9}" name="2012"/>
    <tableColumn id="10" xr3:uid="{966AA3FA-02C5-4714-8F82-BE7167D7DDF1}" name="2013"/>
    <tableColumn id="11" xr3:uid="{3284DFF9-24CA-4ACA-A3A6-53BD2EE8E607}" name="2014"/>
    <tableColumn id="12" xr3:uid="{567E8496-0CEC-462B-B836-B3C793BBD57B}" name="2015"/>
    <tableColumn id="13" xr3:uid="{24C98FB4-6178-4C5D-AF16-9920247646E6}" name="2016"/>
    <tableColumn id="14" xr3:uid="{E4BA665D-0C70-48FF-B3D4-25B188EDB34F}" name="2017"/>
    <tableColumn id="15" xr3:uid="{575F8780-BE1A-4DB9-B114-220D55E029E6}" name="2018"/>
    <tableColumn id="16" xr3:uid="{05C61634-0D6E-4B4B-A8AE-C465F2BF7633}" name="2019"/>
    <tableColumn id="17" xr3:uid="{CAE30925-7E24-4615-8342-7F9684934ABB}" name="2020"/>
    <tableColumn id="18" xr3:uid="{FA278D08-2DC9-42F1-90BB-872048DB9187}" name="2021"/>
    <tableColumn id="19" xr3:uid="{3BAFABD1-A3D1-4E10-A424-4588245BE1C2}" name="2022"/>
    <tableColumn id="20" xr3:uid="{7C489581-8C0A-4715-8F45-94800B51FE1D}" name="2023"/>
    <tableColumn id="21" xr3:uid="{B921BD14-A38F-4712-B3D5-F27808E5C073}" name="2024"/>
    <tableColumn id="22" xr3:uid="{90DF2B59-4200-47AA-9369-0ACF0F929A0A}" name="2025"/>
    <tableColumn id="23" xr3:uid="{81C6A36F-DA14-4A11-AFE9-0039775FA3C6}" name="2026"/>
    <tableColumn id="24" xr3:uid="{85BFD656-9762-499B-9536-82EFE42601C4}" name="2027"/>
    <tableColumn id="25" xr3:uid="{7AD2559D-DAC2-4475-8B64-EB820E0ED36B}" name="2028"/>
    <tableColumn id="26" xr3:uid="{FA445866-77A2-4771-A0F2-DECE293E9F3D}" name="2029"/>
    <tableColumn id="27" xr3:uid="{80108D80-0326-4F27-9434-1BC116D6791A}" name="2030"/>
    <tableColumn id="28" xr3:uid="{1A08551C-2CC3-4A1F-9F00-1348504BCE61}" name="2031"/>
    <tableColumn id="29" xr3:uid="{87CCC0EC-0232-4845-8AE5-6420501FC95F}" name="2032"/>
    <tableColumn id="30" xr3:uid="{62CC47E9-F793-4929-A1C7-D02C664DCBF0}" name="2033"/>
    <tableColumn id="31" xr3:uid="{DDBF19FA-1DCC-49DF-834E-7394078C003B}" name="2034"/>
    <tableColumn id="32" xr3:uid="{F58CE225-E540-466A-94C1-389C73036F02}" name="2035"/>
    <tableColumn id="33" xr3:uid="{9C07D536-8BC5-4D96-B2CA-BFAFDCB8695D}" name="2036"/>
    <tableColumn id="34" xr3:uid="{30B44968-D6DA-4676-B023-31B097F9AE34}" name="2037"/>
    <tableColumn id="35" xr3:uid="{FDF244DF-4BC8-4BF3-AC5E-B5931083CFC2}" name="2038"/>
    <tableColumn id="36" xr3:uid="{F8528280-4C57-458D-B5B3-CBE00ACEB767}" name="2039"/>
    <tableColumn id="37" xr3:uid="{E60DCF81-86F1-49FE-A820-13A27D3B522F}" name="2040"/>
    <tableColumn id="38" xr3:uid="{3418B039-7432-4671-B86E-82C12E0085E7}" name="2041"/>
    <tableColumn id="39" xr3:uid="{316428C8-3D15-4227-A93C-D44E60353D2D}" name="2042"/>
    <tableColumn id="40" xr3:uid="{BCB6D1A5-B04A-43B0-BD8C-08D7A28DD091}" name="2043"/>
    <tableColumn id="41" xr3:uid="{B9F925DB-5797-4683-BFED-A6F3AFD291A4}" name="2044"/>
    <tableColumn id="42" xr3:uid="{D4B3B612-B91B-4281-AEC5-0CBFF6290CE1}" name="2045"/>
    <tableColumn id="43" xr3:uid="{63BC8864-2A2E-4F85-A17D-40AA3C5C2802}" name="2046"/>
    <tableColumn id="44" xr3:uid="{0A304B2A-755D-404E-B784-5CAD51247D13}" name="2047"/>
    <tableColumn id="45" xr3:uid="{CA549E45-26BD-4391-A747-A9290C856934}" name="2048"/>
    <tableColumn id="46" xr3:uid="{A8ED6ACD-42B6-43ED-9B44-72BC4CF72FE9}" name="2049"/>
    <tableColumn id="47" xr3:uid="{2897BBC9-43C0-46DB-BD54-423EE7E24CB7}"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85A55-12F3-41C2-B7AA-AE05F38E3B52}" name="Table78" displayName="Table78" ref="A74:AU82" totalsRowShown="0">
  <tableColumns count="47">
    <tableColumn id="1" xr3:uid="{09DED3B3-44F5-4EAF-BD92-2837F23903A8}" name="_"/>
    <tableColumn id="2" xr3:uid="{EAB16325-ED50-4E19-A35F-FE9DE495DC59}" name="2005"/>
    <tableColumn id="3" xr3:uid="{C7DF52B8-40CA-4248-A857-A05EAFA107DF}" name="2006"/>
    <tableColumn id="4" xr3:uid="{93812D11-5FF4-4815-8ABE-545B998D982C}" name="2007"/>
    <tableColumn id="5" xr3:uid="{C81785A7-DA38-4BBD-AF4F-06F25BC0FC3E}" name="2008"/>
    <tableColumn id="6" xr3:uid="{CCB918CC-8B80-4FD7-9B67-CF22DE551B63}" name="2009"/>
    <tableColumn id="7" xr3:uid="{21C866DC-550F-4403-834C-467D99D43D21}" name="2010"/>
    <tableColumn id="8" xr3:uid="{17E9A8A1-BC81-4569-9AF2-1BBBB323F3DE}" name="2011"/>
    <tableColumn id="9" xr3:uid="{F0EB253D-08DC-49DE-9FC4-982740EA65E1}" name="2012"/>
    <tableColumn id="10" xr3:uid="{D2D6F841-DA60-4896-8F1E-F6EBB3AAF803}" name="2013"/>
    <tableColumn id="11" xr3:uid="{B5EA8C4A-2CBA-4FD3-B8C0-AD135FCAEAC3}" name="2014"/>
    <tableColumn id="12" xr3:uid="{D383B640-8681-427B-AD2B-1636504DDAEA}" name="2015"/>
    <tableColumn id="13" xr3:uid="{34069D5C-F450-4AD0-987F-A8D2FFCEFD2C}" name="2016"/>
    <tableColumn id="14" xr3:uid="{60FEC62D-2146-4D87-90EB-6A4577768699}" name="2017"/>
    <tableColumn id="15" xr3:uid="{1E2BF703-43BC-4435-A1BD-5F395BE9C388}" name="2018"/>
    <tableColumn id="16" xr3:uid="{C33609F5-94C0-4E44-B999-7C192CE70F0A}" name="2019"/>
    <tableColumn id="17" xr3:uid="{81FE305C-1F1F-45CD-838E-14CAF7681340}" name="2020"/>
    <tableColumn id="18" xr3:uid="{A54BC935-9904-4CA2-985A-A224B581CC01}" name="2021"/>
    <tableColumn id="19" xr3:uid="{3D1D45AB-5DD3-4597-A1C5-6A4334C1D0F5}" name="2022"/>
    <tableColumn id="20" xr3:uid="{55146D90-C55D-4D4D-A229-856BB349759D}" name="2023"/>
    <tableColumn id="21" xr3:uid="{D81FE8D0-B37C-4A16-8532-6D5970E5C14F}" name="2024"/>
    <tableColumn id="22" xr3:uid="{DD2C9C40-CA2C-4E6C-94F7-D34FC8100CCA}" name="2025"/>
    <tableColumn id="23" xr3:uid="{40287A4F-7F44-4A11-99EA-A421F06B7D7B}" name="2026"/>
    <tableColumn id="24" xr3:uid="{EF9861EC-E60E-4C99-AA59-FF7B503366A1}" name="2027"/>
    <tableColumn id="25" xr3:uid="{7EB3CB2A-7F98-4826-A29B-6244411F66BF}" name="2028"/>
    <tableColumn id="26" xr3:uid="{D4CFC272-C4B2-4B01-B827-F8546FE9284B}" name="2029"/>
    <tableColumn id="27" xr3:uid="{8804E692-1C5E-4B43-8D1C-6EFFCFC5BBE9}" name="2030"/>
    <tableColumn id="28" xr3:uid="{ECCA602F-5478-4862-B7A7-37251A2AEE4D}" name="2031"/>
    <tableColumn id="29" xr3:uid="{11906722-D049-4241-A0E2-1F5292D9C43A}" name="2032"/>
    <tableColumn id="30" xr3:uid="{E6FA0934-281A-4448-9D13-46C787F61E82}" name="2033"/>
    <tableColumn id="31" xr3:uid="{52A1B18A-0A26-4635-8554-0BF2C9E6C0BF}" name="2034"/>
    <tableColumn id="32" xr3:uid="{22191478-81E1-4F71-A8E4-9647508BB50F}" name="2035"/>
    <tableColumn id="33" xr3:uid="{C618635D-52E2-4E08-9D6C-2DA73F6C1297}" name="2036"/>
    <tableColumn id="34" xr3:uid="{72CC1570-7786-4835-B8F9-85B601348A10}" name="2037"/>
    <tableColumn id="35" xr3:uid="{F7DDC27A-39D9-47D3-B98F-E1ED55133842}" name="2038"/>
    <tableColumn id="36" xr3:uid="{751DC884-BF74-4EDD-8680-4114708E2F23}" name="2039"/>
    <tableColumn id="37" xr3:uid="{58C16FB8-D938-4130-AC6A-D525F545A0E7}" name="2040"/>
    <tableColumn id="38" xr3:uid="{737ECCC1-F5B6-44D8-A96B-F2F567E7B1CF}" name="2041"/>
    <tableColumn id="39" xr3:uid="{E2461866-8992-4004-8CEC-464CCB33B941}" name="2042"/>
    <tableColumn id="40" xr3:uid="{4ABC7D28-8291-4AE7-A3DA-CF0A63B74ECE}" name="2043"/>
    <tableColumn id="41" xr3:uid="{D022210E-FBE1-4FF4-A267-ABA2A119EA3A}" name="2044"/>
    <tableColumn id="42" xr3:uid="{EE3D22E5-AC4A-4C4C-941A-611D84D4EFA7}" name="2045"/>
    <tableColumn id="43" xr3:uid="{5D71A468-6E1F-4A33-8E11-26AAF2783F74}" name="2046"/>
    <tableColumn id="44" xr3:uid="{B1B32218-7523-4D44-BB2E-D5FF997BF97F}" name="2047"/>
    <tableColumn id="45" xr3:uid="{1902553C-FAE9-4165-AC73-EF4D976016E7}" name="2048"/>
    <tableColumn id="46" xr3:uid="{06020F34-2681-445A-B99B-C532940513DF}" name="2049"/>
    <tableColumn id="47" xr3:uid="{9ECB3D22-2A79-4A01-80D9-06BE480DF3BD}"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BF14AB-9945-4EDA-B6DA-932645884F7F}" name="Table89" displayName="Table89" ref="A85:AU93" totalsRowShown="0">
  <tableColumns count="47">
    <tableColumn id="1" xr3:uid="{E6C9877C-6FFC-4BAF-ACFE-E794304418E9}" name="_"/>
    <tableColumn id="2" xr3:uid="{702D9E80-6B0E-4FBF-AAC7-299CC297F67C}" name="2005"/>
    <tableColumn id="3" xr3:uid="{AED2ADE2-E2E8-4F04-A531-289DC8362D80}" name="2006"/>
    <tableColumn id="4" xr3:uid="{120A5E2C-BCCD-4C38-A00C-FDD8EC8E3169}" name="2007"/>
    <tableColumn id="5" xr3:uid="{DC2B029E-D555-4EC6-A834-374F09DFDF01}" name="2008"/>
    <tableColumn id="6" xr3:uid="{E426BA34-04CF-4C64-B8C9-71FDD44EE69B}" name="2009"/>
    <tableColumn id="7" xr3:uid="{D14C6A85-FD4C-4A75-B083-AD74DE328B2A}" name="2010"/>
    <tableColumn id="8" xr3:uid="{23A162C4-5480-4335-A6FA-3C11C190D8AB}" name="2011"/>
    <tableColumn id="9" xr3:uid="{77B7E413-ABFF-4330-8E59-D0B831BAD2E6}" name="2012"/>
    <tableColumn id="10" xr3:uid="{AF814BEA-5916-46F5-ACA2-AA0C084DADC2}" name="2013"/>
    <tableColumn id="11" xr3:uid="{7E3A1C98-DEE8-48E7-A30A-594C5BFBB618}" name="2014"/>
    <tableColumn id="12" xr3:uid="{78DA565D-3DDE-44EA-8DB6-B38D198C1A7C}" name="2015"/>
    <tableColumn id="13" xr3:uid="{6F17D1DE-2AB5-451A-A1D4-688990DC1663}" name="2016"/>
    <tableColumn id="14" xr3:uid="{E52E5053-242B-4E91-A87A-442D43DA0F22}" name="2017"/>
    <tableColumn id="15" xr3:uid="{9C419D3B-C222-491C-8C34-01EBEA2F8839}" name="2018"/>
    <tableColumn id="16" xr3:uid="{EFBD707A-8C8F-4E6E-9AFA-C5897B3A0592}" name="2019"/>
    <tableColumn id="17" xr3:uid="{F2B6A5E9-3E63-4745-B902-5E5BF0D62875}" name="2020"/>
    <tableColumn id="18" xr3:uid="{F3B0D696-4B81-4396-B88F-E701A2B11693}" name="2021"/>
    <tableColumn id="19" xr3:uid="{87E7C6AF-AC13-476F-84E5-4D78745CA7B3}" name="2022"/>
    <tableColumn id="20" xr3:uid="{94D0E07F-63C5-41ED-A9D7-9F26C5A70F21}" name="2023"/>
    <tableColumn id="21" xr3:uid="{E49CAC02-A5C5-4EA1-8DCB-E65451FF5F5E}" name="2024"/>
    <tableColumn id="22" xr3:uid="{D5827FB4-4356-440E-9B22-39B112E82276}" name="2025"/>
    <tableColumn id="23" xr3:uid="{7E5020C2-AF8B-4C10-B7C9-F43C90A627BE}" name="2026"/>
    <tableColumn id="24" xr3:uid="{7795451B-E35A-4738-AA79-AEFB64C06421}" name="2027"/>
    <tableColumn id="25" xr3:uid="{2293EB8B-C12C-46D1-B960-84CB8EEF27A0}" name="2028"/>
    <tableColumn id="26" xr3:uid="{2BF00FB0-3206-45F7-BC70-580AB3403DB1}" name="2029"/>
    <tableColumn id="27" xr3:uid="{183B902E-E65C-4F2A-9A9B-DBFA3574BB45}" name="2030"/>
    <tableColumn id="28" xr3:uid="{E5C665B9-2DF7-43BD-B381-45F3FE53D64A}" name="2031"/>
    <tableColumn id="29" xr3:uid="{339CEB51-ABEA-4E95-B6C2-57D2A332F8F7}" name="2032"/>
    <tableColumn id="30" xr3:uid="{B9BBCA73-ECF9-420F-A4D9-8DFF11E965E5}" name="2033"/>
    <tableColumn id="31" xr3:uid="{72024DC8-61BB-4EB0-BD4B-C7EA775A21E2}" name="2034"/>
    <tableColumn id="32" xr3:uid="{1C222140-01A4-492E-866A-46DE4C455F2D}" name="2035"/>
    <tableColumn id="33" xr3:uid="{3C579D49-B24D-485B-ADFB-158A8AD949F1}" name="2036"/>
    <tableColumn id="34" xr3:uid="{7F80E028-EE79-426B-B9C6-F2A634488258}" name="2037"/>
    <tableColumn id="35" xr3:uid="{A1170F9A-F33A-4819-9964-227C4A55C329}" name="2038"/>
    <tableColumn id="36" xr3:uid="{DD3FED5F-1F6D-434A-9077-4F787A66DB34}" name="2039"/>
    <tableColumn id="37" xr3:uid="{5DB0131D-3699-47A1-909D-911302EB3F95}" name="2040"/>
    <tableColumn id="38" xr3:uid="{BF25E3FE-BF65-4456-907B-EE3D0EA91038}" name="2041"/>
    <tableColumn id="39" xr3:uid="{6AA0AD12-FC2B-4000-9E8C-18B614608F0E}" name="2042"/>
    <tableColumn id="40" xr3:uid="{65760D52-A0E5-4924-8EF8-701CE091B693}" name="2043"/>
    <tableColumn id="41" xr3:uid="{CF05F06F-50DA-4D9B-9AC3-C994CD9B2577}" name="2044"/>
    <tableColumn id="42" xr3:uid="{578E141C-0B9F-466E-8AEC-B351865C9F06}" name="2045"/>
    <tableColumn id="43" xr3:uid="{F6A797D3-7BE5-4625-83A4-92DE4DC86F67}" name="2046"/>
    <tableColumn id="44" xr3:uid="{7295D837-0B71-44AB-A7C9-1BA5DC94AD3A}" name="2047"/>
    <tableColumn id="45" xr3:uid="{5579C412-9D55-428F-A326-B4DB20263960}" name="2048"/>
    <tableColumn id="46" xr3:uid="{B278E566-9302-439C-9AF4-60EB63DF50AF}" name="2049"/>
    <tableColumn id="47" xr3:uid="{54599D6C-A9AF-4CA0-8242-2228D4636DA6}"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EA34C3-7681-4BA1-B9F2-D888F98133FE}" name="Table910" displayName="Table910" ref="A96:AU104" totalsRowShown="0">
  <tableColumns count="47">
    <tableColumn id="1" xr3:uid="{3501A67A-B1D3-4726-A9E7-B627D676F176}" name="_"/>
    <tableColumn id="2" xr3:uid="{71B84935-9CE5-4B5E-8199-EFA9FA9FEECD}" name="2005"/>
    <tableColumn id="3" xr3:uid="{CFE9C6A8-472F-4D07-916B-57EAC1A463A6}" name="2006"/>
    <tableColumn id="4" xr3:uid="{89184E99-3366-41FE-AE66-D6A20F2232B1}" name="2007"/>
    <tableColumn id="5" xr3:uid="{5ED45F31-1934-417A-BBBA-41300F6A5437}" name="2008"/>
    <tableColumn id="6" xr3:uid="{81FC4D54-BA66-430C-AC12-DAAA79B98ACA}" name="2009"/>
    <tableColumn id="7" xr3:uid="{1DA15D68-2D45-4258-A3D6-B6062C73084A}" name="2010"/>
    <tableColumn id="8" xr3:uid="{1DBC23F8-13C8-4D46-9620-45AEF195862E}" name="2011"/>
    <tableColumn id="9" xr3:uid="{464A5FA8-C011-4457-967A-208CF39067FF}" name="2012"/>
    <tableColumn id="10" xr3:uid="{F181D06E-E18E-4B21-BAC7-D4D1B73497FB}" name="2013"/>
    <tableColumn id="11" xr3:uid="{312D9229-4A7C-4284-A494-38945BC21052}" name="2014"/>
    <tableColumn id="12" xr3:uid="{32CA0928-9495-4A87-8CA0-11AFDCDA6702}" name="2015"/>
    <tableColumn id="13" xr3:uid="{612A6AE2-3F3C-41AE-A0A0-F989D7911375}" name="2016"/>
    <tableColumn id="14" xr3:uid="{46AC985E-7237-4865-BB31-64C4D3237509}" name="2017"/>
    <tableColumn id="15" xr3:uid="{CBB5C77B-9898-4CB5-BEC9-6BE2E156C2B5}" name="2018"/>
    <tableColumn id="16" xr3:uid="{10A7DF98-EBC2-49E8-84A9-ED13B6F1FB89}" name="2019"/>
    <tableColumn id="17" xr3:uid="{7CFD6766-237E-4932-890A-053C62226276}" name="2020"/>
    <tableColumn id="18" xr3:uid="{E089E9A1-8356-4E8A-BDBD-3CE37146DEE1}" name="2021"/>
    <tableColumn id="19" xr3:uid="{EF67EB57-0A7F-49CA-B6A0-98772DB838A5}" name="2022"/>
    <tableColumn id="20" xr3:uid="{E4A06052-55B3-4BD1-A61A-352C6D70FF8A}" name="2023"/>
    <tableColumn id="21" xr3:uid="{CC1C4CA7-A8E6-4745-B2CC-7E393C4B343C}" name="2024"/>
    <tableColumn id="22" xr3:uid="{21E39C72-47E2-456E-A399-A45125FAD3B6}" name="2025"/>
    <tableColumn id="23" xr3:uid="{570EBD0A-42D1-411D-8BCC-34BC9C684B64}" name="2026"/>
    <tableColumn id="24" xr3:uid="{4D37060D-2A76-432E-B3CC-17E32409D503}" name="2027"/>
    <tableColumn id="25" xr3:uid="{E11B3242-FB12-41DA-8137-59C93A325BCD}" name="2028"/>
    <tableColumn id="26" xr3:uid="{A2AEFB58-16EC-4658-ABA4-9F5D2DF1DC3B}" name="2029"/>
    <tableColumn id="27" xr3:uid="{4BE8AECE-733C-4666-9E78-C5FE4DC1C0A9}" name="2030"/>
    <tableColumn id="28" xr3:uid="{9F319C1A-2D2B-4868-BFB4-5AE1E8633878}" name="2031"/>
    <tableColumn id="29" xr3:uid="{3251F24A-CF8B-4002-B302-D28608E08325}" name="2032"/>
    <tableColumn id="30" xr3:uid="{33158273-1C02-4A9B-8014-FB38E9AFAFA9}" name="2033"/>
    <tableColumn id="31" xr3:uid="{37E9F69C-30D7-4207-8945-EAB0F66DFB3C}" name="2034"/>
    <tableColumn id="32" xr3:uid="{13BA7631-B346-4E59-8DC3-BC909F35017F}" name="2035"/>
    <tableColumn id="33" xr3:uid="{CDABE20F-BC34-4C00-8B47-31ADD23EBA0D}" name="2036"/>
    <tableColumn id="34" xr3:uid="{5B94F176-BC61-4795-B8EB-60CA9EA8C540}" name="2037"/>
    <tableColumn id="35" xr3:uid="{AFED7D11-0446-4DC8-AF5B-CF1A757A8272}" name="2038"/>
    <tableColumn id="36" xr3:uid="{D5747C13-C7A3-4E3B-8E58-C4ED4EFB5F19}" name="2039"/>
    <tableColumn id="37" xr3:uid="{F42C8DD3-1603-4019-B757-21729BC9A2B2}" name="2040"/>
    <tableColumn id="38" xr3:uid="{54AFB619-48C0-49D2-B95A-3C965EC5B60C}" name="2041"/>
    <tableColumn id="39" xr3:uid="{71ED12D0-1FA0-4623-8E1D-1CAA83A721E5}" name="2042"/>
    <tableColumn id="40" xr3:uid="{6AABC531-4B01-4EC8-AD79-80CFB48AA454}" name="2043"/>
    <tableColumn id="41" xr3:uid="{EAD4DF0E-47D4-4FA1-9B1F-9CD194842474}" name="2044"/>
    <tableColumn id="42" xr3:uid="{C81D07BD-ED4D-4B2E-A559-D1AF15BA3D64}" name="2045"/>
    <tableColumn id="43" xr3:uid="{1004636E-5516-4D1E-A3CF-0B9BF25CCB1A}" name="2046"/>
    <tableColumn id="44" xr3:uid="{BEF4316B-AB7C-46E9-8689-6E0EC5F9E260}" name="2047"/>
    <tableColumn id="45" xr3:uid="{A46FDB82-B872-43AB-B5DA-34D635C8CFB9}" name="2048"/>
    <tableColumn id="46" xr3:uid="{01DFF837-8C38-4E63-8F07-D2D3D13F6FB4}" name="2049"/>
    <tableColumn id="47" xr3:uid="{8F91E0E5-2C56-402C-8757-4421DF40FD36}" name="205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2510001501&amp;pickMembers%5B0%5D=1.1&amp;pickMembers%5B1%5D=2.2&amp;cubeTimeFrame.startMonth=01&amp;cubeTimeFrame.startYear=2015&amp;cubeTimeFrame.endMonth=12&amp;cubeTimeFrame.endYear=2015&amp;referencePeriods=20150101%2C20151201" TargetMode="External"/><Relationship Id="rId1" Type="http://schemas.openxmlformats.org/officeDocument/2006/relationships/hyperlink" Target="https://apps.neb-one.gc.ca/ftrppndc/dflt.aspx?GoCTemplateCulture=en-CA"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0"/>
  <sheetViews>
    <sheetView topLeftCell="A7" workbookViewId="0">
      <selection activeCell="B10" sqref="B10"/>
    </sheetView>
  </sheetViews>
  <sheetFormatPr defaultRowHeight="14.5" x14ac:dyDescent="0.35"/>
  <cols>
    <col min="2" max="2" width="70.1796875" customWidth="1"/>
  </cols>
  <sheetData>
    <row r="1" spans="1:2" x14ac:dyDescent="0.35">
      <c r="A1" s="1" t="s">
        <v>0</v>
      </c>
    </row>
    <row r="2" spans="1:2" x14ac:dyDescent="0.35">
      <c r="A2" s="1" t="s">
        <v>1</v>
      </c>
    </row>
    <row r="3" spans="1:2" x14ac:dyDescent="0.35">
      <c r="A3" s="1" t="s">
        <v>273</v>
      </c>
    </row>
    <row r="4" spans="1:2" x14ac:dyDescent="0.35">
      <c r="A4" s="1" t="s">
        <v>274</v>
      </c>
    </row>
    <row r="6" spans="1:2" x14ac:dyDescent="0.35">
      <c r="A6" s="1" t="s">
        <v>2</v>
      </c>
      <c r="B6" s="3" t="s">
        <v>110</v>
      </c>
    </row>
    <row r="7" spans="1:2" x14ac:dyDescent="0.35">
      <c r="B7" t="s">
        <v>3</v>
      </c>
    </row>
    <row r="8" spans="1:2" x14ac:dyDescent="0.35">
      <c r="B8" s="2" t="s">
        <v>344</v>
      </c>
    </row>
    <row r="9" spans="1:2" x14ac:dyDescent="0.35">
      <c r="B9" t="s">
        <v>345</v>
      </c>
    </row>
    <row r="10" spans="1:2" x14ac:dyDescent="0.35">
      <c r="B10" s="4" t="s">
        <v>312</v>
      </c>
    </row>
    <row r="11" spans="1:2" x14ac:dyDescent="0.35">
      <c r="B11" t="s">
        <v>4</v>
      </c>
    </row>
    <row r="13" spans="1:2" x14ac:dyDescent="0.35">
      <c r="B13" s="3" t="s">
        <v>111</v>
      </c>
    </row>
    <row r="14" spans="1:2" x14ac:dyDescent="0.35">
      <c r="B14" t="s">
        <v>112</v>
      </c>
    </row>
    <row r="15" spans="1:2" x14ac:dyDescent="0.35">
      <c r="B15" s="2">
        <v>2021</v>
      </c>
    </row>
    <row r="16" spans="1:2" x14ac:dyDescent="0.35">
      <c r="B16" t="s">
        <v>346</v>
      </c>
    </row>
    <row r="17" spans="2:2" x14ac:dyDescent="0.35">
      <c r="B17" s="4" t="s">
        <v>113</v>
      </c>
    </row>
    <row r="18" spans="2:2" x14ac:dyDescent="0.35">
      <c r="B18" t="s">
        <v>114</v>
      </c>
    </row>
    <row r="20" spans="2:2" x14ac:dyDescent="0.35">
      <c r="B20" s="3" t="s">
        <v>268</v>
      </c>
    </row>
    <row r="21" spans="2:2" x14ac:dyDescent="0.35">
      <c r="B21" t="s">
        <v>3</v>
      </c>
    </row>
    <row r="22" spans="2:2" x14ac:dyDescent="0.35">
      <c r="B22" s="2" t="s">
        <v>344</v>
      </c>
    </row>
    <row r="23" spans="2:2" x14ac:dyDescent="0.35">
      <c r="B23" t="s">
        <v>345</v>
      </c>
    </row>
    <row r="24" spans="2:2" x14ac:dyDescent="0.35">
      <c r="B24" s="4" t="s">
        <v>312</v>
      </c>
    </row>
    <row r="25" spans="2:2" x14ac:dyDescent="0.35">
      <c r="B25" t="s">
        <v>269</v>
      </c>
    </row>
    <row r="27" spans="2:2" x14ac:dyDescent="0.35">
      <c r="B27" s="3" t="s">
        <v>392</v>
      </c>
    </row>
    <row r="28" spans="2:2" x14ac:dyDescent="0.35">
      <c r="B28" t="s">
        <v>393</v>
      </c>
    </row>
    <row r="29" spans="2:2" x14ac:dyDescent="0.35">
      <c r="B29" s="2">
        <v>2022</v>
      </c>
    </row>
    <row r="30" spans="2:2" x14ac:dyDescent="0.35">
      <c r="B30" t="s">
        <v>394</v>
      </c>
    </row>
    <row r="31" spans="2:2" x14ac:dyDescent="0.35">
      <c r="B31" s="4" t="s">
        <v>395</v>
      </c>
    </row>
    <row r="32" spans="2:2" x14ac:dyDescent="0.35">
      <c r="B32" s="44" t="s">
        <v>396</v>
      </c>
    </row>
    <row r="34" spans="1:1" x14ac:dyDescent="0.35">
      <c r="A34" s="1" t="s">
        <v>115</v>
      </c>
    </row>
    <row r="35" spans="1:1" x14ac:dyDescent="0.35">
      <c r="A35" t="s">
        <v>119</v>
      </c>
    </row>
    <row r="36" spans="1:1" x14ac:dyDescent="0.35">
      <c r="A36" t="s">
        <v>120</v>
      </c>
    </row>
    <row r="37" spans="1:1" x14ac:dyDescent="0.35">
      <c r="A37" t="s">
        <v>121</v>
      </c>
    </row>
    <row r="38" spans="1:1" x14ac:dyDescent="0.35">
      <c r="A38" t="s">
        <v>122</v>
      </c>
    </row>
    <row r="39" spans="1:1" x14ac:dyDescent="0.35">
      <c r="A39" t="s">
        <v>123</v>
      </c>
    </row>
    <row r="41" spans="1:1" x14ac:dyDescent="0.35">
      <c r="A41" t="s">
        <v>124</v>
      </c>
    </row>
    <row r="42" spans="1:1" x14ac:dyDescent="0.35">
      <c r="A42" t="s">
        <v>125</v>
      </c>
    </row>
    <row r="44" spans="1:1" x14ac:dyDescent="0.35">
      <c r="A44" t="s">
        <v>116</v>
      </c>
    </row>
    <row r="45" spans="1:1" x14ac:dyDescent="0.35">
      <c r="A45" t="s">
        <v>117</v>
      </c>
    </row>
    <row r="46" spans="1:1" x14ac:dyDescent="0.35">
      <c r="A46" t="s">
        <v>118</v>
      </c>
    </row>
    <row r="48" spans="1:1" x14ac:dyDescent="0.35">
      <c r="A48" t="s">
        <v>134</v>
      </c>
    </row>
    <row r="49" spans="1:2" x14ac:dyDescent="0.35">
      <c r="A49" t="s">
        <v>127</v>
      </c>
    </row>
    <row r="50" spans="1:2" x14ac:dyDescent="0.35">
      <c r="A50" t="s">
        <v>126</v>
      </c>
    </row>
    <row r="52" spans="1:2" x14ac:dyDescent="0.35">
      <c r="A52" s="1" t="s">
        <v>270</v>
      </c>
    </row>
    <row r="53" spans="1:2" x14ac:dyDescent="0.35">
      <c r="A53" t="s">
        <v>271</v>
      </c>
    </row>
    <row r="54" spans="1:2" x14ac:dyDescent="0.35">
      <c r="A54" t="s">
        <v>275</v>
      </c>
    </row>
    <row r="55" spans="1:2" x14ac:dyDescent="0.35">
      <c r="A55" t="s">
        <v>272</v>
      </c>
    </row>
    <row r="57" spans="1:2" x14ac:dyDescent="0.35">
      <c r="A57" s="1" t="s">
        <v>277</v>
      </c>
    </row>
    <row r="58" spans="1:2" x14ac:dyDescent="0.35">
      <c r="A58" s="10">
        <v>2.931E-7</v>
      </c>
      <c r="B58" t="s">
        <v>276</v>
      </c>
    </row>
    <row r="59" spans="1:2" x14ac:dyDescent="0.35">
      <c r="A59" s="11">
        <v>0.88711067149387013</v>
      </c>
      <c r="B59" t="s">
        <v>343</v>
      </c>
    </row>
    <row r="60" spans="1:2" x14ac:dyDescent="0.35">
      <c r="A60" s="11">
        <v>0.84730412960844359</v>
      </c>
      <c r="B60" t="s">
        <v>342</v>
      </c>
    </row>
  </sheetData>
  <phoneticPr fontId="16" type="noConversion"/>
  <hyperlinks>
    <hyperlink ref="B17" r:id="rId1" xr:uid="{06A740A3-AC0A-4A63-BC56-027EA4FE4333}"/>
    <hyperlink ref="B31" r:id="rId2" display="https://www150.statcan.gc.ca/t1/tbl1/en/tv.action?pid=2510001501&amp;pickMembers%5B0%5D=1.1&amp;pickMembers%5B1%5D=2.2&amp;cubeTimeFrame.startMonth=01&amp;cubeTimeFrame.startYear=2015&amp;cubeTimeFrame.endMonth=12&amp;cubeTimeFrame.endYear=2015&amp;referencePeriods=20150101%2C20151201" xr:uid="{3E763AE2-5364-4572-918A-7B841893BB0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EFAF-451C-49D3-BFB4-3F4D2576DA7D}">
  <dimension ref="A1:AH2837"/>
  <sheetViews>
    <sheetView zoomScale="80" zoomScaleNormal="80" workbookViewId="0">
      <pane xSplit="2" ySplit="1" topLeftCell="C2" activePane="bottomRight" state="frozen"/>
      <selection pane="topRight" activeCell="C1" sqref="C1"/>
      <selection pane="bottomLeft" activeCell="A2" sqref="A2"/>
      <selection pane="bottomRight" activeCell="J55" sqref="J55"/>
    </sheetView>
  </sheetViews>
  <sheetFormatPr defaultRowHeight="15" customHeight="1" x14ac:dyDescent="0.35"/>
  <cols>
    <col min="1" max="1" width="21.81640625" customWidth="1"/>
    <col min="2" max="2" width="49" customWidth="1"/>
  </cols>
  <sheetData>
    <row r="1" spans="1:34" ht="15" customHeight="1" thickBot="1" x14ac:dyDescent="0.4">
      <c r="B1" s="13" t="s">
        <v>282</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x14ac:dyDescent="0.35"/>
    <row r="3" spans="1:34" ht="15" customHeight="1" x14ac:dyDescent="0.35">
      <c r="C3" s="26" t="s">
        <v>36</v>
      </c>
      <c r="D3" s="26" t="s">
        <v>297</v>
      </c>
      <c r="E3" s="27"/>
      <c r="F3" s="27"/>
      <c r="G3" s="27"/>
      <c r="H3" s="27"/>
    </row>
    <row r="4" spans="1:34" ht="15" customHeight="1" x14ac:dyDescent="0.35">
      <c r="C4" s="26" t="s">
        <v>35</v>
      </c>
      <c r="D4" s="26" t="s">
        <v>298</v>
      </c>
      <c r="E4" s="27"/>
      <c r="F4" s="27"/>
      <c r="G4" s="26" t="s">
        <v>34</v>
      </c>
      <c r="H4" s="27"/>
    </row>
    <row r="5" spans="1:34" ht="15" customHeight="1" x14ac:dyDescent="0.35">
      <c r="C5" s="26" t="s">
        <v>33</v>
      </c>
      <c r="D5" s="26" t="s">
        <v>299</v>
      </c>
      <c r="E5" s="27"/>
      <c r="F5" s="27"/>
      <c r="G5" s="27"/>
      <c r="H5" s="27"/>
    </row>
    <row r="6" spans="1:34" ht="15" customHeight="1" x14ac:dyDescent="0.35">
      <c r="C6" s="26" t="s">
        <v>32</v>
      </c>
      <c r="D6" s="27"/>
      <c r="E6" s="26" t="s">
        <v>300</v>
      </c>
      <c r="F6" s="27"/>
      <c r="G6" s="27"/>
      <c r="H6" s="27"/>
    </row>
    <row r="7" spans="1:34" ht="15" customHeight="1" x14ac:dyDescent="0.35">
      <c r="C7" s="27"/>
      <c r="D7" s="27"/>
      <c r="E7" s="27"/>
      <c r="F7" s="27"/>
      <c r="G7" s="27"/>
      <c r="H7" s="27"/>
    </row>
    <row r="10" spans="1:34" ht="15" customHeight="1" x14ac:dyDescent="0.35">
      <c r="A10" s="6" t="s">
        <v>138</v>
      </c>
      <c r="B10" s="15" t="s">
        <v>139</v>
      </c>
      <c r="AH10" s="28" t="s">
        <v>301</v>
      </c>
    </row>
    <row r="11" spans="1:34" ht="15" customHeight="1" x14ac:dyDescent="0.35">
      <c r="B11" s="13" t="s">
        <v>283</v>
      </c>
      <c r="AH11" s="28" t="s">
        <v>302</v>
      </c>
    </row>
    <row r="12" spans="1:34" ht="15" customHeight="1" x14ac:dyDescent="0.3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303</v>
      </c>
    </row>
    <row r="13" spans="1:34" ht="15" customHeight="1" thickBot="1" x14ac:dyDescent="0.4">
      <c r="B13" s="14" t="s">
        <v>140</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304</v>
      </c>
    </row>
    <row r="14" spans="1:34" ht="15" customHeight="1" thickTop="1" x14ac:dyDescent="0.35"/>
    <row r="15" spans="1:34" ht="15" customHeight="1" x14ac:dyDescent="0.35">
      <c r="B15" s="16" t="s">
        <v>141</v>
      </c>
    </row>
    <row r="16" spans="1:34" ht="15" customHeight="1" x14ac:dyDescent="0.35">
      <c r="A16" s="6" t="s">
        <v>142</v>
      </c>
      <c r="B16" s="17" t="s">
        <v>143</v>
      </c>
      <c r="C16" s="25">
        <v>17.296467</v>
      </c>
      <c r="D16" s="25">
        <v>17.183254000000002</v>
      </c>
      <c r="E16" s="25">
        <v>17.386811999999999</v>
      </c>
      <c r="F16" s="25">
        <v>17.278085999999998</v>
      </c>
      <c r="G16" s="25">
        <v>17.282633000000001</v>
      </c>
      <c r="H16" s="25">
        <v>17.365963000000001</v>
      </c>
      <c r="I16" s="25">
        <v>17.281718999999999</v>
      </c>
      <c r="J16" s="25">
        <v>17.232769000000001</v>
      </c>
      <c r="K16" s="25">
        <v>17.352678000000001</v>
      </c>
      <c r="L16" s="25">
        <v>17.525155999999999</v>
      </c>
      <c r="M16" s="25">
        <v>18.105442</v>
      </c>
      <c r="N16" s="25">
        <v>18.397449000000002</v>
      </c>
      <c r="O16" s="25">
        <v>18.665576999999999</v>
      </c>
      <c r="P16" s="25">
        <v>18.886859999999999</v>
      </c>
      <c r="Q16" s="25">
        <v>19.101889</v>
      </c>
      <c r="R16" s="25">
        <v>19.237110000000001</v>
      </c>
      <c r="S16" s="25">
        <v>19.411159999999999</v>
      </c>
      <c r="T16" s="25">
        <v>19.712313000000002</v>
      </c>
      <c r="U16" s="25">
        <v>19.979467</v>
      </c>
      <c r="V16" s="25">
        <v>20.173356999999999</v>
      </c>
      <c r="W16" s="25">
        <v>20.375391</v>
      </c>
      <c r="X16" s="25">
        <v>20.580265000000001</v>
      </c>
      <c r="Y16" s="25">
        <v>20.773108000000001</v>
      </c>
      <c r="Z16" s="25">
        <v>20.871334000000001</v>
      </c>
      <c r="AA16" s="25">
        <v>21.039562</v>
      </c>
      <c r="AB16" s="25">
        <v>21.186533000000001</v>
      </c>
      <c r="AC16" s="25">
        <v>21.381789999999999</v>
      </c>
      <c r="AD16" s="25">
        <v>21.587627000000001</v>
      </c>
      <c r="AE16" s="25">
        <v>21.790129</v>
      </c>
      <c r="AF16" s="25">
        <v>22.029543</v>
      </c>
      <c r="AG16" s="25">
        <v>22.264085999999999</v>
      </c>
      <c r="AH16" s="19">
        <v>8.4510000000000002E-3</v>
      </c>
    </row>
    <row r="17" spans="1:34" ht="15" customHeight="1" x14ac:dyDescent="0.35">
      <c r="A17" s="6" t="s">
        <v>144</v>
      </c>
      <c r="B17" s="17" t="s">
        <v>145</v>
      </c>
      <c r="C17" s="25">
        <v>17.748362</v>
      </c>
      <c r="D17" s="25">
        <v>17.778863999999999</v>
      </c>
      <c r="E17" s="25">
        <v>18.840993999999998</v>
      </c>
      <c r="F17" s="25">
        <v>20.194541999999998</v>
      </c>
      <c r="G17" s="25">
        <v>20.900642000000001</v>
      </c>
      <c r="H17" s="25">
        <v>21.347785999999999</v>
      </c>
      <c r="I17" s="25">
        <v>21.959849999999999</v>
      </c>
      <c r="J17" s="25">
        <v>22.373480000000001</v>
      </c>
      <c r="K17" s="25">
        <v>22.572247000000001</v>
      </c>
      <c r="L17" s="25">
        <v>22.803101999999999</v>
      </c>
      <c r="M17" s="25">
        <v>23.134236999999999</v>
      </c>
      <c r="N17" s="25">
        <v>23.233163999999999</v>
      </c>
      <c r="O17" s="25">
        <v>23.457367000000001</v>
      </c>
      <c r="P17" s="25">
        <v>23.595133000000001</v>
      </c>
      <c r="Q17" s="25">
        <v>23.692457000000001</v>
      </c>
      <c r="R17" s="25">
        <v>23.53126</v>
      </c>
      <c r="S17" s="25">
        <v>23.427430999999999</v>
      </c>
      <c r="T17" s="25">
        <v>23.589839999999999</v>
      </c>
      <c r="U17" s="25">
        <v>23.769676</v>
      </c>
      <c r="V17" s="25">
        <v>23.632313</v>
      </c>
      <c r="W17" s="25">
        <v>24.000731999999999</v>
      </c>
      <c r="X17" s="25">
        <v>24.131430000000002</v>
      </c>
      <c r="Y17" s="25">
        <v>24.220469000000001</v>
      </c>
      <c r="Z17" s="25">
        <v>24.344158</v>
      </c>
      <c r="AA17" s="25">
        <v>24.514250000000001</v>
      </c>
      <c r="AB17" s="25">
        <v>24.754840999999999</v>
      </c>
      <c r="AC17" s="25">
        <v>24.880372999999999</v>
      </c>
      <c r="AD17" s="25">
        <v>24.974497</v>
      </c>
      <c r="AE17" s="25">
        <v>25.016258000000001</v>
      </c>
      <c r="AF17" s="25">
        <v>25.183064999999999</v>
      </c>
      <c r="AG17" s="25">
        <v>25.323920999999999</v>
      </c>
      <c r="AH17" s="19">
        <v>1.1919000000000001E-2</v>
      </c>
    </row>
    <row r="18" spans="1:34" ht="15" customHeight="1" x14ac:dyDescent="0.35">
      <c r="A18" s="6" t="s">
        <v>146</v>
      </c>
      <c r="B18" s="17" t="s">
        <v>147</v>
      </c>
      <c r="C18" s="25">
        <v>10.141716000000001</v>
      </c>
      <c r="D18" s="25">
        <v>10.51412</v>
      </c>
      <c r="E18" s="25">
        <v>10.202188</v>
      </c>
      <c r="F18" s="25">
        <v>9.9132259999999999</v>
      </c>
      <c r="G18" s="25">
        <v>9.6494809999999998</v>
      </c>
      <c r="H18" s="25">
        <v>9.6609160000000003</v>
      </c>
      <c r="I18" s="25">
        <v>9.7374840000000003</v>
      </c>
      <c r="J18" s="25">
        <v>9.8500920000000001</v>
      </c>
      <c r="K18" s="25">
        <v>9.9233119999999992</v>
      </c>
      <c r="L18" s="25">
        <v>10.06601</v>
      </c>
      <c r="M18" s="25">
        <v>10.422234</v>
      </c>
      <c r="N18" s="25">
        <v>10.498061</v>
      </c>
      <c r="O18" s="25">
        <v>10.580394</v>
      </c>
      <c r="P18" s="25">
        <v>10.658723</v>
      </c>
      <c r="Q18" s="25">
        <v>10.693797999999999</v>
      </c>
      <c r="R18" s="25">
        <v>10.700832</v>
      </c>
      <c r="S18" s="25">
        <v>10.715192</v>
      </c>
      <c r="T18" s="25">
        <v>10.731377999999999</v>
      </c>
      <c r="U18" s="25">
        <v>10.724482</v>
      </c>
      <c r="V18" s="25">
        <v>10.712460999999999</v>
      </c>
      <c r="W18" s="25">
        <v>10.708804000000001</v>
      </c>
      <c r="X18" s="25">
        <v>10.731961</v>
      </c>
      <c r="Y18" s="25">
        <v>10.757458</v>
      </c>
      <c r="Z18" s="25">
        <v>10.775259</v>
      </c>
      <c r="AA18" s="25">
        <v>10.802486</v>
      </c>
      <c r="AB18" s="25">
        <v>10.823373999999999</v>
      </c>
      <c r="AC18" s="25">
        <v>10.832981999999999</v>
      </c>
      <c r="AD18" s="25">
        <v>10.843533000000001</v>
      </c>
      <c r="AE18" s="25">
        <v>10.825556000000001</v>
      </c>
      <c r="AF18" s="25">
        <v>10.832338999999999</v>
      </c>
      <c r="AG18" s="25">
        <v>10.859444999999999</v>
      </c>
      <c r="AH18" s="19">
        <v>2.2820000000000002E-3</v>
      </c>
    </row>
    <row r="19" spans="1:34" ht="15" customHeight="1" x14ac:dyDescent="0.35">
      <c r="A19" s="6" t="s">
        <v>148</v>
      </c>
      <c r="B19" s="17" t="s">
        <v>149</v>
      </c>
      <c r="C19" s="25">
        <v>35.768967000000004</v>
      </c>
      <c r="D19" s="25">
        <v>36.572845000000001</v>
      </c>
      <c r="E19" s="25">
        <v>36.200896999999998</v>
      </c>
      <c r="F19" s="25">
        <v>35.847926999999999</v>
      </c>
      <c r="G19" s="25">
        <v>35.555779000000001</v>
      </c>
      <c r="H19" s="25">
        <v>35.370303999999997</v>
      </c>
      <c r="I19" s="25">
        <v>35.271217</v>
      </c>
      <c r="J19" s="25">
        <v>35.232407000000002</v>
      </c>
      <c r="K19" s="25">
        <v>35.179946999999999</v>
      </c>
      <c r="L19" s="25">
        <v>35.137309999999999</v>
      </c>
      <c r="M19" s="25">
        <v>35.114113000000003</v>
      </c>
      <c r="N19" s="25">
        <v>35.213706999999999</v>
      </c>
      <c r="O19" s="25">
        <v>35.215426999999998</v>
      </c>
      <c r="P19" s="25">
        <v>35.186942999999999</v>
      </c>
      <c r="Q19" s="25">
        <v>35.111834999999999</v>
      </c>
      <c r="R19" s="25">
        <v>34.965026999999999</v>
      </c>
      <c r="S19" s="25">
        <v>34.841293</v>
      </c>
      <c r="T19" s="25">
        <v>34.730331</v>
      </c>
      <c r="U19" s="25">
        <v>34.648322999999998</v>
      </c>
      <c r="V19" s="25">
        <v>34.567348000000003</v>
      </c>
      <c r="W19" s="25">
        <v>34.484665</v>
      </c>
      <c r="X19" s="25">
        <v>34.428879000000002</v>
      </c>
      <c r="Y19" s="25">
        <v>34.354916000000003</v>
      </c>
      <c r="Z19" s="25">
        <v>34.264564999999997</v>
      </c>
      <c r="AA19" s="25">
        <v>34.180298000000001</v>
      </c>
      <c r="AB19" s="25">
        <v>34.138596</v>
      </c>
      <c r="AC19" s="25">
        <v>34.020420000000001</v>
      </c>
      <c r="AD19" s="25">
        <v>33.894435999999999</v>
      </c>
      <c r="AE19" s="25">
        <v>33.717101999999997</v>
      </c>
      <c r="AF19" s="25">
        <v>33.468890999999999</v>
      </c>
      <c r="AG19" s="25">
        <v>33.255077</v>
      </c>
      <c r="AH19" s="19">
        <v>-2.4260000000000002E-3</v>
      </c>
    </row>
    <row r="21" spans="1:34" ht="15" customHeight="1" x14ac:dyDescent="0.35">
      <c r="B21" s="16" t="s">
        <v>150</v>
      </c>
    </row>
    <row r="22" spans="1:34" ht="15" customHeight="1" x14ac:dyDescent="0.35">
      <c r="A22" s="6" t="s">
        <v>151</v>
      </c>
      <c r="B22" s="17" t="s">
        <v>143</v>
      </c>
      <c r="C22" s="25">
        <v>12.770180999999999</v>
      </c>
      <c r="D22" s="25">
        <v>13.596351</v>
      </c>
      <c r="E22" s="25">
        <v>14.132167000000001</v>
      </c>
      <c r="F22" s="25">
        <v>13.946478000000001</v>
      </c>
      <c r="G22" s="25">
        <v>13.993321999999999</v>
      </c>
      <c r="H22" s="25">
        <v>14.109780000000001</v>
      </c>
      <c r="I22" s="25">
        <v>13.959495</v>
      </c>
      <c r="J22" s="25">
        <v>13.925439000000001</v>
      </c>
      <c r="K22" s="25">
        <v>14.114777</v>
      </c>
      <c r="L22" s="25">
        <v>14.294835000000001</v>
      </c>
      <c r="M22" s="25">
        <v>14.966532000000001</v>
      </c>
      <c r="N22" s="25">
        <v>15.145462999999999</v>
      </c>
      <c r="O22" s="25">
        <v>15.316516</v>
      </c>
      <c r="P22" s="25">
        <v>15.455636999999999</v>
      </c>
      <c r="Q22" s="25">
        <v>15.603415</v>
      </c>
      <c r="R22" s="25">
        <v>15.650969999999999</v>
      </c>
      <c r="S22" s="25">
        <v>15.789752</v>
      </c>
      <c r="T22" s="25">
        <v>16.088107999999998</v>
      </c>
      <c r="U22" s="25">
        <v>16.278292</v>
      </c>
      <c r="V22" s="25">
        <v>16.373463000000001</v>
      </c>
      <c r="W22" s="25">
        <v>16.514631000000001</v>
      </c>
      <c r="X22" s="25">
        <v>16.663309000000002</v>
      </c>
      <c r="Y22" s="25">
        <v>16.795403</v>
      </c>
      <c r="Z22" s="25">
        <v>16.807694999999999</v>
      </c>
      <c r="AA22" s="25">
        <v>16.958041999999999</v>
      </c>
      <c r="AB22" s="25">
        <v>17.057176999999999</v>
      </c>
      <c r="AC22" s="25">
        <v>17.224889999999998</v>
      </c>
      <c r="AD22" s="25">
        <v>17.384920000000001</v>
      </c>
      <c r="AE22" s="25">
        <v>17.530947000000001</v>
      </c>
      <c r="AF22" s="25">
        <v>17.725052000000002</v>
      </c>
      <c r="AG22" s="25">
        <v>17.895052</v>
      </c>
      <c r="AH22" s="19">
        <v>1.1311E-2</v>
      </c>
    </row>
    <row r="23" spans="1:34" ht="15" customHeight="1" x14ac:dyDescent="0.35">
      <c r="A23" s="6" t="s">
        <v>152</v>
      </c>
      <c r="B23" s="17" t="s">
        <v>145</v>
      </c>
      <c r="C23" s="25">
        <v>17.825056</v>
      </c>
      <c r="D23" s="25">
        <v>17.904530000000001</v>
      </c>
      <c r="E23" s="25">
        <v>17.917162000000001</v>
      </c>
      <c r="F23" s="25">
        <v>18.273129000000001</v>
      </c>
      <c r="G23" s="25">
        <v>17.977633000000001</v>
      </c>
      <c r="H23" s="25">
        <v>17.420300999999998</v>
      </c>
      <c r="I23" s="25">
        <v>17.035746</v>
      </c>
      <c r="J23" s="25">
        <v>17.451329999999999</v>
      </c>
      <c r="K23" s="25">
        <v>17.649296</v>
      </c>
      <c r="L23" s="25">
        <v>17.881008000000001</v>
      </c>
      <c r="M23" s="25">
        <v>18.477827000000001</v>
      </c>
      <c r="N23" s="25">
        <v>18.582241</v>
      </c>
      <c r="O23" s="25">
        <v>18.841583</v>
      </c>
      <c r="P23" s="25">
        <v>18.984005</v>
      </c>
      <c r="Q23" s="25">
        <v>19.086586</v>
      </c>
      <c r="R23" s="25">
        <v>18.923241000000001</v>
      </c>
      <c r="S23" s="25">
        <v>18.824065999999998</v>
      </c>
      <c r="T23" s="25">
        <v>18.987247</v>
      </c>
      <c r="U23" s="25">
        <v>19.171538999999999</v>
      </c>
      <c r="V23" s="25">
        <v>19.037495</v>
      </c>
      <c r="W23" s="25">
        <v>19.410124</v>
      </c>
      <c r="X23" s="25">
        <v>19.543423000000001</v>
      </c>
      <c r="Y23" s="25">
        <v>19.633227999999999</v>
      </c>
      <c r="Z23" s="25">
        <v>19.766468</v>
      </c>
      <c r="AA23" s="25">
        <v>19.946016</v>
      </c>
      <c r="AB23" s="25">
        <v>20.193110000000001</v>
      </c>
      <c r="AC23" s="25">
        <v>20.325541000000001</v>
      </c>
      <c r="AD23" s="25">
        <v>20.426331000000001</v>
      </c>
      <c r="AE23" s="25">
        <v>20.483273000000001</v>
      </c>
      <c r="AF23" s="25">
        <v>20.656472999999998</v>
      </c>
      <c r="AG23" s="25">
        <v>20.796879000000001</v>
      </c>
      <c r="AH23" s="19">
        <v>5.1529999999999996E-3</v>
      </c>
    </row>
    <row r="24" spans="1:34" ht="15" customHeight="1" x14ac:dyDescent="0.35">
      <c r="A24" s="6" t="s">
        <v>153</v>
      </c>
      <c r="B24" s="17" t="s">
        <v>154</v>
      </c>
      <c r="C24" s="25">
        <v>5.2465200000000003</v>
      </c>
      <c r="D24" s="25">
        <v>4.0942629999999998</v>
      </c>
      <c r="E24" s="25">
        <v>5.1555109999999997</v>
      </c>
      <c r="F24" s="25">
        <v>6.3887859999999996</v>
      </c>
      <c r="G24" s="25">
        <v>7.4177150000000003</v>
      </c>
      <c r="H24" s="25">
        <v>8.0842039999999997</v>
      </c>
      <c r="I24" s="25">
        <v>8.7977109999999996</v>
      </c>
      <c r="J24" s="25">
        <v>9.2713420000000006</v>
      </c>
      <c r="K24" s="25">
        <v>9.3801520000000007</v>
      </c>
      <c r="L24" s="25">
        <v>9.6307539999999996</v>
      </c>
      <c r="M24" s="25">
        <v>9.9774270000000005</v>
      </c>
      <c r="N24" s="25">
        <v>10.056495999999999</v>
      </c>
      <c r="O24" s="25">
        <v>10.322896</v>
      </c>
      <c r="P24" s="25">
        <v>10.494814999999999</v>
      </c>
      <c r="Q24" s="25">
        <v>10.659212</v>
      </c>
      <c r="R24" s="25">
        <v>10.565108</v>
      </c>
      <c r="S24" s="25">
        <v>10.57521</v>
      </c>
      <c r="T24" s="25">
        <v>10.757941000000001</v>
      </c>
      <c r="U24" s="25">
        <v>10.935437</v>
      </c>
      <c r="V24" s="25">
        <v>10.928781000000001</v>
      </c>
      <c r="W24" s="25">
        <v>11.256634999999999</v>
      </c>
      <c r="X24" s="25">
        <v>11.398070000000001</v>
      </c>
      <c r="Y24" s="25">
        <v>11.526395000000001</v>
      </c>
      <c r="Z24" s="25">
        <v>11.652903999999999</v>
      </c>
      <c r="AA24" s="25">
        <v>11.895937</v>
      </c>
      <c r="AB24" s="25">
        <v>12.079579000000001</v>
      </c>
      <c r="AC24" s="25">
        <v>12.282360000000001</v>
      </c>
      <c r="AD24" s="25">
        <v>12.398063</v>
      </c>
      <c r="AE24" s="25">
        <v>12.434025999999999</v>
      </c>
      <c r="AF24" s="25">
        <v>12.576523999999999</v>
      </c>
      <c r="AG24" s="25">
        <v>12.679845</v>
      </c>
      <c r="AH24" s="19">
        <v>2.9852E-2</v>
      </c>
    </row>
    <row r="25" spans="1:34" ht="15" customHeight="1" x14ac:dyDescent="0.35">
      <c r="A25" s="6" t="s">
        <v>155</v>
      </c>
      <c r="B25" s="17" t="s">
        <v>147</v>
      </c>
      <c r="C25" s="25">
        <v>7.2274659999999997</v>
      </c>
      <c r="D25" s="25">
        <v>7.7571760000000003</v>
      </c>
      <c r="E25" s="25">
        <v>7.7584379999999999</v>
      </c>
      <c r="F25" s="25">
        <v>7.4329689999999999</v>
      </c>
      <c r="G25" s="25">
        <v>7.1538599999999999</v>
      </c>
      <c r="H25" s="25">
        <v>7.1408820000000004</v>
      </c>
      <c r="I25" s="25">
        <v>7.1871619999999998</v>
      </c>
      <c r="J25" s="25">
        <v>7.2622150000000003</v>
      </c>
      <c r="K25" s="25">
        <v>7.3037089999999996</v>
      </c>
      <c r="L25" s="25">
        <v>7.4168450000000004</v>
      </c>
      <c r="M25" s="25">
        <v>7.668393</v>
      </c>
      <c r="N25" s="25">
        <v>7.7091729999999998</v>
      </c>
      <c r="O25" s="25">
        <v>7.7567729999999999</v>
      </c>
      <c r="P25" s="25">
        <v>7.8144150000000003</v>
      </c>
      <c r="Q25" s="25">
        <v>7.8314700000000004</v>
      </c>
      <c r="R25" s="25">
        <v>7.8232949999999999</v>
      </c>
      <c r="S25" s="25">
        <v>7.8236619999999997</v>
      </c>
      <c r="T25" s="25">
        <v>7.825634</v>
      </c>
      <c r="U25" s="25">
        <v>7.8057910000000001</v>
      </c>
      <c r="V25" s="25">
        <v>7.7819539999999998</v>
      </c>
      <c r="W25" s="25">
        <v>7.7688930000000003</v>
      </c>
      <c r="X25" s="25">
        <v>7.7830769999999996</v>
      </c>
      <c r="Y25" s="25">
        <v>7.7994719999999997</v>
      </c>
      <c r="Z25" s="25">
        <v>7.8087359999999997</v>
      </c>
      <c r="AA25" s="25">
        <v>7.828284</v>
      </c>
      <c r="AB25" s="25">
        <v>7.8415439999999998</v>
      </c>
      <c r="AC25" s="25">
        <v>7.8443149999999999</v>
      </c>
      <c r="AD25" s="25">
        <v>7.8465090000000002</v>
      </c>
      <c r="AE25" s="25">
        <v>7.8194090000000003</v>
      </c>
      <c r="AF25" s="25">
        <v>7.816325</v>
      </c>
      <c r="AG25" s="25">
        <v>7.8338789999999996</v>
      </c>
      <c r="AH25" s="19">
        <v>2.689E-3</v>
      </c>
    </row>
    <row r="26" spans="1:34" ht="15" customHeight="1" x14ac:dyDescent="0.35">
      <c r="A26" s="6" t="s">
        <v>156</v>
      </c>
      <c r="B26" s="17" t="s">
        <v>149</v>
      </c>
      <c r="C26" s="25">
        <v>31.322282999999999</v>
      </c>
      <c r="D26" s="25">
        <v>31.751370999999999</v>
      </c>
      <c r="E26" s="25">
        <v>31.36965</v>
      </c>
      <c r="F26" s="25">
        <v>30.770927</v>
      </c>
      <c r="G26" s="25">
        <v>30.355267000000001</v>
      </c>
      <c r="H26" s="25">
        <v>30.114547999999999</v>
      </c>
      <c r="I26" s="25">
        <v>29.891642000000001</v>
      </c>
      <c r="J26" s="25">
        <v>29.798216</v>
      </c>
      <c r="K26" s="25">
        <v>29.668579000000001</v>
      </c>
      <c r="L26" s="25">
        <v>29.541620000000002</v>
      </c>
      <c r="M26" s="25">
        <v>29.447769000000001</v>
      </c>
      <c r="N26" s="25">
        <v>29.516173999999999</v>
      </c>
      <c r="O26" s="25">
        <v>29.407202000000002</v>
      </c>
      <c r="P26" s="25">
        <v>29.362704999999998</v>
      </c>
      <c r="Q26" s="25">
        <v>29.207032999999999</v>
      </c>
      <c r="R26" s="25">
        <v>29.013252000000001</v>
      </c>
      <c r="S26" s="25">
        <v>28.803070000000002</v>
      </c>
      <c r="T26" s="25">
        <v>28.61985</v>
      </c>
      <c r="U26" s="25">
        <v>28.475729000000001</v>
      </c>
      <c r="V26" s="25">
        <v>28.334457</v>
      </c>
      <c r="W26" s="25">
        <v>28.186321</v>
      </c>
      <c r="X26" s="25">
        <v>28.052315</v>
      </c>
      <c r="Y26" s="25">
        <v>27.894957000000002</v>
      </c>
      <c r="Z26" s="25">
        <v>27.748570999999998</v>
      </c>
      <c r="AA26" s="25">
        <v>27.573784</v>
      </c>
      <c r="AB26" s="25">
        <v>27.437695999999999</v>
      </c>
      <c r="AC26" s="25">
        <v>27.26679</v>
      </c>
      <c r="AD26" s="25">
        <v>27.070989999999998</v>
      </c>
      <c r="AE26" s="25">
        <v>26.838395999999999</v>
      </c>
      <c r="AF26" s="25">
        <v>26.563027999999999</v>
      </c>
      <c r="AG26" s="25">
        <v>26.336114999999999</v>
      </c>
      <c r="AH26" s="19">
        <v>-5.7629999999999999E-3</v>
      </c>
    </row>
    <row r="28" spans="1:34" ht="15" customHeight="1" x14ac:dyDescent="0.35">
      <c r="B28" s="16" t="s">
        <v>157</v>
      </c>
    </row>
    <row r="29" spans="1:34" ht="15" customHeight="1" x14ac:dyDescent="0.35">
      <c r="A29" s="6" t="s">
        <v>158</v>
      </c>
      <c r="B29" s="17" t="s">
        <v>143</v>
      </c>
      <c r="C29" s="25">
        <v>7.6224270000000001</v>
      </c>
      <c r="D29" s="25">
        <v>8.4961190000000002</v>
      </c>
      <c r="E29" s="25">
        <v>8.9951640000000008</v>
      </c>
      <c r="F29" s="25">
        <v>8.7914549999999991</v>
      </c>
      <c r="G29" s="25">
        <v>8.8415490000000005</v>
      </c>
      <c r="H29" s="25">
        <v>8.9540679999999995</v>
      </c>
      <c r="I29" s="25">
        <v>8.8042309999999997</v>
      </c>
      <c r="J29" s="25">
        <v>8.7771810000000006</v>
      </c>
      <c r="K29" s="25">
        <v>8.9623369999999998</v>
      </c>
      <c r="L29" s="25">
        <v>9.1296269999999993</v>
      </c>
      <c r="M29" s="25">
        <v>9.5621650000000002</v>
      </c>
      <c r="N29" s="25">
        <v>9.7187319999999993</v>
      </c>
      <c r="O29" s="25">
        <v>9.8474039999999992</v>
      </c>
      <c r="P29" s="25">
        <v>9.9792590000000008</v>
      </c>
      <c r="Q29" s="25">
        <v>10.120851999999999</v>
      </c>
      <c r="R29" s="25">
        <v>10.16201</v>
      </c>
      <c r="S29" s="25">
        <v>10.299414000000001</v>
      </c>
      <c r="T29" s="25">
        <v>10.596047</v>
      </c>
      <c r="U29" s="25">
        <v>10.776484</v>
      </c>
      <c r="V29" s="25">
        <v>10.863864</v>
      </c>
      <c r="W29" s="25">
        <v>11.003838</v>
      </c>
      <c r="X29" s="25">
        <v>11.150719</v>
      </c>
      <c r="Y29" s="25">
        <v>11.280412999999999</v>
      </c>
      <c r="Z29" s="25">
        <v>11.286859</v>
      </c>
      <c r="AA29" s="25">
        <v>11.442306</v>
      </c>
      <c r="AB29" s="25">
        <v>11.53952</v>
      </c>
      <c r="AC29" s="25">
        <v>11.710324</v>
      </c>
      <c r="AD29" s="25">
        <v>11.870820999999999</v>
      </c>
      <c r="AE29" s="25">
        <v>12.016953000000001</v>
      </c>
      <c r="AF29" s="25">
        <v>12.215362000000001</v>
      </c>
      <c r="AG29" s="25">
        <v>12.386858999999999</v>
      </c>
      <c r="AH29" s="19">
        <v>1.6316000000000001E-2</v>
      </c>
    </row>
    <row r="30" spans="1:34" ht="15" customHeight="1" x14ac:dyDescent="0.35">
      <c r="A30" s="6" t="s">
        <v>159</v>
      </c>
      <c r="B30" s="17" t="s">
        <v>145</v>
      </c>
      <c r="C30" s="25">
        <v>17.750837000000001</v>
      </c>
      <c r="D30" s="25">
        <v>17.784217999999999</v>
      </c>
      <c r="E30" s="25">
        <v>17.832457999999999</v>
      </c>
      <c r="F30" s="25">
        <v>18.255758</v>
      </c>
      <c r="G30" s="25">
        <v>17.965651999999999</v>
      </c>
      <c r="H30" s="25">
        <v>17.418257000000001</v>
      </c>
      <c r="I30" s="25">
        <v>17.043358000000001</v>
      </c>
      <c r="J30" s="25">
        <v>17.464335999999999</v>
      </c>
      <c r="K30" s="25">
        <v>17.665486999999999</v>
      </c>
      <c r="L30" s="25">
        <v>17.903829999999999</v>
      </c>
      <c r="M30" s="25">
        <v>18.228373999999999</v>
      </c>
      <c r="N30" s="25">
        <v>18.345334999999999</v>
      </c>
      <c r="O30" s="25">
        <v>18.564774</v>
      </c>
      <c r="P30" s="25">
        <v>18.711565</v>
      </c>
      <c r="Q30" s="25">
        <v>18.823149000000001</v>
      </c>
      <c r="R30" s="25">
        <v>18.657301</v>
      </c>
      <c r="S30" s="25">
        <v>18.557192000000001</v>
      </c>
      <c r="T30" s="25">
        <v>18.721062</v>
      </c>
      <c r="U30" s="25">
        <v>18.906943999999999</v>
      </c>
      <c r="V30" s="25">
        <v>18.769888000000002</v>
      </c>
      <c r="W30" s="25">
        <v>19.141383999999999</v>
      </c>
      <c r="X30" s="25">
        <v>19.276993000000001</v>
      </c>
      <c r="Y30" s="25">
        <v>19.368721000000001</v>
      </c>
      <c r="Z30" s="25">
        <v>19.507062999999999</v>
      </c>
      <c r="AA30" s="25">
        <v>19.688092999999999</v>
      </c>
      <c r="AB30" s="25">
        <v>19.940121000000001</v>
      </c>
      <c r="AC30" s="25">
        <v>20.075132</v>
      </c>
      <c r="AD30" s="25">
        <v>20.182839999999999</v>
      </c>
      <c r="AE30" s="25">
        <v>20.246756000000001</v>
      </c>
      <c r="AF30" s="25">
        <v>20.426596</v>
      </c>
      <c r="AG30" s="25">
        <v>20.570136999999999</v>
      </c>
      <c r="AH30" s="19">
        <v>4.9259999999999998E-3</v>
      </c>
    </row>
    <row r="31" spans="1:34" ht="14.5" x14ac:dyDescent="0.35">
      <c r="A31" s="6" t="s">
        <v>160</v>
      </c>
      <c r="B31" s="17" t="s">
        <v>154</v>
      </c>
      <c r="C31" s="25">
        <v>5.4227400000000001</v>
      </c>
      <c r="D31" s="25">
        <v>4.4313440000000002</v>
      </c>
      <c r="E31" s="25">
        <v>5.8066459999999998</v>
      </c>
      <c r="F31" s="25">
        <v>7.3529660000000003</v>
      </c>
      <c r="G31" s="25">
        <v>8.6041519999999991</v>
      </c>
      <c r="H31" s="25">
        <v>9.5880430000000008</v>
      </c>
      <c r="I31" s="25">
        <v>10.678126000000001</v>
      </c>
      <c r="J31" s="25">
        <v>11.122404</v>
      </c>
      <c r="K31" s="25">
        <v>11.319103999999999</v>
      </c>
      <c r="L31" s="25">
        <v>11.560950999999999</v>
      </c>
      <c r="M31" s="25">
        <v>11.886528999999999</v>
      </c>
      <c r="N31" s="25">
        <v>11.988492000000001</v>
      </c>
      <c r="O31" s="25">
        <v>12.214651</v>
      </c>
      <c r="P31" s="25">
        <v>12.396055</v>
      </c>
      <c r="Q31" s="25">
        <v>12.541180000000001</v>
      </c>
      <c r="R31" s="25">
        <v>12.441390999999999</v>
      </c>
      <c r="S31" s="25">
        <v>12.436083</v>
      </c>
      <c r="T31" s="25">
        <v>12.619387</v>
      </c>
      <c r="U31" s="25">
        <v>12.817525</v>
      </c>
      <c r="V31" s="25">
        <v>12.799621999999999</v>
      </c>
      <c r="W31" s="25">
        <v>13.127105999999999</v>
      </c>
      <c r="X31" s="25">
        <v>13.276533000000001</v>
      </c>
      <c r="Y31" s="25">
        <v>13.389760000000001</v>
      </c>
      <c r="Z31" s="25">
        <v>13.499091999999999</v>
      </c>
      <c r="AA31" s="25">
        <v>13.732372</v>
      </c>
      <c r="AB31" s="25">
        <v>13.936438000000001</v>
      </c>
      <c r="AC31" s="25">
        <v>14.088271000000001</v>
      </c>
      <c r="AD31" s="25">
        <v>14.181101999999999</v>
      </c>
      <c r="AE31" s="25">
        <v>14.234844000000001</v>
      </c>
      <c r="AF31" s="25">
        <v>14.370006</v>
      </c>
      <c r="AG31" s="25">
        <v>14.531082</v>
      </c>
      <c r="AH31" s="19">
        <v>3.3402000000000001E-2</v>
      </c>
    </row>
    <row r="32" spans="1:34" ht="14.5" x14ac:dyDescent="0.35">
      <c r="A32" s="6" t="s">
        <v>161</v>
      </c>
      <c r="B32" s="17" t="s">
        <v>162</v>
      </c>
      <c r="C32" s="25">
        <v>3.0584310000000001</v>
      </c>
      <c r="D32" s="25">
        <v>4.0450590000000002</v>
      </c>
      <c r="E32" s="25">
        <v>3.9792369999999999</v>
      </c>
      <c r="F32" s="25">
        <v>3.5640879999999999</v>
      </c>
      <c r="G32" s="25">
        <v>3.222769</v>
      </c>
      <c r="H32" s="25">
        <v>3.1671170000000002</v>
      </c>
      <c r="I32" s="25">
        <v>3.1963200000000001</v>
      </c>
      <c r="J32" s="25">
        <v>3.2941820000000002</v>
      </c>
      <c r="K32" s="25">
        <v>3.3580540000000001</v>
      </c>
      <c r="L32" s="25">
        <v>3.462901</v>
      </c>
      <c r="M32" s="25">
        <v>3.5161280000000001</v>
      </c>
      <c r="N32" s="25">
        <v>3.5448559999999998</v>
      </c>
      <c r="O32" s="25">
        <v>3.5678160000000001</v>
      </c>
      <c r="P32" s="25">
        <v>3.613658</v>
      </c>
      <c r="Q32" s="25">
        <v>3.6143239999999999</v>
      </c>
      <c r="R32" s="25">
        <v>3.5944099999999999</v>
      </c>
      <c r="S32" s="25">
        <v>3.5878670000000001</v>
      </c>
      <c r="T32" s="25">
        <v>3.5750280000000001</v>
      </c>
      <c r="U32" s="25">
        <v>3.5572240000000002</v>
      </c>
      <c r="V32" s="25">
        <v>3.5318700000000001</v>
      </c>
      <c r="W32" s="25">
        <v>3.5117440000000002</v>
      </c>
      <c r="X32" s="25">
        <v>3.5121660000000001</v>
      </c>
      <c r="Y32" s="25">
        <v>3.514958</v>
      </c>
      <c r="Z32" s="25">
        <v>3.5046200000000001</v>
      </c>
      <c r="AA32" s="25">
        <v>3.5171489999999999</v>
      </c>
      <c r="AB32" s="25">
        <v>3.4990869999999998</v>
      </c>
      <c r="AC32" s="25">
        <v>3.4861049999999998</v>
      </c>
      <c r="AD32" s="25">
        <v>3.499511</v>
      </c>
      <c r="AE32" s="25">
        <v>3.4690270000000001</v>
      </c>
      <c r="AF32" s="25">
        <v>3.4452410000000002</v>
      </c>
      <c r="AG32" s="25">
        <v>3.4617290000000001</v>
      </c>
      <c r="AH32" s="19">
        <v>4.1370000000000001E-3</v>
      </c>
    </row>
    <row r="33" spans="1:34" ht="14.5" x14ac:dyDescent="0.35">
      <c r="A33" s="6" t="s">
        <v>163</v>
      </c>
      <c r="B33" s="17" t="s">
        <v>164</v>
      </c>
      <c r="C33" s="25">
        <v>4.0174000000000003</v>
      </c>
      <c r="D33" s="25">
        <v>3.598935</v>
      </c>
      <c r="E33" s="25">
        <v>3.356058</v>
      </c>
      <c r="F33" s="25">
        <v>3.2078790000000001</v>
      </c>
      <c r="G33" s="25">
        <v>3.117534</v>
      </c>
      <c r="H33" s="25">
        <v>3.070951</v>
      </c>
      <c r="I33" s="25">
        <v>3.0295830000000001</v>
      </c>
      <c r="J33" s="25">
        <v>3.0136099999999999</v>
      </c>
      <c r="K33" s="25">
        <v>3.014059</v>
      </c>
      <c r="L33" s="25">
        <v>3.0367769999999998</v>
      </c>
      <c r="M33" s="25">
        <v>3.0668120000000001</v>
      </c>
      <c r="N33" s="25">
        <v>3.1021339999999999</v>
      </c>
      <c r="O33" s="25">
        <v>3.1370369999999999</v>
      </c>
      <c r="P33" s="25">
        <v>3.1691760000000002</v>
      </c>
      <c r="Q33" s="25">
        <v>3.1995740000000001</v>
      </c>
      <c r="R33" s="25">
        <v>3.23061</v>
      </c>
      <c r="S33" s="25">
        <v>3.2614040000000002</v>
      </c>
      <c r="T33" s="25">
        <v>3.2944689999999999</v>
      </c>
      <c r="U33" s="25">
        <v>3.3282949999999998</v>
      </c>
      <c r="V33" s="25">
        <v>3.36151</v>
      </c>
      <c r="W33" s="25">
        <v>3.3950330000000002</v>
      </c>
      <c r="X33" s="25">
        <v>3.4296359999999999</v>
      </c>
      <c r="Y33" s="25">
        <v>3.4663460000000001</v>
      </c>
      <c r="Z33" s="25">
        <v>3.5055459999999998</v>
      </c>
      <c r="AA33" s="25">
        <v>3.5455589999999999</v>
      </c>
      <c r="AB33" s="25">
        <v>3.5867200000000001</v>
      </c>
      <c r="AC33" s="25">
        <v>3.6247240000000001</v>
      </c>
      <c r="AD33" s="25">
        <v>3.6615160000000002</v>
      </c>
      <c r="AE33" s="25">
        <v>3.6991040000000002</v>
      </c>
      <c r="AF33" s="25">
        <v>3.7375989999999999</v>
      </c>
      <c r="AG33" s="25">
        <v>3.7801840000000002</v>
      </c>
      <c r="AH33" s="19">
        <v>-2.0270000000000002E-3</v>
      </c>
    </row>
    <row r="34" spans="1:34" ht="14.5" x14ac:dyDescent="0.35">
      <c r="A34" s="6" t="s">
        <v>165</v>
      </c>
      <c r="B34" s="17" t="s">
        <v>166</v>
      </c>
      <c r="C34" s="25">
        <v>2.815477</v>
      </c>
      <c r="D34" s="25">
        <v>2.8278660000000002</v>
      </c>
      <c r="E34" s="25">
        <v>2.8846579999999999</v>
      </c>
      <c r="F34" s="25">
        <v>2.8736839999999999</v>
      </c>
      <c r="G34" s="25">
        <v>2.8735629999999999</v>
      </c>
      <c r="H34" s="25">
        <v>2.861837</v>
      </c>
      <c r="I34" s="25">
        <v>2.849145</v>
      </c>
      <c r="J34" s="25">
        <v>2.8373849999999998</v>
      </c>
      <c r="K34" s="25">
        <v>2.8257639999999999</v>
      </c>
      <c r="L34" s="25">
        <v>2.8206519999999999</v>
      </c>
      <c r="M34" s="25">
        <v>2.830257</v>
      </c>
      <c r="N34" s="25">
        <v>2.8289970000000002</v>
      </c>
      <c r="O34" s="25">
        <v>2.815725</v>
      </c>
      <c r="P34" s="25">
        <v>2.8164419999999999</v>
      </c>
      <c r="Q34" s="25">
        <v>2.8170860000000002</v>
      </c>
      <c r="R34" s="25">
        <v>2.8212009999999998</v>
      </c>
      <c r="S34" s="25">
        <v>2.8233160000000002</v>
      </c>
      <c r="T34" s="25">
        <v>2.8278110000000001</v>
      </c>
      <c r="U34" s="25">
        <v>2.8272119999999998</v>
      </c>
      <c r="V34" s="25">
        <v>2.82924</v>
      </c>
      <c r="W34" s="25">
        <v>2.8376489999999999</v>
      </c>
      <c r="X34" s="25">
        <v>2.8406349999999998</v>
      </c>
      <c r="Y34" s="25">
        <v>2.8446440000000002</v>
      </c>
      <c r="Z34" s="25">
        <v>2.8497300000000001</v>
      </c>
      <c r="AA34" s="25">
        <v>2.8464550000000002</v>
      </c>
      <c r="AB34" s="25">
        <v>2.857904</v>
      </c>
      <c r="AC34" s="25">
        <v>2.8609059999999999</v>
      </c>
      <c r="AD34" s="25">
        <v>2.8697949999999999</v>
      </c>
      <c r="AE34" s="25">
        <v>2.8793570000000002</v>
      </c>
      <c r="AF34" s="25">
        <v>2.8885149999999999</v>
      </c>
      <c r="AG34" s="25">
        <v>2.900779</v>
      </c>
      <c r="AH34" s="19">
        <v>9.9500000000000001E-4</v>
      </c>
    </row>
    <row r="35" spans="1:34" ht="14.5" x14ac:dyDescent="0.35">
      <c r="A35" s="6" t="s">
        <v>167</v>
      </c>
      <c r="B35" s="17" t="s">
        <v>168</v>
      </c>
      <c r="C35" s="19" t="s">
        <v>305</v>
      </c>
      <c r="D35" s="19" t="s">
        <v>305</v>
      </c>
      <c r="E35" s="19" t="s">
        <v>305</v>
      </c>
      <c r="F35" s="19" t="s">
        <v>305</v>
      </c>
      <c r="G35" s="19" t="s">
        <v>305</v>
      </c>
      <c r="H35" s="19" t="s">
        <v>305</v>
      </c>
      <c r="I35" s="19" t="s">
        <v>305</v>
      </c>
      <c r="J35" s="19" t="s">
        <v>305</v>
      </c>
      <c r="K35" s="19" t="s">
        <v>305</v>
      </c>
      <c r="L35" s="19" t="s">
        <v>305</v>
      </c>
      <c r="M35" s="19" t="s">
        <v>305</v>
      </c>
      <c r="N35" s="19" t="s">
        <v>305</v>
      </c>
      <c r="O35" s="19" t="s">
        <v>305</v>
      </c>
      <c r="P35" s="19" t="s">
        <v>305</v>
      </c>
      <c r="Q35" s="19" t="s">
        <v>305</v>
      </c>
      <c r="R35" s="19" t="s">
        <v>305</v>
      </c>
      <c r="S35" s="19" t="s">
        <v>305</v>
      </c>
      <c r="T35" s="19" t="s">
        <v>305</v>
      </c>
      <c r="U35" s="19" t="s">
        <v>305</v>
      </c>
      <c r="V35" s="19" t="s">
        <v>305</v>
      </c>
      <c r="W35" s="19" t="s">
        <v>305</v>
      </c>
      <c r="X35" s="19" t="s">
        <v>305</v>
      </c>
      <c r="Y35" s="19" t="s">
        <v>305</v>
      </c>
      <c r="Z35" s="19" t="s">
        <v>305</v>
      </c>
      <c r="AA35" s="19" t="s">
        <v>305</v>
      </c>
      <c r="AB35" s="19" t="s">
        <v>305</v>
      </c>
      <c r="AC35" s="19" t="s">
        <v>305</v>
      </c>
      <c r="AD35" s="19" t="s">
        <v>305</v>
      </c>
      <c r="AE35" s="19" t="s">
        <v>305</v>
      </c>
      <c r="AF35" s="19" t="s">
        <v>305</v>
      </c>
      <c r="AG35" s="19" t="s">
        <v>305</v>
      </c>
      <c r="AH35" s="19" t="s">
        <v>305</v>
      </c>
    </row>
    <row r="36" spans="1:34" ht="14.5" x14ac:dyDescent="0.35">
      <c r="A36" s="6" t="s">
        <v>169</v>
      </c>
      <c r="B36" s="17" t="s">
        <v>149</v>
      </c>
      <c r="C36" s="25">
        <v>20.703951</v>
      </c>
      <c r="D36" s="25">
        <v>20.963263999999999</v>
      </c>
      <c r="E36" s="25">
        <v>20.467887999999999</v>
      </c>
      <c r="F36" s="25">
        <v>19.783636000000001</v>
      </c>
      <c r="G36" s="25">
        <v>19.357731000000001</v>
      </c>
      <c r="H36" s="25">
        <v>19.106280999999999</v>
      </c>
      <c r="I36" s="25">
        <v>18.963926000000001</v>
      </c>
      <c r="J36" s="25">
        <v>18.841094999999999</v>
      </c>
      <c r="K36" s="25">
        <v>18.735588</v>
      </c>
      <c r="L36" s="25">
        <v>18.663567</v>
      </c>
      <c r="M36" s="25">
        <v>18.617512000000001</v>
      </c>
      <c r="N36" s="25">
        <v>18.676767000000002</v>
      </c>
      <c r="O36" s="25">
        <v>18.634557999999998</v>
      </c>
      <c r="P36" s="25">
        <v>18.545500000000001</v>
      </c>
      <c r="Q36" s="25">
        <v>18.446601999999999</v>
      </c>
      <c r="R36" s="25">
        <v>18.351669000000001</v>
      </c>
      <c r="S36" s="25">
        <v>18.239789999999999</v>
      </c>
      <c r="T36" s="25">
        <v>18.124399</v>
      </c>
      <c r="U36" s="25">
        <v>18.044464000000001</v>
      </c>
      <c r="V36" s="25">
        <v>17.939983000000002</v>
      </c>
      <c r="W36" s="25">
        <v>17.836859</v>
      </c>
      <c r="X36" s="25">
        <v>17.750677</v>
      </c>
      <c r="Y36" s="25">
        <v>17.663349</v>
      </c>
      <c r="Z36" s="25">
        <v>17.552032000000001</v>
      </c>
      <c r="AA36" s="25">
        <v>17.488479999999999</v>
      </c>
      <c r="AB36" s="25">
        <v>17.401014</v>
      </c>
      <c r="AC36" s="25">
        <v>17.289835</v>
      </c>
      <c r="AD36" s="25">
        <v>17.180754</v>
      </c>
      <c r="AE36" s="25">
        <v>17.048691000000002</v>
      </c>
      <c r="AF36" s="25">
        <v>16.892347000000001</v>
      </c>
      <c r="AG36" s="25">
        <v>16.778521999999999</v>
      </c>
      <c r="AH36" s="19">
        <v>-6.9829999999999996E-3</v>
      </c>
    </row>
    <row r="38" spans="1:34" ht="14.5" x14ac:dyDescent="0.35">
      <c r="B38" s="16" t="s">
        <v>170</v>
      </c>
    </row>
    <row r="39" spans="1:34" ht="14.5" x14ac:dyDescent="0.35">
      <c r="A39" s="6" t="s">
        <v>171</v>
      </c>
      <c r="B39" s="17" t="s">
        <v>143</v>
      </c>
      <c r="C39" s="25">
        <v>11.989126000000001</v>
      </c>
      <c r="D39" s="25">
        <v>12.919199000000001</v>
      </c>
      <c r="E39" s="25">
        <v>13.387473999999999</v>
      </c>
      <c r="F39" s="25">
        <v>13.175584000000001</v>
      </c>
      <c r="G39" s="25">
        <v>13.226618</v>
      </c>
      <c r="H39" s="25">
        <v>13.334444</v>
      </c>
      <c r="I39" s="25">
        <v>13.185479000000001</v>
      </c>
      <c r="J39" s="25">
        <v>13.161032000000001</v>
      </c>
      <c r="K39" s="25">
        <v>13.340968</v>
      </c>
      <c r="L39" s="25">
        <v>13.497202</v>
      </c>
      <c r="M39" s="25">
        <v>14.332110999999999</v>
      </c>
      <c r="N39" s="25">
        <v>14.464104000000001</v>
      </c>
      <c r="O39" s="25">
        <v>14.634573</v>
      </c>
      <c r="P39" s="25">
        <v>14.748526</v>
      </c>
      <c r="Q39" s="25">
        <v>14.872234000000001</v>
      </c>
      <c r="R39" s="25">
        <v>14.902267</v>
      </c>
      <c r="S39" s="25">
        <v>15.02397</v>
      </c>
      <c r="T39" s="25">
        <v>15.289154</v>
      </c>
      <c r="U39" s="25">
        <v>15.443079000000001</v>
      </c>
      <c r="V39" s="25">
        <v>15.51417</v>
      </c>
      <c r="W39" s="25">
        <v>15.635192</v>
      </c>
      <c r="X39" s="25">
        <v>15.760916</v>
      </c>
      <c r="Y39" s="25">
        <v>15.870314</v>
      </c>
      <c r="Z39" s="25">
        <v>15.870430000000001</v>
      </c>
      <c r="AA39" s="25">
        <v>16.006077000000001</v>
      </c>
      <c r="AB39" s="25">
        <v>16.086893</v>
      </c>
      <c r="AC39" s="25">
        <v>16.233222999999999</v>
      </c>
      <c r="AD39" s="25">
        <v>16.368509</v>
      </c>
      <c r="AE39" s="25">
        <v>16.490397999999999</v>
      </c>
      <c r="AF39" s="25">
        <v>16.657537000000001</v>
      </c>
      <c r="AG39" s="25">
        <v>16.799364000000001</v>
      </c>
      <c r="AH39" s="19">
        <v>1.1308E-2</v>
      </c>
    </row>
    <row r="40" spans="1:34" ht="14.5" x14ac:dyDescent="0.35">
      <c r="A40" s="6" t="s">
        <v>172</v>
      </c>
      <c r="B40" s="17" t="s">
        <v>173</v>
      </c>
      <c r="C40" s="25">
        <v>21.197994000000001</v>
      </c>
      <c r="D40" s="25">
        <v>22.2544</v>
      </c>
      <c r="E40" s="25">
        <v>23.610071000000001</v>
      </c>
      <c r="F40" s="25">
        <v>23.112133</v>
      </c>
      <c r="G40" s="25">
        <v>22.835497</v>
      </c>
      <c r="H40" s="25">
        <v>22.609148000000001</v>
      </c>
      <c r="I40" s="25">
        <v>22.527273000000001</v>
      </c>
      <c r="J40" s="25">
        <v>23.046517999999999</v>
      </c>
      <c r="K40" s="25">
        <v>23.283846</v>
      </c>
      <c r="L40" s="25">
        <v>23.639156</v>
      </c>
      <c r="M40" s="25">
        <v>24.640180999999998</v>
      </c>
      <c r="N40" s="25">
        <v>24.558274999999998</v>
      </c>
      <c r="O40" s="25">
        <v>24.877409</v>
      </c>
      <c r="P40" s="25">
        <v>25.090036000000001</v>
      </c>
      <c r="Q40" s="25">
        <v>25.613430000000001</v>
      </c>
      <c r="R40" s="25">
        <v>25.302700000000002</v>
      </c>
      <c r="S40" s="25">
        <v>25.378855000000001</v>
      </c>
      <c r="T40" s="25">
        <v>25.663869999999999</v>
      </c>
      <c r="U40" s="25">
        <v>25.927429</v>
      </c>
      <c r="V40" s="25">
        <v>25.975618000000001</v>
      </c>
      <c r="W40" s="25">
        <v>26.159890999999998</v>
      </c>
      <c r="X40" s="25">
        <v>26.357863999999999</v>
      </c>
      <c r="Y40" s="25">
        <v>26.34479</v>
      </c>
      <c r="Z40" s="25">
        <v>26.476631000000001</v>
      </c>
      <c r="AA40" s="25">
        <v>26.680527000000001</v>
      </c>
      <c r="AB40" s="25">
        <v>26.959340999999998</v>
      </c>
      <c r="AC40" s="25">
        <v>27.088846</v>
      </c>
      <c r="AD40" s="25">
        <v>27.212554999999998</v>
      </c>
      <c r="AE40" s="25">
        <v>27.351645000000001</v>
      </c>
      <c r="AF40" s="25">
        <v>27.548573000000001</v>
      </c>
      <c r="AG40" s="25">
        <v>27.762180000000001</v>
      </c>
      <c r="AH40" s="19">
        <v>9.0329999999999994E-3</v>
      </c>
    </row>
    <row r="41" spans="1:34" ht="14.5" x14ac:dyDescent="0.35">
      <c r="A41" s="6" t="s">
        <v>174</v>
      </c>
      <c r="B41" s="17" t="s">
        <v>175</v>
      </c>
      <c r="C41" s="25">
        <v>18.753328</v>
      </c>
      <c r="D41" s="25">
        <v>19.581623</v>
      </c>
      <c r="E41" s="25">
        <v>19.852088999999999</v>
      </c>
      <c r="F41" s="25">
        <v>19.731396</v>
      </c>
      <c r="G41" s="25">
        <v>19.549955000000001</v>
      </c>
      <c r="H41" s="25">
        <v>19.404346</v>
      </c>
      <c r="I41" s="25">
        <v>19.369586999999999</v>
      </c>
      <c r="J41" s="25">
        <v>19.802026999999999</v>
      </c>
      <c r="K41" s="25">
        <v>19.986060999999999</v>
      </c>
      <c r="L41" s="25">
        <v>20.267641000000001</v>
      </c>
      <c r="M41" s="25">
        <v>21.249949000000001</v>
      </c>
      <c r="N41" s="25">
        <v>21.156803</v>
      </c>
      <c r="O41" s="25">
        <v>21.426884000000001</v>
      </c>
      <c r="P41" s="25">
        <v>21.582792000000001</v>
      </c>
      <c r="Q41" s="25">
        <v>22.004716999999999</v>
      </c>
      <c r="R41" s="25">
        <v>21.723973999999998</v>
      </c>
      <c r="S41" s="25">
        <v>21.772912999999999</v>
      </c>
      <c r="T41" s="25">
        <v>22.005011</v>
      </c>
      <c r="U41" s="25">
        <v>22.215183</v>
      </c>
      <c r="V41" s="25">
        <v>22.246717</v>
      </c>
      <c r="W41" s="25">
        <v>22.394072999999999</v>
      </c>
      <c r="X41" s="25">
        <v>22.547350000000002</v>
      </c>
      <c r="Y41" s="25">
        <v>22.523793999999999</v>
      </c>
      <c r="Z41" s="25">
        <v>22.623035000000002</v>
      </c>
      <c r="AA41" s="25">
        <v>22.783685999999999</v>
      </c>
      <c r="AB41" s="25">
        <v>22.996141000000001</v>
      </c>
      <c r="AC41" s="25">
        <v>23.074652</v>
      </c>
      <c r="AD41" s="25">
        <v>23.173857000000002</v>
      </c>
      <c r="AE41" s="25">
        <v>23.260543999999999</v>
      </c>
      <c r="AF41" s="25">
        <v>23.427748000000001</v>
      </c>
      <c r="AG41" s="25">
        <v>23.597351</v>
      </c>
      <c r="AH41" s="19">
        <v>7.6880000000000004E-3</v>
      </c>
    </row>
    <row r="42" spans="1:34" ht="14.5" x14ac:dyDescent="0.35">
      <c r="A42" s="6" t="s">
        <v>176</v>
      </c>
      <c r="B42" s="17" t="s">
        <v>177</v>
      </c>
      <c r="C42" s="25">
        <v>9.5686540000000004</v>
      </c>
      <c r="D42" s="25">
        <v>10.382089000000001</v>
      </c>
      <c r="E42" s="25">
        <v>11.359349</v>
      </c>
      <c r="F42" s="25">
        <v>12.190462</v>
      </c>
      <c r="G42" s="25">
        <v>12.696320999999999</v>
      </c>
      <c r="H42" s="25">
        <v>12.903029999999999</v>
      </c>
      <c r="I42" s="25">
        <v>13.260797</v>
      </c>
      <c r="J42" s="25">
        <v>13.761744</v>
      </c>
      <c r="K42" s="25">
        <v>14.027101</v>
      </c>
      <c r="L42" s="25">
        <v>14.319986</v>
      </c>
      <c r="M42" s="25">
        <v>14.720231999999999</v>
      </c>
      <c r="N42" s="25">
        <v>14.946351</v>
      </c>
      <c r="O42" s="25">
        <v>15.259788</v>
      </c>
      <c r="P42" s="25">
        <v>15.467662000000001</v>
      </c>
      <c r="Q42" s="25">
        <v>15.60177</v>
      </c>
      <c r="R42" s="25">
        <v>15.515354</v>
      </c>
      <c r="S42" s="25">
        <v>15.477219</v>
      </c>
      <c r="T42" s="25">
        <v>15.705437999999999</v>
      </c>
      <c r="U42" s="25">
        <v>15.944727</v>
      </c>
      <c r="V42" s="25">
        <v>15.870374999999999</v>
      </c>
      <c r="W42" s="25">
        <v>16.294031</v>
      </c>
      <c r="X42" s="25">
        <v>16.474257999999999</v>
      </c>
      <c r="Y42" s="25">
        <v>16.612787000000001</v>
      </c>
      <c r="Z42" s="25">
        <v>16.803795000000001</v>
      </c>
      <c r="AA42" s="25">
        <v>17.055935000000002</v>
      </c>
      <c r="AB42" s="25">
        <v>17.333383999999999</v>
      </c>
      <c r="AC42" s="25">
        <v>17.508016999999999</v>
      </c>
      <c r="AD42" s="25">
        <v>17.640877</v>
      </c>
      <c r="AE42" s="25">
        <v>17.718878</v>
      </c>
      <c r="AF42" s="25">
        <v>17.919551999999999</v>
      </c>
      <c r="AG42" s="25">
        <v>18.078150000000001</v>
      </c>
      <c r="AH42" s="19">
        <v>2.1433000000000001E-2</v>
      </c>
    </row>
    <row r="43" spans="1:34" ht="14.5" x14ac:dyDescent="0.35">
      <c r="A43" s="6" t="s">
        <v>178</v>
      </c>
      <c r="B43" s="17" t="s">
        <v>179</v>
      </c>
      <c r="C43" s="25">
        <v>18.329231</v>
      </c>
      <c r="D43" s="25">
        <v>18.273304</v>
      </c>
      <c r="E43" s="25">
        <v>19.018625</v>
      </c>
      <c r="F43" s="25">
        <v>20.184968999999999</v>
      </c>
      <c r="G43" s="25">
        <v>20.458480999999999</v>
      </c>
      <c r="H43" s="25">
        <v>20.666316999999999</v>
      </c>
      <c r="I43" s="25">
        <v>20.773323000000001</v>
      </c>
      <c r="J43" s="25">
        <v>21.303528</v>
      </c>
      <c r="K43" s="25">
        <v>21.534609</v>
      </c>
      <c r="L43" s="25">
        <v>21.744458999999999</v>
      </c>
      <c r="M43" s="25">
        <v>22.445812</v>
      </c>
      <c r="N43" s="25">
        <v>22.594145000000001</v>
      </c>
      <c r="O43" s="25">
        <v>22.867038999999998</v>
      </c>
      <c r="P43" s="25">
        <v>23.024622000000001</v>
      </c>
      <c r="Q43" s="25">
        <v>23.134772999999999</v>
      </c>
      <c r="R43" s="25">
        <v>22.871684999999999</v>
      </c>
      <c r="S43" s="25">
        <v>22.789750999999999</v>
      </c>
      <c r="T43" s="25">
        <v>22.977484</v>
      </c>
      <c r="U43" s="25">
        <v>23.1539</v>
      </c>
      <c r="V43" s="25">
        <v>23.013912000000001</v>
      </c>
      <c r="W43" s="25">
        <v>23.353069000000001</v>
      </c>
      <c r="X43" s="25">
        <v>23.471916</v>
      </c>
      <c r="Y43" s="25">
        <v>23.546527999999999</v>
      </c>
      <c r="Z43" s="25">
        <v>23.659164000000001</v>
      </c>
      <c r="AA43" s="25">
        <v>23.822613</v>
      </c>
      <c r="AB43" s="25">
        <v>24.034845000000001</v>
      </c>
      <c r="AC43" s="25">
        <v>24.176539999999999</v>
      </c>
      <c r="AD43" s="25">
        <v>24.286657000000002</v>
      </c>
      <c r="AE43" s="25">
        <v>24.364197000000001</v>
      </c>
      <c r="AF43" s="25">
        <v>24.512602000000001</v>
      </c>
      <c r="AG43" s="25">
        <v>24.657568000000001</v>
      </c>
      <c r="AH43" s="19">
        <v>9.9349999999999994E-3</v>
      </c>
    </row>
    <row r="44" spans="1:34" ht="14.5" x14ac:dyDescent="0.35">
      <c r="A44" s="6" t="s">
        <v>180</v>
      </c>
      <c r="B44" s="17" t="s">
        <v>154</v>
      </c>
      <c r="C44" s="25">
        <v>9.2080660000000005</v>
      </c>
      <c r="D44" s="25">
        <v>6.989611</v>
      </c>
      <c r="E44" s="25">
        <v>7.144215</v>
      </c>
      <c r="F44" s="25">
        <v>8.1884130000000006</v>
      </c>
      <c r="G44" s="25">
        <v>9.3499669999999995</v>
      </c>
      <c r="H44" s="25">
        <v>9.3756959999999996</v>
      </c>
      <c r="I44" s="25">
        <v>9.6402699999999992</v>
      </c>
      <c r="J44" s="25">
        <v>10.126381</v>
      </c>
      <c r="K44" s="25">
        <v>10.226327</v>
      </c>
      <c r="L44" s="25">
        <v>10.968683</v>
      </c>
      <c r="M44" s="25">
        <v>11.327226</v>
      </c>
      <c r="N44" s="25">
        <v>11.050945</v>
      </c>
      <c r="O44" s="25">
        <v>11.334099</v>
      </c>
      <c r="P44" s="25">
        <v>11.461785000000001</v>
      </c>
      <c r="Q44" s="25">
        <v>11.880727</v>
      </c>
      <c r="R44" s="25">
        <v>11.526116999999999</v>
      </c>
      <c r="S44" s="25">
        <v>11.641574</v>
      </c>
      <c r="T44" s="25">
        <v>11.783689000000001</v>
      </c>
      <c r="U44" s="25">
        <v>11.978284</v>
      </c>
      <c r="V44" s="25">
        <v>12.118925000000001</v>
      </c>
      <c r="W44" s="25">
        <v>12.296306</v>
      </c>
      <c r="X44" s="25">
        <v>12.352102</v>
      </c>
      <c r="Y44" s="25">
        <v>12.596482999999999</v>
      </c>
      <c r="Z44" s="25">
        <v>12.935369</v>
      </c>
      <c r="AA44" s="25">
        <v>13.238238000000001</v>
      </c>
      <c r="AB44" s="25">
        <v>13.200082</v>
      </c>
      <c r="AC44" s="25">
        <v>13.803732</v>
      </c>
      <c r="AD44" s="25">
        <v>13.884045</v>
      </c>
      <c r="AE44" s="25">
        <v>13.935924999999999</v>
      </c>
      <c r="AF44" s="25">
        <v>14.105252</v>
      </c>
      <c r="AG44" s="25">
        <v>14.331807</v>
      </c>
      <c r="AH44" s="19">
        <v>1.4855999999999999E-2</v>
      </c>
    </row>
    <row r="45" spans="1:34" ht="14.5" x14ac:dyDescent="0.35">
      <c r="A45" s="6" t="s">
        <v>181</v>
      </c>
      <c r="B45" s="17" t="s">
        <v>182</v>
      </c>
      <c r="C45" s="25">
        <v>12.999203</v>
      </c>
      <c r="D45" s="25">
        <v>13.612721000000001</v>
      </c>
      <c r="E45" s="25">
        <v>13.962173</v>
      </c>
      <c r="F45" s="25">
        <v>13.394043999999999</v>
      </c>
      <c r="G45" s="25">
        <v>12.701124999999999</v>
      </c>
      <c r="H45" s="25">
        <v>12.455730000000001</v>
      </c>
      <c r="I45" s="25">
        <v>12.231553999999999</v>
      </c>
      <c r="J45" s="25">
        <v>12.004652</v>
      </c>
      <c r="K45" s="25">
        <v>11.749408000000001</v>
      </c>
      <c r="L45" s="25">
        <v>11.559972</v>
      </c>
      <c r="M45" s="25">
        <v>12.036060000000001</v>
      </c>
      <c r="N45" s="25">
        <v>11.756859</v>
      </c>
      <c r="O45" s="25">
        <v>11.637912999999999</v>
      </c>
      <c r="P45" s="25">
        <v>11.466904</v>
      </c>
      <c r="Q45" s="25">
        <v>11.297943</v>
      </c>
      <c r="R45" s="25">
        <v>11.078620000000001</v>
      </c>
      <c r="S45" s="25">
        <v>10.936546</v>
      </c>
      <c r="T45" s="25">
        <v>10.797910999999999</v>
      </c>
      <c r="U45" s="25">
        <v>10.667474</v>
      </c>
      <c r="V45" s="25">
        <v>10.546728999999999</v>
      </c>
      <c r="W45" s="25">
        <v>10.458061000000001</v>
      </c>
      <c r="X45" s="25">
        <v>10.372773</v>
      </c>
      <c r="Y45" s="25">
        <v>10.336288</v>
      </c>
      <c r="Z45" s="25">
        <v>10.268269</v>
      </c>
      <c r="AA45" s="25">
        <v>10.251918</v>
      </c>
      <c r="AB45" s="25">
        <v>10.198373</v>
      </c>
      <c r="AC45" s="25">
        <v>10.155938000000001</v>
      </c>
      <c r="AD45" s="25">
        <v>10.137851</v>
      </c>
      <c r="AE45" s="25">
        <v>10.073518</v>
      </c>
      <c r="AF45" s="25">
        <v>10.031018</v>
      </c>
      <c r="AG45" s="25">
        <v>10.035291000000001</v>
      </c>
      <c r="AH45" s="19">
        <v>-8.5889999999999994E-3</v>
      </c>
    </row>
    <row r="46" spans="1:34" ht="14.5" x14ac:dyDescent="0.35">
      <c r="A46" s="6" t="s">
        <v>183</v>
      </c>
      <c r="B46" s="17" t="s">
        <v>149</v>
      </c>
      <c r="C46" s="25">
        <v>34.881683000000002</v>
      </c>
      <c r="D46" s="25">
        <v>36.432147999999998</v>
      </c>
      <c r="E46" s="25">
        <v>35.382660000000001</v>
      </c>
      <c r="F46" s="25">
        <v>34.505398</v>
      </c>
      <c r="G46" s="25">
        <v>33.776938999999999</v>
      </c>
      <c r="H46" s="25">
        <v>33.571579</v>
      </c>
      <c r="I46" s="25">
        <v>33.493298000000003</v>
      </c>
      <c r="J46" s="25">
        <v>33.463439999999999</v>
      </c>
      <c r="K46" s="25">
        <v>33.426532999999999</v>
      </c>
      <c r="L46" s="25">
        <v>33.438160000000003</v>
      </c>
      <c r="M46" s="25">
        <v>33.332622999999998</v>
      </c>
      <c r="N46" s="25">
        <v>33.562083999999999</v>
      </c>
      <c r="O46" s="25">
        <v>33.609898000000001</v>
      </c>
      <c r="P46" s="25">
        <v>33.642971000000003</v>
      </c>
      <c r="Q46" s="25">
        <v>33.577801000000001</v>
      </c>
      <c r="R46" s="25">
        <v>33.383285999999998</v>
      </c>
      <c r="S46" s="25">
        <v>33.236187000000001</v>
      </c>
      <c r="T46" s="25">
        <v>33.116970000000002</v>
      </c>
      <c r="U46" s="25">
        <v>32.992995999999998</v>
      </c>
      <c r="V46" s="25">
        <v>32.848633</v>
      </c>
      <c r="W46" s="25">
        <v>32.697341999999999</v>
      </c>
      <c r="X46" s="25">
        <v>32.558188999999999</v>
      </c>
      <c r="Y46" s="25">
        <v>32.407673000000003</v>
      </c>
      <c r="Z46" s="25">
        <v>32.201774999999998</v>
      </c>
      <c r="AA46" s="25">
        <v>32.014209999999999</v>
      </c>
      <c r="AB46" s="25">
        <v>31.856124999999999</v>
      </c>
      <c r="AC46" s="25">
        <v>31.642790000000002</v>
      </c>
      <c r="AD46" s="25">
        <v>31.444817</v>
      </c>
      <c r="AE46" s="25">
        <v>31.182276000000002</v>
      </c>
      <c r="AF46" s="25">
        <v>30.867584000000001</v>
      </c>
      <c r="AG46" s="25">
        <v>30.581862999999998</v>
      </c>
      <c r="AH46" s="19">
        <v>-4.3759999999999997E-3</v>
      </c>
    </row>
    <row r="48" spans="1:34" ht="14.5" x14ac:dyDescent="0.35">
      <c r="B48" s="16" t="s">
        <v>184</v>
      </c>
    </row>
    <row r="49" spans="1:34" ht="14.5" x14ac:dyDescent="0.35">
      <c r="A49" s="6" t="s">
        <v>185</v>
      </c>
      <c r="B49" s="17" t="s">
        <v>145</v>
      </c>
      <c r="C49" s="25">
        <v>17.708587999999999</v>
      </c>
      <c r="D49" s="25">
        <v>17.735790000000001</v>
      </c>
      <c r="E49" s="25">
        <v>17.772366999999999</v>
      </c>
      <c r="F49" s="25">
        <v>17.757168</v>
      </c>
      <c r="G49" s="25">
        <v>17.440514</v>
      </c>
      <c r="H49" s="25">
        <v>16.906562999999998</v>
      </c>
      <c r="I49" s="25">
        <v>16.321712000000002</v>
      </c>
      <c r="J49" s="25">
        <v>16.740919000000002</v>
      </c>
      <c r="K49" s="25">
        <v>16.886804999999999</v>
      </c>
      <c r="L49" s="25">
        <v>17.092268000000001</v>
      </c>
      <c r="M49" s="25">
        <v>17.428493</v>
      </c>
      <c r="N49" s="25">
        <v>17.382967000000001</v>
      </c>
      <c r="O49" s="25">
        <v>17.607697000000002</v>
      </c>
      <c r="P49" s="25">
        <v>17.753260000000001</v>
      </c>
      <c r="Q49" s="25">
        <v>17.881567</v>
      </c>
      <c r="R49" s="25">
        <v>17.759588000000001</v>
      </c>
      <c r="S49" s="25">
        <v>17.726186999999999</v>
      </c>
      <c r="T49" s="25">
        <v>17.897390000000001</v>
      </c>
      <c r="U49" s="25">
        <v>17.993275000000001</v>
      </c>
      <c r="V49" s="25">
        <v>17.910706999999999</v>
      </c>
      <c r="W49" s="25">
        <v>18.340789999999998</v>
      </c>
      <c r="X49" s="25">
        <v>18.489763</v>
      </c>
      <c r="Y49" s="25">
        <v>18.573277000000001</v>
      </c>
      <c r="Z49" s="25">
        <v>18.707031000000001</v>
      </c>
      <c r="AA49" s="25">
        <v>18.910122000000001</v>
      </c>
      <c r="AB49" s="25">
        <v>19.160456</v>
      </c>
      <c r="AC49" s="25">
        <v>19.332260000000002</v>
      </c>
      <c r="AD49" s="25">
        <v>19.448906000000001</v>
      </c>
      <c r="AE49" s="25">
        <v>19.543752999999999</v>
      </c>
      <c r="AF49" s="25">
        <v>19.758375000000001</v>
      </c>
      <c r="AG49" s="25">
        <v>19.904820999999998</v>
      </c>
      <c r="AH49" s="19">
        <v>3.9050000000000001E-3</v>
      </c>
    </row>
    <row r="50" spans="1:34" ht="15" customHeight="1" x14ac:dyDescent="0.35">
      <c r="A50" s="6" t="s">
        <v>186</v>
      </c>
      <c r="B50" s="17" t="s">
        <v>154</v>
      </c>
      <c r="C50" s="25">
        <v>8.2907299999999999</v>
      </c>
      <c r="D50" s="25">
        <v>8.8536610000000007</v>
      </c>
      <c r="E50" s="25">
        <v>9.7206170000000007</v>
      </c>
      <c r="F50" s="25">
        <v>10.69387</v>
      </c>
      <c r="G50" s="25">
        <v>11.372703</v>
      </c>
      <c r="H50" s="25">
        <v>11.701245</v>
      </c>
      <c r="I50" s="25">
        <v>12.102871</v>
      </c>
      <c r="J50" s="25">
        <v>12.510104999999999</v>
      </c>
      <c r="K50" s="25">
        <v>12.626429</v>
      </c>
      <c r="L50" s="25">
        <v>12.84155</v>
      </c>
      <c r="M50" s="25">
        <v>13.156910999999999</v>
      </c>
      <c r="N50" s="25">
        <v>13.264642</v>
      </c>
      <c r="O50" s="25">
        <v>13.461684999999999</v>
      </c>
      <c r="P50" s="25">
        <v>13.653866000000001</v>
      </c>
      <c r="Q50" s="25">
        <v>13.733962</v>
      </c>
      <c r="R50" s="25">
        <v>13.649095000000001</v>
      </c>
      <c r="S50" s="25">
        <v>13.591269</v>
      </c>
      <c r="T50" s="25">
        <v>13.757904999999999</v>
      </c>
      <c r="U50" s="25">
        <v>13.930717</v>
      </c>
      <c r="V50" s="25">
        <v>13.97852</v>
      </c>
      <c r="W50" s="25">
        <v>14.261134</v>
      </c>
      <c r="X50" s="25">
        <v>14.30029</v>
      </c>
      <c r="Y50" s="25">
        <v>14.296969000000001</v>
      </c>
      <c r="Z50" s="25">
        <v>14.277528999999999</v>
      </c>
      <c r="AA50" s="25">
        <v>14.328882</v>
      </c>
      <c r="AB50" s="25">
        <v>14.239768</v>
      </c>
      <c r="AC50" s="25">
        <v>14.427329</v>
      </c>
      <c r="AD50" s="25">
        <v>14.57197</v>
      </c>
      <c r="AE50" s="25">
        <v>14.66136</v>
      </c>
      <c r="AF50" s="25">
        <v>14.848314999999999</v>
      </c>
      <c r="AG50" s="25">
        <v>15.050549</v>
      </c>
      <c r="AH50" s="19">
        <v>2.0074999999999999E-2</v>
      </c>
    </row>
    <row r="51" spans="1:34" ht="15" customHeight="1" x14ac:dyDescent="0.35">
      <c r="A51" s="6" t="s">
        <v>187</v>
      </c>
      <c r="B51" s="17" t="s">
        <v>147</v>
      </c>
      <c r="C51" s="25">
        <v>2.4475359999999999</v>
      </c>
      <c r="D51" s="25">
        <v>3.5377540000000001</v>
      </c>
      <c r="E51" s="25">
        <v>3.433262</v>
      </c>
      <c r="F51" s="25">
        <v>3.015679</v>
      </c>
      <c r="G51" s="25">
        <v>2.6849409999999998</v>
      </c>
      <c r="H51" s="25">
        <v>2.64967</v>
      </c>
      <c r="I51" s="25">
        <v>2.6746370000000002</v>
      </c>
      <c r="J51" s="25">
        <v>2.7499859999999998</v>
      </c>
      <c r="K51" s="25">
        <v>2.8047689999999998</v>
      </c>
      <c r="L51" s="25">
        <v>2.9016790000000001</v>
      </c>
      <c r="M51" s="25">
        <v>2.9613369999999999</v>
      </c>
      <c r="N51" s="25">
        <v>2.9948389999999998</v>
      </c>
      <c r="O51" s="25">
        <v>3.0135689999999999</v>
      </c>
      <c r="P51" s="25">
        <v>3.046341</v>
      </c>
      <c r="Q51" s="25">
        <v>3.0397609999999999</v>
      </c>
      <c r="R51" s="25">
        <v>3.0194350000000001</v>
      </c>
      <c r="S51" s="25">
        <v>3.0151469999999998</v>
      </c>
      <c r="T51" s="25">
        <v>2.99057</v>
      </c>
      <c r="U51" s="25">
        <v>2.965697</v>
      </c>
      <c r="V51" s="25">
        <v>2.9375529999999999</v>
      </c>
      <c r="W51" s="25">
        <v>2.921646</v>
      </c>
      <c r="X51" s="25">
        <v>2.9222980000000001</v>
      </c>
      <c r="Y51" s="25">
        <v>2.9232429999999998</v>
      </c>
      <c r="Z51" s="25">
        <v>2.9078240000000002</v>
      </c>
      <c r="AA51" s="25">
        <v>2.9255339999999999</v>
      </c>
      <c r="AB51" s="25">
        <v>2.9019879999999998</v>
      </c>
      <c r="AC51" s="25">
        <v>2.885729</v>
      </c>
      <c r="AD51" s="25">
        <v>2.8889610000000001</v>
      </c>
      <c r="AE51" s="25">
        <v>2.8487960000000001</v>
      </c>
      <c r="AF51" s="25">
        <v>2.8097089999999998</v>
      </c>
      <c r="AG51" s="25">
        <v>2.824214</v>
      </c>
      <c r="AH51" s="19">
        <v>4.7829999999999999E-3</v>
      </c>
    </row>
    <row r="52" spans="1:34" ht="15" customHeight="1" x14ac:dyDescent="0.35">
      <c r="A52" s="6" t="s">
        <v>188</v>
      </c>
      <c r="B52" s="17" t="s">
        <v>189</v>
      </c>
      <c r="C52" s="25">
        <v>1.9139900000000001</v>
      </c>
      <c r="D52" s="25">
        <v>1.992829</v>
      </c>
      <c r="E52" s="25">
        <v>1.9976529999999999</v>
      </c>
      <c r="F52" s="25">
        <v>1.922558</v>
      </c>
      <c r="G52" s="25">
        <v>1.8888240000000001</v>
      </c>
      <c r="H52" s="25">
        <v>1.808135</v>
      </c>
      <c r="I52" s="25">
        <v>1.7887230000000001</v>
      </c>
      <c r="J52" s="25">
        <v>1.771312</v>
      </c>
      <c r="K52" s="25">
        <v>1.730594</v>
      </c>
      <c r="L52" s="25">
        <v>1.7246509999999999</v>
      </c>
      <c r="M52" s="25">
        <v>1.720315</v>
      </c>
      <c r="N52" s="25">
        <v>1.7246379999999999</v>
      </c>
      <c r="O52" s="25">
        <v>1.700455</v>
      </c>
      <c r="P52" s="25">
        <v>1.6854579999999999</v>
      </c>
      <c r="Q52" s="25">
        <v>1.6802440000000001</v>
      </c>
      <c r="R52" s="25">
        <v>1.665702</v>
      </c>
      <c r="S52" s="25">
        <v>1.655894</v>
      </c>
      <c r="T52" s="25">
        <v>1.6545019999999999</v>
      </c>
      <c r="U52" s="25">
        <v>1.6677360000000001</v>
      </c>
      <c r="V52" s="25">
        <v>1.664871</v>
      </c>
      <c r="W52" s="25">
        <v>1.6638310000000001</v>
      </c>
      <c r="X52" s="25">
        <v>1.66272</v>
      </c>
      <c r="Y52" s="25">
        <v>1.6576850000000001</v>
      </c>
      <c r="Z52" s="25">
        <v>1.6561950000000001</v>
      </c>
      <c r="AA52" s="25">
        <v>1.6538379999999999</v>
      </c>
      <c r="AB52" s="25">
        <v>1.64913</v>
      </c>
      <c r="AC52" s="25">
        <v>1.647008</v>
      </c>
      <c r="AD52" s="25">
        <v>1.6447270000000001</v>
      </c>
      <c r="AE52" s="25">
        <v>1.6342840000000001</v>
      </c>
      <c r="AF52" s="25">
        <v>1.631901</v>
      </c>
      <c r="AG52" s="25">
        <v>1.6306769999999999</v>
      </c>
      <c r="AH52" s="19">
        <v>-5.326E-3</v>
      </c>
    </row>
    <row r="53" spans="1:34" ht="15" customHeight="1" x14ac:dyDescent="0.35">
      <c r="A53" s="6" t="s">
        <v>190</v>
      </c>
      <c r="B53" s="17" t="s">
        <v>191</v>
      </c>
      <c r="C53" s="25">
        <v>0.68612300000000004</v>
      </c>
      <c r="D53" s="25">
        <v>0.68712899999999999</v>
      </c>
      <c r="E53" s="25">
        <v>0.68813500000000005</v>
      </c>
      <c r="F53" s="25">
        <v>0.69014699999999995</v>
      </c>
      <c r="G53" s="25">
        <v>0.69115300000000002</v>
      </c>
      <c r="H53" s="25">
        <v>0.69316500000000003</v>
      </c>
      <c r="I53" s="25">
        <v>0.69417099999999998</v>
      </c>
      <c r="J53" s="25">
        <v>0.696183</v>
      </c>
      <c r="K53" s="25">
        <v>0.69718899999999995</v>
      </c>
      <c r="L53" s="25">
        <v>0.69920099999999996</v>
      </c>
      <c r="M53" s="25">
        <v>0.70121299999999998</v>
      </c>
      <c r="N53" s="25">
        <v>0.70221900000000004</v>
      </c>
      <c r="O53" s="25">
        <v>0.70423100000000005</v>
      </c>
      <c r="P53" s="25">
        <v>0.70624299999999995</v>
      </c>
      <c r="Q53" s="25">
        <v>0.70725000000000005</v>
      </c>
      <c r="R53" s="25">
        <v>0.70926199999999995</v>
      </c>
      <c r="S53" s="25">
        <v>0.71127399999999996</v>
      </c>
      <c r="T53" s="25">
        <v>0.71228000000000002</v>
      </c>
      <c r="U53" s="25">
        <v>0.71429200000000004</v>
      </c>
      <c r="V53" s="25">
        <v>0.71630400000000005</v>
      </c>
      <c r="W53" s="25">
        <v>0.71831599999999995</v>
      </c>
      <c r="X53" s="25">
        <v>0.72032799999999997</v>
      </c>
      <c r="Y53" s="25">
        <v>0.72233999999999998</v>
      </c>
      <c r="Z53" s="25">
        <v>0.724352</v>
      </c>
      <c r="AA53" s="25">
        <v>0.72636400000000001</v>
      </c>
      <c r="AB53" s="25">
        <v>0.72837600000000002</v>
      </c>
      <c r="AC53" s="25">
        <v>0.73038899999999995</v>
      </c>
      <c r="AD53" s="25">
        <v>0.73240099999999997</v>
      </c>
      <c r="AE53" s="25">
        <v>0.73441299999999998</v>
      </c>
      <c r="AF53" s="25">
        <v>0.736425</v>
      </c>
      <c r="AG53" s="25">
        <v>0.73843700000000001</v>
      </c>
      <c r="AH53" s="19">
        <v>2.4520000000000002E-3</v>
      </c>
    </row>
    <row r="56" spans="1:34" ht="15" customHeight="1" x14ac:dyDescent="0.35">
      <c r="B56" s="16" t="s">
        <v>192</v>
      </c>
    </row>
    <row r="57" spans="1:34" ht="15" customHeight="1" x14ac:dyDescent="0.35">
      <c r="A57" s="6" t="s">
        <v>193</v>
      </c>
      <c r="B57" s="17" t="s">
        <v>143</v>
      </c>
      <c r="C57" s="25">
        <v>14.345898999999999</v>
      </c>
      <c r="D57" s="25">
        <v>14.713685</v>
      </c>
      <c r="E57" s="25">
        <v>15.243047000000001</v>
      </c>
      <c r="F57" s="25">
        <v>14.460915</v>
      </c>
      <c r="G57" s="25">
        <v>14.477819999999999</v>
      </c>
      <c r="H57" s="25">
        <v>14.54909</v>
      </c>
      <c r="I57" s="25">
        <v>14.412589000000001</v>
      </c>
      <c r="J57" s="25">
        <v>14.35487</v>
      </c>
      <c r="K57" s="25">
        <v>14.495398</v>
      </c>
      <c r="L57" s="25">
        <v>14.655359000000001</v>
      </c>
      <c r="M57" s="25">
        <v>15.206007</v>
      </c>
      <c r="N57" s="25">
        <v>15.418426999999999</v>
      </c>
      <c r="O57" s="25">
        <v>15.603514000000001</v>
      </c>
      <c r="P57" s="25">
        <v>15.762777</v>
      </c>
      <c r="Q57" s="25">
        <v>15.921435000000001</v>
      </c>
      <c r="R57" s="25">
        <v>15.985692</v>
      </c>
      <c r="S57" s="25">
        <v>16.117588000000001</v>
      </c>
      <c r="T57" s="25">
        <v>16.395572999999999</v>
      </c>
      <c r="U57" s="25">
        <v>16.597930999999999</v>
      </c>
      <c r="V57" s="25">
        <v>16.714835999999998</v>
      </c>
      <c r="W57" s="25">
        <v>16.862282</v>
      </c>
      <c r="X57" s="25">
        <v>17.012253000000001</v>
      </c>
      <c r="Y57" s="25">
        <v>17.148232</v>
      </c>
      <c r="Z57" s="25">
        <v>17.174129000000001</v>
      </c>
      <c r="AA57" s="25">
        <v>17.310279999999999</v>
      </c>
      <c r="AB57" s="25">
        <v>17.405563000000001</v>
      </c>
      <c r="AC57" s="25">
        <v>17.561202999999999</v>
      </c>
      <c r="AD57" s="25">
        <v>17.719315000000002</v>
      </c>
      <c r="AE57" s="25">
        <v>17.866385999999999</v>
      </c>
      <c r="AF57" s="25">
        <v>18.056528</v>
      </c>
      <c r="AG57" s="25">
        <v>18.228179999999998</v>
      </c>
      <c r="AH57" s="19">
        <v>8.0149999999999996E-3</v>
      </c>
    </row>
    <row r="58" spans="1:34" ht="15" customHeight="1" x14ac:dyDescent="0.35">
      <c r="A58" s="6" t="s">
        <v>194</v>
      </c>
      <c r="B58" s="17" t="s">
        <v>173</v>
      </c>
      <c r="C58" s="25">
        <v>21.197994000000001</v>
      </c>
      <c r="D58" s="25">
        <v>22.2544</v>
      </c>
      <c r="E58" s="25">
        <v>23.610071000000001</v>
      </c>
      <c r="F58" s="25">
        <v>23.112133</v>
      </c>
      <c r="G58" s="25">
        <v>22.835497</v>
      </c>
      <c r="H58" s="25">
        <v>22.609148000000001</v>
      </c>
      <c r="I58" s="25">
        <v>22.527273000000001</v>
      </c>
      <c r="J58" s="25">
        <v>23.046517999999999</v>
      </c>
      <c r="K58" s="25">
        <v>23.283846</v>
      </c>
      <c r="L58" s="25">
        <v>23.639156</v>
      </c>
      <c r="M58" s="25">
        <v>24.640180999999998</v>
      </c>
      <c r="N58" s="25">
        <v>24.558274999999998</v>
      </c>
      <c r="O58" s="25">
        <v>24.877409</v>
      </c>
      <c r="P58" s="25">
        <v>25.090036000000001</v>
      </c>
      <c r="Q58" s="25">
        <v>25.613430000000001</v>
      </c>
      <c r="R58" s="25">
        <v>25.302700000000002</v>
      </c>
      <c r="S58" s="25">
        <v>25.378855000000001</v>
      </c>
      <c r="T58" s="25">
        <v>25.663869999999999</v>
      </c>
      <c r="U58" s="25">
        <v>25.927429</v>
      </c>
      <c r="V58" s="25">
        <v>25.975618000000001</v>
      </c>
      <c r="W58" s="25">
        <v>26.159890999999998</v>
      </c>
      <c r="X58" s="25">
        <v>26.357863999999999</v>
      </c>
      <c r="Y58" s="25">
        <v>26.34479</v>
      </c>
      <c r="Z58" s="25">
        <v>26.476631000000001</v>
      </c>
      <c r="AA58" s="25">
        <v>26.680527000000001</v>
      </c>
      <c r="AB58" s="25">
        <v>26.959340999999998</v>
      </c>
      <c r="AC58" s="25">
        <v>27.088846</v>
      </c>
      <c r="AD58" s="25">
        <v>27.212554999999998</v>
      </c>
      <c r="AE58" s="25">
        <v>27.351645000000001</v>
      </c>
      <c r="AF58" s="25">
        <v>27.548573000000001</v>
      </c>
      <c r="AG58" s="25">
        <v>27.762180000000001</v>
      </c>
      <c r="AH58" s="19">
        <v>9.0329999999999994E-3</v>
      </c>
    </row>
    <row r="59" spans="1:34" ht="15" customHeight="1" x14ac:dyDescent="0.35">
      <c r="A59" s="6" t="s">
        <v>195</v>
      </c>
      <c r="B59" s="17" t="s">
        <v>175</v>
      </c>
      <c r="C59" s="25">
        <v>18.741726</v>
      </c>
      <c r="D59" s="25">
        <v>19.573618</v>
      </c>
      <c r="E59" s="25">
        <v>19.847180999999999</v>
      </c>
      <c r="F59" s="25">
        <v>19.730119999999999</v>
      </c>
      <c r="G59" s="25">
        <v>19.552361000000001</v>
      </c>
      <c r="H59" s="25">
        <v>19.410413999999999</v>
      </c>
      <c r="I59" s="25">
        <v>19.379324</v>
      </c>
      <c r="J59" s="25">
        <v>19.811895</v>
      </c>
      <c r="K59" s="25">
        <v>19.996117000000002</v>
      </c>
      <c r="L59" s="25">
        <v>20.277868000000002</v>
      </c>
      <c r="M59" s="25">
        <v>21.256985</v>
      </c>
      <c r="N59" s="25">
        <v>21.163912</v>
      </c>
      <c r="O59" s="25">
        <v>21.433541999999999</v>
      </c>
      <c r="P59" s="25">
        <v>21.589587999999999</v>
      </c>
      <c r="Q59" s="25">
        <v>22.011628999999999</v>
      </c>
      <c r="R59" s="25">
        <v>21.731033</v>
      </c>
      <c r="S59" s="25">
        <v>21.780111000000002</v>
      </c>
      <c r="T59" s="25">
        <v>22.012319999999999</v>
      </c>
      <c r="U59" s="25">
        <v>22.22261</v>
      </c>
      <c r="V59" s="25">
        <v>22.25421</v>
      </c>
      <c r="W59" s="25">
        <v>22.401754</v>
      </c>
      <c r="X59" s="25">
        <v>22.555140000000002</v>
      </c>
      <c r="Y59" s="25">
        <v>22.531652000000001</v>
      </c>
      <c r="Z59" s="25">
        <v>22.631084000000001</v>
      </c>
      <c r="AA59" s="25">
        <v>22.791840000000001</v>
      </c>
      <c r="AB59" s="25">
        <v>23.004425000000001</v>
      </c>
      <c r="AC59" s="25">
        <v>23.083075000000001</v>
      </c>
      <c r="AD59" s="25">
        <v>23.182410999999998</v>
      </c>
      <c r="AE59" s="25">
        <v>23.269247</v>
      </c>
      <c r="AF59" s="25">
        <v>23.436558000000002</v>
      </c>
      <c r="AG59" s="25">
        <v>23.606294999999999</v>
      </c>
      <c r="AH59" s="19">
        <v>7.7219999999999997E-3</v>
      </c>
    </row>
    <row r="60" spans="1:34" ht="15" customHeight="1" x14ac:dyDescent="0.35">
      <c r="A60" s="6" t="s">
        <v>196</v>
      </c>
      <c r="B60" s="17" t="s">
        <v>177</v>
      </c>
      <c r="C60" s="25">
        <v>9.5686540000000004</v>
      </c>
      <c r="D60" s="25">
        <v>10.382089000000001</v>
      </c>
      <c r="E60" s="25">
        <v>11.359349</v>
      </c>
      <c r="F60" s="25">
        <v>12.190462</v>
      </c>
      <c r="G60" s="25">
        <v>12.696320999999999</v>
      </c>
      <c r="H60" s="25">
        <v>12.903029999999999</v>
      </c>
      <c r="I60" s="25">
        <v>13.260797</v>
      </c>
      <c r="J60" s="25">
        <v>13.761744</v>
      </c>
      <c r="K60" s="25">
        <v>14.027101</v>
      </c>
      <c r="L60" s="25">
        <v>14.319986</v>
      </c>
      <c r="M60" s="25">
        <v>14.720231999999999</v>
      </c>
      <c r="N60" s="25">
        <v>14.946351</v>
      </c>
      <c r="O60" s="25">
        <v>15.259788</v>
      </c>
      <c r="P60" s="25">
        <v>15.467662000000001</v>
      </c>
      <c r="Q60" s="25">
        <v>15.60177</v>
      </c>
      <c r="R60" s="25">
        <v>15.515354</v>
      </c>
      <c r="S60" s="25">
        <v>15.477219</v>
      </c>
      <c r="T60" s="25">
        <v>15.705437999999999</v>
      </c>
      <c r="U60" s="25">
        <v>15.944727</v>
      </c>
      <c r="V60" s="25">
        <v>15.870374999999999</v>
      </c>
      <c r="W60" s="25">
        <v>16.294031</v>
      </c>
      <c r="X60" s="25">
        <v>16.474257999999999</v>
      </c>
      <c r="Y60" s="25">
        <v>16.612787000000001</v>
      </c>
      <c r="Z60" s="25">
        <v>16.803795000000001</v>
      </c>
      <c r="AA60" s="25">
        <v>17.055935000000002</v>
      </c>
      <c r="AB60" s="25">
        <v>17.333383999999999</v>
      </c>
      <c r="AC60" s="25">
        <v>17.508016999999999</v>
      </c>
      <c r="AD60" s="25">
        <v>17.640877</v>
      </c>
      <c r="AE60" s="25">
        <v>17.718878</v>
      </c>
      <c r="AF60" s="25">
        <v>17.919551999999999</v>
      </c>
      <c r="AG60" s="25">
        <v>18.078150000000001</v>
      </c>
      <c r="AH60" s="19">
        <v>2.1433000000000001E-2</v>
      </c>
    </row>
    <row r="61" spans="1:34" ht="15" customHeight="1" x14ac:dyDescent="0.35">
      <c r="A61" s="6" t="s">
        <v>197</v>
      </c>
      <c r="B61" s="17" t="s">
        <v>145</v>
      </c>
      <c r="C61" s="25">
        <v>18.18478</v>
      </c>
      <c r="D61" s="25">
        <v>18.15044</v>
      </c>
      <c r="E61" s="25">
        <v>18.691106999999999</v>
      </c>
      <c r="F61" s="25">
        <v>19.695511</v>
      </c>
      <c r="G61" s="25">
        <v>19.908745</v>
      </c>
      <c r="H61" s="25">
        <v>19.860835999999999</v>
      </c>
      <c r="I61" s="25">
        <v>19.983017</v>
      </c>
      <c r="J61" s="25">
        <v>20.39817</v>
      </c>
      <c r="K61" s="25">
        <v>20.586687000000001</v>
      </c>
      <c r="L61" s="25">
        <v>20.817989000000001</v>
      </c>
      <c r="M61" s="25">
        <v>21.381784</v>
      </c>
      <c r="N61" s="25">
        <v>21.479427000000001</v>
      </c>
      <c r="O61" s="25">
        <v>21.722721</v>
      </c>
      <c r="P61" s="25">
        <v>21.850819000000001</v>
      </c>
      <c r="Q61" s="25">
        <v>21.951104999999998</v>
      </c>
      <c r="R61" s="25">
        <v>21.765625</v>
      </c>
      <c r="S61" s="25">
        <v>21.643816000000001</v>
      </c>
      <c r="T61" s="25">
        <v>21.794834000000002</v>
      </c>
      <c r="U61" s="25">
        <v>21.965029000000001</v>
      </c>
      <c r="V61" s="25">
        <v>21.811845999999999</v>
      </c>
      <c r="W61" s="25">
        <v>22.161391999999999</v>
      </c>
      <c r="X61" s="25">
        <v>22.279399999999999</v>
      </c>
      <c r="Y61" s="25">
        <v>22.364939</v>
      </c>
      <c r="Z61" s="25">
        <v>22.489794</v>
      </c>
      <c r="AA61" s="25">
        <v>22.653406</v>
      </c>
      <c r="AB61" s="25">
        <v>22.892004</v>
      </c>
      <c r="AC61" s="25">
        <v>23.013697000000001</v>
      </c>
      <c r="AD61" s="25">
        <v>23.111158</v>
      </c>
      <c r="AE61" s="25">
        <v>23.160799000000001</v>
      </c>
      <c r="AF61" s="25">
        <v>23.327538000000001</v>
      </c>
      <c r="AG61" s="25">
        <v>23.461897</v>
      </c>
      <c r="AH61" s="19">
        <v>8.5290000000000001E-3</v>
      </c>
    </row>
    <row r="62" spans="1:34" ht="15" customHeight="1" x14ac:dyDescent="0.35">
      <c r="A62" s="6" t="s">
        <v>198</v>
      </c>
      <c r="B62" s="17" t="s">
        <v>154</v>
      </c>
      <c r="C62" s="25">
        <v>8.8440189999999994</v>
      </c>
      <c r="D62" s="25">
        <v>6.948499</v>
      </c>
      <c r="E62" s="25">
        <v>7.2065910000000004</v>
      </c>
      <c r="F62" s="25">
        <v>8.2569800000000004</v>
      </c>
      <c r="G62" s="25">
        <v>9.4059039999999996</v>
      </c>
      <c r="H62" s="25">
        <v>9.4920840000000002</v>
      </c>
      <c r="I62" s="25">
        <v>9.7995339999999995</v>
      </c>
      <c r="J62" s="25">
        <v>10.292654000000001</v>
      </c>
      <c r="K62" s="25">
        <v>10.398303</v>
      </c>
      <c r="L62" s="25">
        <v>11.087937</v>
      </c>
      <c r="M62" s="25">
        <v>11.440716999999999</v>
      </c>
      <c r="N62" s="25">
        <v>11.198093</v>
      </c>
      <c r="O62" s="25">
        <v>11.482384</v>
      </c>
      <c r="P62" s="25">
        <v>11.61646</v>
      </c>
      <c r="Q62" s="25">
        <v>12.002509</v>
      </c>
      <c r="R62" s="25">
        <v>11.670424000000001</v>
      </c>
      <c r="S62" s="25">
        <v>11.776406</v>
      </c>
      <c r="T62" s="25">
        <v>11.921858</v>
      </c>
      <c r="U62" s="25">
        <v>12.109484</v>
      </c>
      <c r="V62" s="25">
        <v>12.24009</v>
      </c>
      <c r="W62" s="25">
        <v>12.432967</v>
      </c>
      <c r="X62" s="25">
        <v>12.48371</v>
      </c>
      <c r="Y62" s="25">
        <v>12.711926</v>
      </c>
      <c r="Z62" s="25">
        <v>13.016185999999999</v>
      </c>
      <c r="AA62" s="25">
        <v>13.303496000000001</v>
      </c>
      <c r="AB62" s="25">
        <v>13.280557999999999</v>
      </c>
      <c r="AC62" s="25">
        <v>13.835614</v>
      </c>
      <c r="AD62" s="25">
        <v>13.919657000000001</v>
      </c>
      <c r="AE62" s="25">
        <v>13.972842999999999</v>
      </c>
      <c r="AF62" s="25">
        <v>14.140262999999999</v>
      </c>
      <c r="AG62" s="25">
        <v>14.360459000000001</v>
      </c>
      <c r="AH62" s="19">
        <v>1.6289000000000001E-2</v>
      </c>
    </row>
    <row r="63" spans="1:34" ht="15" customHeight="1" x14ac:dyDescent="0.35">
      <c r="A63" s="6" t="s">
        <v>199</v>
      </c>
      <c r="B63" s="17" t="s">
        <v>147</v>
      </c>
      <c r="C63" s="25">
        <v>4.5302720000000001</v>
      </c>
      <c r="D63" s="25">
        <v>5.5292370000000002</v>
      </c>
      <c r="E63" s="25">
        <v>5.4028390000000002</v>
      </c>
      <c r="F63" s="25">
        <v>4.9624069999999998</v>
      </c>
      <c r="G63" s="25">
        <v>4.6136220000000003</v>
      </c>
      <c r="H63" s="25">
        <v>4.5179109999999998</v>
      </c>
      <c r="I63" s="25">
        <v>4.5198349999999996</v>
      </c>
      <c r="J63" s="25">
        <v>4.5829969999999998</v>
      </c>
      <c r="K63" s="25">
        <v>4.6368559999999999</v>
      </c>
      <c r="L63" s="25">
        <v>4.7259060000000002</v>
      </c>
      <c r="M63" s="25">
        <v>4.8611329999999997</v>
      </c>
      <c r="N63" s="25">
        <v>4.8851959999999996</v>
      </c>
      <c r="O63" s="25">
        <v>4.9055540000000004</v>
      </c>
      <c r="P63" s="25">
        <v>4.9442839999999997</v>
      </c>
      <c r="Q63" s="25">
        <v>4.9354050000000003</v>
      </c>
      <c r="R63" s="25">
        <v>4.9149750000000001</v>
      </c>
      <c r="S63" s="25">
        <v>4.9045930000000002</v>
      </c>
      <c r="T63" s="25">
        <v>4.8734120000000001</v>
      </c>
      <c r="U63" s="25">
        <v>4.838724</v>
      </c>
      <c r="V63" s="25">
        <v>4.80314</v>
      </c>
      <c r="W63" s="25">
        <v>4.7789950000000001</v>
      </c>
      <c r="X63" s="25">
        <v>4.7718860000000003</v>
      </c>
      <c r="Y63" s="25">
        <v>4.7653359999999996</v>
      </c>
      <c r="Z63" s="25">
        <v>4.7378220000000004</v>
      </c>
      <c r="AA63" s="25">
        <v>4.7295059999999998</v>
      </c>
      <c r="AB63" s="25">
        <v>4.7014699999999996</v>
      </c>
      <c r="AC63" s="25">
        <v>4.6844190000000001</v>
      </c>
      <c r="AD63" s="25">
        <v>4.6855640000000003</v>
      </c>
      <c r="AE63" s="25">
        <v>4.6444729999999996</v>
      </c>
      <c r="AF63" s="25">
        <v>4.6179170000000003</v>
      </c>
      <c r="AG63" s="25">
        <v>4.6252959999999996</v>
      </c>
      <c r="AH63" s="19">
        <v>6.9200000000000002E-4</v>
      </c>
    </row>
    <row r="64" spans="1:34" ht="15" customHeight="1" x14ac:dyDescent="0.35">
      <c r="A64" s="6" t="s">
        <v>200</v>
      </c>
      <c r="B64" s="17" t="s">
        <v>164</v>
      </c>
      <c r="C64" s="25">
        <v>4.0174000000000003</v>
      </c>
      <c r="D64" s="25">
        <v>3.598935</v>
      </c>
      <c r="E64" s="25">
        <v>3.356058</v>
      </c>
      <c r="F64" s="25">
        <v>3.2078790000000001</v>
      </c>
      <c r="G64" s="25">
        <v>3.117534</v>
      </c>
      <c r="H64" s="25">
        <v>3.070951</v>
      </c>
      <c r="I64" s="25">
        <v>3.0295830000000001</v>
      </c>
      <c r="J64" s="25">
        <v>3.0136099999999999</v>
      </c>
      <c r="K64" s="25">
        <v>3.014059</v>
      </c>
      <c r="L64" s="25">
        <v>3.0367769999999998</v>
      </c>
      <c r="M64" s="25">
        <v>3.0668120000000001</v>
      </c>
      <c r="N64" s="25">
        <v>3.1021339999999999</v>
      </c>
      <c r="O64" s="25">
        <v>3.1370369999999999</v>
      </c>
      <c r="P64" s="25">
        <v>3.1691760000000002</v>
      </c>
      <c r="Q64" s="25">
        <v>3.1995740000000001</v>
      </c>
      <c r="R64" s="25">
        <v>3.23061</v>
      </c>
      <c r="S64" s="25">
        <v>3.2614040000000002</v>
      </c>
      <c r="T64" s="25">
        <v>3.2944689999999999</v>
      </c>
      <c r="U64" s="25">
        <v>3.3282949999999998</v>
      </c>
      <c r="V64" s="25">
        <v>3.36151</v>
      </c>
      <c r="W64" s="25">
        <v>3.3950330000000002</v>
      </c>
      <c r="X64" s="25">
        <v>3.4296359999999999</v>
      </c>
      <c r="Y64" s="25">
        <v>3.4663460000000001</v>
      </c>
      <c r="Z64" s="25">
        <v>3.5055459999999998</v>
      </c>
      <c r="AA64" s="25">
        <v>3.5455589999999999</v>
      </c>
      <c r="AB64" s="25">
        <v>3.5867200000000001</v>
      </c>
      <c r="AC64" s="25">
        <v>3.6247240000000001</v>
      </c>
      <c r="AD64" s="25">
        <v>3.6615160000000002</v>
      </c>
      <c r="AE64" s="25">
        <v>3.6991040000000002</v>
      </c>
      <c r="AF64" s="25">
        <v>3.7375989999999999</v>
      </c>
      <c r="AG64" s="25">
        <v>3.7801840000000002</v>
      </c>
      <c r="AH64" s="19">
        <v>-2.0270000000000002E-3</v>
      </c>
    </row>
    <row r="65" spans="1:34" ht="15" customHeight="1" x14ac:dyDescent="0.35">
      <c r="A65" s="6" t="s">
        <v>201</v>
      </c>
      <c r="B65" s="17" t="s">
        <v>202</v>
      </c>
      <c r="C65" s="25">
        <v>1.9738340000000001</v>
      </c>
      <c r="D65" s="25">
        <v>2.0376210000000001</v>
      </c>
      <c r="E65" s="25">
        <v>2.0439189999999998</v>
      </c>
      <c r="F65" s="25">
        <v>1.983716</v>
      </c>
      <c r="G65" s="25">
        <v>1.96444</v>
      </c>
      <c r="H65" s="25">
        <v>1.912539</v>
      </c>
      <c r="I65" s="25">
        <v>1.892117</v>
      </c>
      <c r="J65" s="25">
        <v>1.877834</v>
      </c>
      <c r="K65" s="25">
        <v>1.838427</v>
      </c>
      <c r="L65" s="25">
        <v>1.831164</v>
      </c>
      <c r="M65" s="25">
        <v>1.826424</v>
      </c>
      <c r="N65" s="25">
        <v>1.8310340000000001</v>
      </c>
      <c r="O65" s="25">
        <v>1.8095950000000001</v>
      </c>
      <c r="P65" s="25">
        <v>1.7954570000000001</v>
      </c>
      <c r="Q65" s="25">
        <v>1.792116</v>
      </c>
      <c r="R65" s="25">
        <v>1.7822800000000001</v>
      </c>
      <c r="S65" s="25">
        <v>1.7752669999999999</v>
      </c>
      <c r="T65" s="25">
        <v>1.77634</v>
      </c>
      <c r="U65" s="25">
        <v>1.7911250000000001</v>
      </c>
      <c r="V65" s="25">
        <v>1.789499</v>
      </c>
      <c r="W65" s="25">
        <v>1.7905279999999999</v>
      </c>
      <c r="X65" s="25">
        <v>1.791391</v>
      </c>
      <c r="Y65" s="25">
        <v>1.7899910000000001</v>
      </c>
      <c r="Z65" s="25">
        <v>1.7912699999999999</v>
      </c>
      <c r="AA65" s="25">
        <v>1.7920750000000001</v>
      </c>
      <c r="AB65" s="25">
        <v>1.7937190000000001</v>
      </c>
      <c r="AC65" s="25">
        <v>1.794313</v>
      </c>
      <c r="AD65" s="25">
        <v>1.7947979999999999</v>
      </c>
      <c r="AE65" s="25">
        <v>1.7898829999999999</v>
      </c>
      <c r="AF65" s="25">
        <v>1.791704</v>
      </c>
      <c r="AG65" s="25">
        <v>1.792621</v>
      </c>
      <c r="AH65" s="19">
        <v>-3.2049999999999999E-3</v>
      </c>
    </row>
    <row r="66" spans="1:34" ht="14.5" x14ac:dyDescent="0.35">
      <c r="A66" s="6" t="s">
        <v>203</v>
      </c>
      <c r="B66" s="17" t="s">
        <v>168</v>
      </c>
      <c r="C66" s="19" t="s">
        <v>305</v>
      </c>
      <c r="D66" s="19" t="s">
        <v>305</v>
      </c>
      <c r="E66" s="19" t="s">
        <v>305</v>
      </c>
      <c r="F66" s="19" t="s">
        <v>305</v>
      </c>
      <c r="G66" s="19" t="s">
        <v>305</v>
      </c>
      <c r="H66" s="19" t="s">
        <v>305</v>
      </c>
      <c r="I66" s="19" t="s">
        <v>305</v>
      </c>
      <c r="J66" s="19" t="s">
        <v>305</v>
      </c>
      <c r="K66" s="19" t="s">
        <v>305</v>
      </c>
      <c r="L66" s="19" t="s">
        <v>305</v>
      </c>
      <c r="M66" s="19" t="s">
        <v>305</v>
      </c>
      <c r="N66" s="19" t="s">
        <v>305</v>
      </c>
      <c r="O66" s="19" t="s">
        <v>305</v>
      </c>
      <c r="P66" s="19" t="s">
        <v>305</v>
      </c>
      <c r="Q66" s="19" t="s">
        <v>305</v>
      </c>
      <c r="R66" s="19" t="s">
        <v>305</v>
      </c>
      <c r="S66" s="19" t="s">
        <v>305</v>
      </c>
      <c r="T66" s="19" t="s">
        <v>305</v>
      </c>
      <c r="U66" s="19" t="s">
        <v>305</v>
      </c>
      <c r="V66" s="19" t="s">
        <v>305</v>
      </c>
      <c r="W66" s="19" t="s">
        <v>305</v>
      </c>
      <c r="X66" s="19" t="s">
        <v>305</v>
      </c>
      <c r="Y66" s="19" t="s">
        <v>305</v>
      </c>
      <c r="Z66" s="19" t="s">
        <v>305</v>
      </c>
      <c r="AA66" s="19" t="s">
        <v>305</v>
      </c>
      <c r="AB66" s="19" t="s">
        <v>305</v>
      </c>
      <c r="AC66" s="19" t="s">
        <v>305</v>
      </c>
      <c r="AD66" s="19" t="s">
        <v>305</v>
      </c>
      <c r="AE66" s="19" t="s">
        <v>305</v>
      </c>
      <c r="AF66" s="19" t="s">
        <v>305</v>
      </c>
      <c r="AG66" s="19" t="s">
        <v>305</v>
      </c>
      <c r="AH66" s="19" t="s">
        <v>305</v>
      </c>
    </row>
    <row r="67" spans="1:34" ht="15" customHeight="1" x14ac:dyDescent="0.35">
      <c r="A67" s="6" t="s">
        <v>204</v>
      </c>
      <c r="B67" s="17" t="s">
        <v>149</v>
      </c>
      <c r="C67" s="25">
        <v>30.523893000000001</v>
      </c>
      <c r="D67" s="25">
        <v>31.073757000000001</v>
      </c>
      <c r="E67" s="25">
        <v>30.644400000000001</v>
      </c>
      <c r="F67" s="25">
        <v>30.064250999999999</v>
      </c>
      <c r="G67" s="25">
        <v>29.625053000000001</v>
      </c>
      <c r="H67" s="25">
        <v>29.354122</v>
      </c>
      <c r="I67" s="25">
        <v>29.175063999999999</v>
      </c>
      <c r="J67" s="25">
        <v>29.083216</v>
      </c>
      <c r="K67" s="25">
        <v>28.980820000000001</v>
      </c>
      <c r="L67" s="25">
        <v>28.902287999999999</v>
      </c>
      <c r="M67" s="25">
        <v>28.841974</v>
      </c>
      <c r="N67" s="25">
        <v>28.919063999999999</v>
      </c>
      <c r="O67" s="25">
        <v>28.865849999999998</v>
      </c>
      <c r="P67" s="25">
        <v>28.825009999999999</v>
      </c>
      <c r="Q67" s="25">
        <v>28.718841999999999</v>
      </c>
      <c r="R67" s="25">
        <v>28.568573000000001</v>
      </c>
      <c r="S67" s="25">
        <v>28.420290000000001</v>
      </c>
      <c r="T67" s="25">
        <v>28.288022999999999</v>
      </c>
      <c r="U67" s="25">
        <v>28.189094999999998</v>
      </c>
      <c r="V67" s="25">
        <v>28.082899000000001</v>
      </c>
      <c r="W67" s="25">
        <v>27.978746000000001</v>
      </c>
      <c r="X67" s="25">
        <v>27.888967999999998</v>
      </c>
      <c r="Y67" s="25">
        <v>27.78153</v>
      </c>
      <c r="Z67" s="25">
        <v>27.658246999999999</v>
      </c>
      <c r="AA67" s="25">
        <v>27.550391999999999</v>
      </c>
      <c r="AB67" s="25">
        <v>27.461987000000001</v>
      </c>
      <c r="AC67" s="25">
        <v>27.334007</v>
      </c>
      <c r="AD67" s="25">
        <v>27.199771999999999</v>
      </c>
      <c r="AE67" s="25">
        <v>27.024487000000001</v>
      </c>
      <c r="AF67" s="25">
        <v>26.797374999999999</v>
      </c>
      <c r="AG67" s="25">
        <v>26.609511999999999</v>
      </c>
      <c r="AH67" s="19">
        <v>-4.5640000000000003E-3</v>
      </c>
    </row>
    <row r="69" spans="1:34" ht="15" customHeight="1" x14ac:dyDescent="0.35">
      <c r="B69" s="16" t="s">
        <v>205</v>
      </c>
    </row>
    <row r="70" spans="1:34" ht="15" customHeight="1" x14ac:dyDescent="0.35">
      <c r="B70" s="16" t="s">
        <v>284</v>
      </c>
    </row>
    <row r="71" spans="1:34" ht="15" customHeight="1" x14ac:dyDescent="0.35">
      <c r="A71" s="6" t="s">
        <v>206</v>
      </c>
      <c r="B71" s="17" t="s">
        <v>141</v>
      </c>
      <c r="C71" s="18">
        <v>246.62069700000001</v>
      </c>
      <c r="D71" s="18">
        <v>253.130234</v>
      </c>
      <c r="E71" s="18">
        <v>252.01663199999999</v>
      </c>
      <c r="F71" s="18">
        <v>249.833527</v>
      </c>
      <c r="G71" s="18">
        <v>248.12788399999999</v>
      </c>
      <c r="H71" s="18">
        <v>248.284515</v>
      </c>
      <c r="I71" s="18">
        <v>249.34051500000001</v>
      </c>
      <c r="J71" s="18">
        <v>250.656158</v>
      </c>
      <c r="K71" s="18">
        <v>251.75119000000001</v>
      </c>
      <c r="L71" s="18">
        <v>253.27865600000001</v>
      </c>
      <c r="M71" s="18">
        <v>256.011414</v>
      </c>
      <c r="N71" s="18">
        <v>257.78015099999999</v>
      </c>
      <c r="O71" s="18">
        <v>259.22811899999999</v>
      </c>
      <c r="P71" s="18">
        <v>260.54663099999999</v>
      </c>
      <c r="Q71" s="18">
        <v>261.635651</v>
      </c>
      <c r="R71" s="18">
        <v>262.25628699999999</v>
      </c>
      <c r="S71" s="18">
        <v>263.13259900000003</v>
      </c>
      <c r="T71" s="18">
        <v>264.25726300000002</v>
      </c>
      <c r="U71" s="18">
        <v>265.39077800000001</v>
      </c>
      <c r="V71" s="18">
        <v>266.38806199999999</v>
      </c>
      <c r="W71" s="18">
        <v>267.52377300000001</v>
      </c>
      <c r="X71" s="18">
        <v>268.83184799999998</v>
      </c>
      <c r="Y71" s="18">
        <v>270.06149299999998</v>
      </c>
      <c r="Z71" s="18">
        <v>271.15643299999999</v>
      </c>
      <c r="AA71" s="18">
        <v>272.41125499999998</v>
      </c>
      <c r="AB71" s="18">
        <v>273.90283199999999</v>
      </c>
      <c r="AC71" s="18">
        <v>274.91461199999998</v>
      </c>
      <c r="AD71" s="18">
        <v>275.87060500000001</v>
      </c>
      <c r="AE71" s="18">
        <v>276.51177999999999</v>
      </c>
      <c r="AF71" s="18">
        <v>276.92877199999998</v>
      </c>
      <c r="AG71" s="18">
        <v>277.669556</v>
      </c>
      <c r="AH71" s="19">
        <v>3.96E-3</v>
      </c>
    </row>
    <row r="72" spans="1:34" ht="15" customHeight="1" x14ac:dyDescent="0.35">
      <c r="A72" s="6" t="s">
        <v>207</v>
      </c>
      <c r="B72" s="17" t="s">
        <v>150</v>
      </c>
      <c r="C72" s="18">
        <v>173.48147599999999</v>
      </c>
      <c r="D72" s="18">
        <v>181.113373</v>
      </c>
      <c r="E72" s="18">
        <v>182.814392</v>
      </c>
      <c r="F72" s="18">
        <v>182.45297199999999</v>
      </c>
      <c r="G72" s="18">
        <v>182.736572</v>
      </c>
      <c r="H72" s="18">
        <v>184.55038500000001</v>
      </c>
      <c r="I72" s="18">
        <v>184.27929700000001</v>
      </c>
      <c r="J72" s="18">
        <v>184.96017499999999</v>
      </c>
      <c r="K72" s="18">
        <v>185.21028100000001</v>
      </c>
      <c r="L72" s="18">
        <v>185.74584999999999</v>
      </c>
      <c r="M72" s="18">
        <v>187.11746199999999</v>
      </c>
      <c r="N72" s="18">
        <v>187.964935</v>
      </c>
      <c r="O72" s="18">
        <v>188.467331</v>
      </c>
      <c r="P72" s="18">
        <v>189.28500399999999</v>
      </c>
      <c r="Q72" s="18">
        <v>189.63021900000001</v>
      </c>
      <c r="R72" s="18">
        <v>189.46244799999999</v>
      </c>
      <c r="S72" s="18">
        <v>189.41784699999999</v>
      </c>
      <c r="T72" s="18">
        <v>189.78436300000001</v>
      </c>
      <c r="U72" s="18">
        <v>190.24285900000001</v>
      </c>
      <c r="V72" s="18">
        <v>190.58105499999999</v>
      </c>
      <c r="W72" s="18">
        <v>191.092209</v>
      </c>
      <c r="X72" s="18">
        <v>191.863373</v>
      </c>
      <c r="Y72" s="18">
        <v>192.50102200000001</v>
      </c>
      <c r="Z72" s="18">
        <v>193.29667699999999</v>
      </c>
      <c r="AA72" s="18">
        <v>194.11904899999999</v>
      </c>
      <c r="AB72" s="18">
        <v>195.205658</v>
      </c>
      <c r="AC72" s="18">
        <v>196.03663599999999</v>
      </c>
      <c r="AD72" s="18">
        <v>196.93029799999999</v>
      </c>
      <c r="AE72" s="18">
        <v>197.60815400000001</v>
      </c>
      <c r="AF72" s="18">
        <v>198.31926000000001</v>
      </c>
      <c r="AG72" s="18">
        <v>199.38540599999999</v>
      </c>
      <c r="AH72" s="19">
        <v>4.6499999999999996E-3</v>
      </c>
    </row>
    <row r="73" spans="1:34" ht="14.5" x14ac:dyDescent="0.35">
      <c r="A73" s="6" t="s">
        <v>208</v>
      </c>
      <c r="B73" s="17" t="s">
        <v>157</v>
      </c>
      <c r="C73" s="18">
        <v>151.848038</v>
      </c>
      <c r="D73" s="18">
        <v>165.11462399999999</v>
      </c>
      <c r="E73" s="18">
        <v>170.16429099999999</v>
      </c>
      <c r="F73" s="18">
        <v>170.95889299999999</v>
      </c>
      <c r="G73" s="18">
        <v>172.68073999999999</v>
      </c>
      <c r="H73" s="18">
        <v>175.70645099999999</v>
      </c>
      <c r="I73" s="18">
        <v>177.856247</v>
      </c>
      <c r="J73" s="18">
        <v>181.78732299999999</v>
      </c>
      <c r="K73" s="18">
        <v>185.88343800000001</v>
      </c>
      <c r="L73" s="18">
        <v>190.063965</v>
      </c>
      <c r="M73" s="18">
        <v>195.25730899999999</v>
      </c>
      <c r="N73" s="18">
        <v>199.51869199999999</v>
      </c>
      <c r="O73" s="18">
        <v>203.37735000000001</v>
      </c>
      <c r="P73" s="18">
        <v>206.16082800000001</v>
      </c>
      <c r="Q73" s="18">
        <v>209.285583</v>
      </c>
      <c r="R73" s="18">
        <v>212.13353000000001</v>
      </c>
      <c r="S73" s="18">
        <v>214.53504899999999</v>
      </c>
      <c r="T73" s="18">
        <v>218.42817700000001</v>
      </c>
      <c r="U73" s="18">
        <v>221.85586499999999</v>
      </c>
      <c r="V73" s="18">
        <v>223.43197599999999</v>
      </c>
      <c r="W73" s="18">
        <v>226.55085800000001</v>
      </c>
      <c r="X73" s="18">
        <v>230.105133</v>
      </c>
      <c r="Y73" s="18">
        <v>233.68272400000001</v>
      </c>
      <c r="Z73" s="18">
        <v>237.015839</v>
      </c>
      <c r="AA73" s="18">
        <v>241.07835399999999</v>
      </c>
      <c r="AB73" s="18">
        <v>245.14498900000001</v>
      </c>
      <c r="AC73" s="18">
        <v>248.453461</v>
      </c>
      <c r="AD73" s="18">
        <v>251.573746</v>
      </c>
      <c r="AE73" s="18">
        <v>254.08210800000001</v>
      </c>
      <c r="AF73" s="18">
        <v>258.03216600000002</v>
      </c>
      <c r="AG73" s="18">
        <v>262.57321200000001</v>
      </c>
      <c r="AH73" s="19">
        <v>1.8422999999999998E-2</v>
      </c>
    </row>
    <row r="74" spans="1:34" ht="15" customHeight="1" x14ac:dyDescent="0.35">
      <c r="A74" s="6" t="s">
        <v>209</v>
      </c>
      <c r="B74" s="17" t="s">
        <v>170</v>
      </c>
      <c r="C74" s="18">
        <v>411.84991500000001</v>
      </c>
      <c r="D74" s="18">
        <v>447.95297199999999</v>
      </c>
      <c r="E74" s="18">
        <v>465.37207000000001</v>
      </c>
      <c r="F74" s="18">
        <v>477.469604</v>
      </c>
      <c r="G74" s="18">
        <v>482.10873400000003</v>
      </c>
      <c r="H74" s="18">
        <v>482.54916400000002</v>
      </c>
      <c r="I74" s="18">
        <v>484.44396999999998</v>
      </c>
      <c r="J74" s="18">
        <v>494.09118699999999</v>
      </c>
      <c r="K74" s="18">
        <v>497.25134300000002</v>
      </c>
      <c r="L74" s="18">
        <v>502.08032200000002</v>
      </c>
      <c r="M74" s="18">
        <v>520.23266599999999</v>
      </c>
      <c r="N74" s="18">
        <v>517.75805700000001</v>
      </c>
      <c r="O74" s="18">
        <v>523.00543200000004</v>
      </c>
      <c r="P74" s="18">
        <v>525.63324</v>
      </c>
      <c r="Q74" s="18">
        <v>532.64874299999997</v>
      </c>
      <c r="R74" s="18">
        <v>527.36926300000005</v>
      </c>
      <c r="S74" s="18">
        <v>527.97564699999998</v>
      </c>
      <c r="T74" s="18">
        <v>533.87902799999995</v>
      </c>
      <c r="U74" s="18">
        <v>539.88324</v>
      </c>
      <c r="V74" s="18">
        <v>540.74920699999996</v>
      </c>
      <c r="W74" s="18">
        <v>548.76000999999997</v>
      </c>
      <c r="X74" s="18">
        <v>554.73199499999998</v>
      </c>
      <c r="Y74" s="18">
        <v>558.28698699999995</v>
      </c>
      <c r="Z74" s="18">
        <v>564.58496100000002</v>
      </c>
      <c r="AA74" s="18">
        <v>571.83953899999995</v>
      </c>
      <c r="AB74" s="18">
        <v>580.52154499999995</v>
      </c>
      <c r="AC74" s="18">
        <v>586.19775400000003</v>
      </c>
      <c r="AD74" s="18">
        <v>591.22277799999995</v>
      </c>
      <c r="AE74" s="18">
        <v>595.93066399999998</v>
      </c>
      <c r="AF74" s="18">
        <v>603.30053699999996</v>
      </c>
      <c r="AG74" s="18">
        <v>610.66247599999997</v>
      </c>
      <c r="AH74" s="19">
        <v>1.3216E-2</v>
      </c>
    </row>
    <row r="75" spans="1:34" ht="15" customHeight="1" x14ac:dyDescent="0.35">
      <c r="A75" s="6" t="s">
        <v>210</v>
      </c>
      <c r="B75" s="17" t="s">
        <v>211</v>
      </c>
      <c r="C75" s="18">
        <v>983.80011000000002</v>
      </c>
      <c r="D75" s="18">
        <v>1047.3111570000001</v>
      </c>
      <c r="E75" s="18">
        <v>1070.367432</v>
      </c>
      <c r="F75" s="18">
        <v>1080.714966</v>
      </c>
      <c r="G75" s="18">
        <v>1085.6539310000001</v>
      </c>
      <c r="H75" s="18">
        <v>1091.0905760000001</v>
      </c>
      <c r="I75" s="18">
        <v>1095.920044</v>
      </c>
      <c r="J75" s="18">
        <v>1111.4948730000001</v>
      </c>
      <c r="K75" s="18">
        <v>1120.0961910000001</v>
      </c>
      <c r="L75" s="18">
        <v>1131.168823</v>
      </c>
      <c r="M75" s="18">
        <v>1158.6188959999999</v>
      </c>
      <c r="N75" s="18">
        <v>1163.021851</v>
      </c>
      <c r="O75" s="18">
        <v>1174.078125</v>
      </c>
      <c r="P75" s="18">
        <v>1181.625732</v>
      </c>
      <c r="Q75" s="18">
        <v>1193.2001949999999</v>
      </c>
      <c r="R75" s="18">
        <v>1191.221558</v>
      </c>
      <c r="S75" s="18">
        <v>1195.0611570000001</v>
      </c>
      <c r="T75" s="18">
        <v>1206.3488769999999</v>
      </c>
      <c r="U75" s="18">
        <v>1217.372803</v>
      </c>
      <c r="V75" s="18">
        <v>1221.1503909999999</v>
      </c>
      <c r="W75" s="18">
        <v>1233.9267580000001</v>
      </c>
      <c r="X75" s="18">
        <v>1245.5323490000001</v>
      </c>
      <c r="Y75" s="18">
        <v>1254.5322269999999</v>
      </c>
      <c r="Z75" s="18">
        <v>1266.0539550000001</v>
      </c>
      <c r="AA75" s="18">
        <v>1279.4482419999999</v>
      </c>
      <c r="AB75" s="18">
        <v>1294.775024</v>
      </c>
      <c r="AC75" s="18">
        <v>1305.6024170000001</v>
      </c>
      <c r="AD75" s="18">
        <v>1315.5974120000001</v>
      </c>
      <c r="AE75" s="18">
        <v>1324.1326899999999</v>
      </c>
      <c r="AF75" s="18">
        <v>1336.580811</v>
      </c>
      <c r="AG75" s="18">
        <v>1350.290649</v>
      </c>
      <c r="AH75" s="19">
        <v>1.0611000000000001E-2</v>
      </c>
    </row>
    <row r="76" spans="1:34" ht="15" customHeight="1" x14ac:dyDescent="0.35">
      <c r="A76" s="6" t="s">
        <v>212</v>
      </c>
      <c r="B76" s="17" t="s">
        <v>213</v>
      </c>
      <c r="C76" s="18">
        <v>0.64150499999999999</v>
      </c>
      <c r="D76" s="18">
        <v>0.72432700000000005</v>
      </c>
      <c r="E76" s="18">
        <v>0.7319</v>
      </c>
      <c r="F76" s="18">
        <v>0.74716300000000002</v>
      </c>
      <c r="G76" s="18">
        <v>0.73789499999999997</v>
      </c>
      <c r="H76" s="18">
        <v>0.72590600000000005</v>
      </c>
      <c r="I76" s="18">
        <v>0.71561699999999995</v>
      </c>
      <c r="J76" s="18">
        <v>0.71817699999999995</v>
      </c>
      <c r="K76" s="18">
        <v>0.71192500000000003</v>
      </c>
      <c r="L76" s="18">
        <v>0.70856200000000003</v>
      </c>
      <c r="M76" s="18">
        <v>0.72455599999999998</v>
      </c>
      <c r="N76" s="18">
        <v>0.71118700000000001</v>
      </c>
      <c r="O76" s="18">
        <v>0.70987500000000003</v>
      </c>
      <c r="P76" s="18">
        <v>0.70798099999999997</v>
      </c>
      <c r="Q76" s="18">
        <v>0.71608000000000005</v>
      </c>
      <c r="R76" s="18">
        <v>0.70723599999999998</v>
      </c>
      <c r="S76" s="18">
        <v>0.70961600000000002</v>
      </c>
      <c r="T76" s="18">
        <v>0.71983299999999995</v>
      </c>
      <c r="U76" s="18">
        <v>0.73004999999999998</v>
      </c>
      <c r="V76" s="18">
        <v>0.738035</v>
      </c>
      <c r="W76" s="18">
        <v>0.75117500000000004</v>
      </c>
      <c r="X76" s="18">
        <v>0.76513399999999998</v>
      </c>
      <c r="Y76" s="18">
        <v>0.77443899999999999</v>
      </c>
      <c r="Z76" s="18">
        <v>0.78794600000000004</v>
      </c>
      <c r="AA76" s="18">
        <v>0.80436600000000003</v>
      </c>
      <c r="AB76" s="18">
        <v>0.82130800000000004</v>
      </c>
      <c r="AC76" s="18">
        <v>0.83407200000000004</v>
      </c>
      <c r="AD76" s="18">
        <v>0.85039399999999998</v>
      </c>
      <c r="AE76" s="18">
        <v>0.86407100000000003</v>
      </c>
      <c r="AF76" s="18">
        <v>0.88452600000000003</v>
      </c>
      <c r="AG76" s="18">
        <v>0.904505</v>
      </c>
      <c r="AH76" s="19">
        <v>1.1518E-2</v>
      </c>
    </row>
    <row r="77" spans="1:34" ht="15" customHeight="1" x14ac:dyDescent="0.35">
      <c r="A77" s="6" t="s">
        <v>214</v>
      </c>
      <c r="B77" s="16" t="s">
        <v>215</v>
      </c>
      <c r="C77" s="20">
        <v>984.44158900000002</v>
      </c>
      <c r="D77" s="20">
        <v>1048.0355219999999</v>
      </c>
      <c r="E77" s="20">
        <v>1071.099365</v>
      </c>
      <c r="F77" s="20">
        <v>1081.462158</v>
      </c>
      <c r="G77" s="20">
        <v>1086.391846</v>
      </c>
      <c r="H77" s="20">
        <v>1091.8165280000001</v>
      </c>
      <c r="I77" s="20">
        <v>1096.63562</v>
      </c>
      <c r="J77" s="20">
        <v>1112.213013</v>
      </c>
      <c r="K77" s="20">
        <v>1120.8081050000001</v>
      </c>
      <c r="L77" s="20">
        <v>1131.8774410000001</v>
      </c>
      <c r="M77" s="20">
        <v>1159.3435059999999</v>
      </c>
      <c r="N77" s="20">
        <v>1163.7330320000001</v>
      </c>
      <c r="O77" s="20">
        <v>1174.7879640000001</v>
      </c>
      <c r="P77" s="20">
        <v>1182.33374</v>
      </c>
      <c r="Q77" s="20">
        <v>1193.91626</v>
      </c>
      <c r="R77" s="20">
        <v>1191.9288329999999</v>
      </c>
      <c r="S77" s="20">
        <v>1195.7707519999999</v>
      </c>
      <c r="T77" s="20">
        <v>1207.068726</v>
      </c>
      <c r="U77" s="20">
        <v>1218.102905</v>
      </c>
      <c r="V77" s="20">
        <v>1221.888428</v>
      </c>
      <c r="W77" s="20">
        <v>1234.6779790000001</v>
      </c>
      <c r="X77" s="20">
        <v>1246.2974850000001</v>
      </c>
      <c r="Y77" s="20">
        <v>1255.3066409999999</v>
      </c>
      <c r="Z77" s="20">
        <v>1266.841919</v>
      </c>
      <c r="AA77" s="20">
        <v>1280.252563</v>
      </c>
      <c r="AB77" s="20">
        <v>1295.596313</v>
      </c>
      <c r="AC77" s="20">
        <v>1306.4365230000001</v>
      </c>
      <c r="AD77" s="20">
        <v>1316.447754</v>
      </c>
      <c r="AE77" s="20">
        <v>1324.9967039999999</v>
      </c>
      <c r="AF77" s="20">
        <v>1337.465332</v>
      </c>
      <c r="AG77" s="20">
        <v>1351.1951899999999</v>
      </c>
      <c r="AH77" s="21">
        <v>1.0612E-2</v>
      </c>
    </row>
    <row r="80" spans="1:34" ht="15" customHeight="1" x14ac:dyDescent="0.35">
      <c r="B80" s="16" t="s">
        <v>216</v>
      </c>
    </row>
    <row r="81" spans="1:34" ht="14.5" x14ac:dyDescent="0.35">
      <c r="B81" s="16" t="s">
        <v>141</v>
      </c>
    </row>
    <row r="82" spans="1:34" ht="15" customHeight="1" x14ac:dyDescent="0.35">
      <c r="A82" s="6" t="s">
        <v>217</v>
      </c>
      <c r="B82" s="17" t="s">
        <v>143</v>
      </c>
      <c r="C82" s="25">
        <v>17.296467</v>
      </c>
      <c r="D82" s="25">
        <v>17.364542</v>
      </c>
      <c r="E82" s="25">
        <v>17.773216000000001</v>
      </c>
      <c r="F82" s="25">
        <v>17.895593999999999</v>
      </c>
      <c r="G82" s="25">
        <v>18.205120000000001</v>
      </c>
      <c r="H82" s="25">
        <v>18.688912999999999</v>
      </c>
      <c r="I82" s="25">
        <v>19.072323000000001</v>
      </c>
      <c r="J82" s="25">
        <v>19.563379000000001</v>
      </c>
      <c r="K82" s="25">
        <v>20.288091999999999</v>
      </c>
      <c r="L82" s="25">
        <v>21.121528999999999</v>
      </c>
      <c r="M82" s="25">
        <v>22.49015</v>
      </c>
      <c r="N82" s="25">
        <v>23.541407</v>
      </c>
      <c r="O82" s="25">
        <v>24.573855999999999</v>
      </c>
      <c r="P82" s="25">
        <v>25.557503000000001</v>
      </c>
      <c r="Q82" s="25">
        <v>26.529509999999998</v>
      </c>
      <c r="R82" s="25">
        <v>27.389928999999999</v>
      </c>
      <c r="S82" s="25">
        <v>28.309729000000001</v>
      </c>
      <c r="T82" s="25">
        <v>29.424144999999999</v>
      </c>
      <c r="U82" s="25">
        <v>30.513109</v>
      </c>
      <c r="V82" s="25">
        <v>31.496549999999999</v>
      </c>
      <c r="W82" s="25">
        <v>32.537384000000003</v>
      </c>
      <c r="X82" s="25">
        <v>33.617427999999997</v>
      </c>
      <c r="Y82" s="25">
        <v>34.722183000000001</v>
      </c>
      <c r="Z82" s="25">
        <v>35.721493000000002</v>
      </c>
      <c r="AA82" s="25">
        <v>36.903725000000001</v>
      </c>
      <c r="AB82" s="25">
        <v>38.092830999999997</v>
      </c>
      <c r="AC82" s="25">
        <v>39.457756000000003</v>
      </c>
      <c r="AD82" s="25">
        <v>40.901833000000003</v>
      </c>
      <c r="AE82" s="25">
        <v>42.397967999999999</v>
      </c>
      <c r="AF82" s="25">
        <v>44.048859</v>
      </c>
      <c r="AG82" s="25">
        <v>45.773941000000001</v>
      </c>
      <c r="AH82" s="19">
        <v>3.2972000000000001E-2</v>
      </c>
    </row>
    <row r="83" spans="1:34" ht="15" customHeight="1" x14ac:dyDescent="0.35">
      <c r="A83" s="6" t="s">
        <v>218</v>
      </c>
      <c r="B83" s="17" t="s">
        <v>145</v>
      </c>
      <c r="C83" s="25">
        <v>17.748362</v>
      </c>
      <c r="D83" s="25">
        <v>17.966434</v>
      </c>
      <c r="E83" s="25">
        <v>19.259716000000001</v>
      </c>
      <c r="F83" s="25">
        <v>20.916284999999998</v>
      </c>
      <c r="G83" s="25">
        <v>22.016247</v>
      </c>
      <c r="H83" s="25">
        <v>22.974073000000001</v>
      </c>
      <c r="I83" s="25">
        <v>24.235168000000002</v>
      </c>
      <c r="J83" s="25">
        <v>25.399334</v>
      </c>
      <c r="K83" s="25">
        <v>26.390613999999999</v>
      </c>
      <c r="L83" s="25">
        <v>27.482574</v>
      </c>
      <c r="M83" s="25">
        <v>28.736801</v>
      </c>
      <c r="N83" s="25">
        <v>29.729196999999999</v>
      </c>
      <c r="O83" s="25">
        <v>30.882408000000002</v>
      </c>
      <c r="P83" s="25">
        <v>31.928685999999999</v>
      </c>
      <c r="Q83" s="25">
        <v>32.905087000000002</v>
      </c>
      <c r="R83" s="25">
        <v>33.503971</v>
      </c>
      <c r="S83" s="25">
        <v>34.167160000000003</v>
      </c>
      <c r="T83" s="25">
        <v>35.212048000000003</v>
      </c>
      <c r="U83" s="25">
        <v>36.301605000000002</v>
      </c>
      <c r="V83" s="25">
        <v>36.896996000000001</v>
      </c>
      <c r="W83" s="25">
        <v>38.326675000000002</v>
      </c>
      <c r="X83" s="25">
        <v>39.418179000000002</v>
      </c>
      <c r="Y83" s="25">
        <v>40.484431999999998</v>
      </c>
      <c r="Z83" s="25">
        <v>41.665267999999998</v>
      </c>
      <c r="AA83" s="25">
        <v>42.998382999999997</v>
      </c>
      <c r="AB83" s="25">
        <v>44.508552999999999</v>
      </c>
      <c r="AC83" s="25">
        <v>45.914009</v>
      </c>
      <c r="AD83" s="25">
        <v>47.318893000000003</v>
      </c>
      <c r="AE83" s="25">
        <v>48.675185999999997</v>
      </c>
      <c r="AF83" s="25">
        <v>50.354438999999999</v>
      </c>
      <c r="AG83" s="25">
        <v>52.064827000000001</v>
      </c>
      <c r="AH83" s="19">
        <v>3.6524000000000001E-2</v>
      </c>
    </row>
    <row r="84" spans="1:34" ht="15" customHeight="1" x14ac:dyDescent="0.35">
      <c r="A84" s="6" t="s">
        <v>219</v>
      </c>
      <c r="B84" s="17" t="s">
        <v>147</v>
      </c>
      <c r="C84" s="25">
        <v>10.141716000000001</v>
      </c>
      <c r="D84" s="25">
        <v>10.625045999999999</v>
      </c>
      <c r="E84" s="25">
        <v>10.428921000000001</v>
      </c>
      <c r="F84" s="25">
        <v>10.267519</v>
      </c>
      <c r="G84" s="25">
        <v>10.164536</v>
      </c>
      <c r="H84" s="25">
        <v>10.396891</v>
      </c>
      <c r="I84" s="25">
        <v>10.746409999999999</v>
      </c>
      <c r="J84" s="25">
        <v>11.182247</v>
      </c>
      <c r="K84" s="25">
        <v>11.60196</v>
      </c>
      <c r="L84" s="25">
        <v>12.131678000000001</v>
      </c>
      <c r="M84" s="25">
        <v>12.946251</v>
      </c>
      <c r="N84" s="25">
        <v>13.433337999999999</v>
      </c>
      <c r="O84" s="25">
        <v>13.929442</v>
      </c>
      <c r="P84" s="25">
        <v>14.423272000000001</v>
      </c>
      <c r="Q84" s="25">
        <v>14.851998999999999</v>
      </c>
      <c r="R84" s="25">
        <v>15.235919000000001</v>
      </c>
      <c r="S84" s="25">
        <v>15.627309</v>
      </c>
      <c r="T84" s="25">
        <v>16.018497</v>
      </c>
      <c r="U84" s="25">
        <v>16.378679000000002</v>
      </c>
      <c r="V84" s="25">
        <v>16.725304000000001</v>
      </c>
      <c r="W84" s="25">
        <v>17.100847000000002</v>
      </c>
      <c r="X84" s="25">
        <v>17.530432000000001</v>
      </c>
      <c r="Y84" s="25">
        <v>17.981055999999999</v>
      </c>
      <c r="Z84" s="25">
        <v>18.441963000000001</v>
      </c>
      <c r="AA84" s="25">
        <v>18.947731000000001</v>
      </c>
      <c r="AB84" s="25">
        <v>19.460142000000001</v>
      </c>
      <c r="AC84" s="25">
        <v>19.991085000000002</v>
      </c>
      <c r="AD84" s="25">
        <v>20.545117999999999</v>
      </c>
      <c r="AE84" s="25">
        <v>21.063739999999999</v>
      </c>
      <c r="AF84" s="25">
        <v>21.659649000000002</v>
      </c>
      <c r="AG84" s="25">
        <v>22.326521</v>
      </c>
      <c r="AH84" s="19">
        <v>2.6653E-2</v>
      </c>
    </row>
    <row r="85" spans="1:34" ht="15" customHeight="1" x14ac:dyDescent="0.35">
      <c r="A85" s="6" t="s">
        <v>220</v>
      </c>
      <c r="B85" s="17" t="s">
        <v>149</v>
      </c>
      <c r="C85" s="25">
        <v>35.768967000000004</v>
      </c>
      <c r="D85" s="25">
        <v>36.958694000000001</v>
      </c>
      <c r="E85" s="25">
        <v>37.005428000000002</v>
      </c>
      <c r="F85" s="25">
        <v>37.129111999999999</v>
      </c>
      <c r="G85" s="25">
        <v>37.453620999999998</v>
      </c>
      <c r="H85" s="25">
        <v>38.064835000000002</v>
      </c>
      <c r="I85" s="25">
        <v>38.925761999999999</v>
      </c>
      <c r="J85" s="25">
        <v>39.997340999999999</v>
      </c>
      <c r="K85" s="25">
        <v>41.131058000000003</v>
      </c>
      <c r="L85" s="25">
        <v>42.347912000000001</v>
      </c>
      <c r="M85" s="25">
        <v>43.617919999999998</v>
      </c>
      <c r="N85" s="25">
        <v>45.059520999999997</v>
      </c>
      <c r="O85" s="25">
        <v>46.362288999999997</v>
      </c>
      <c r="P85" s="25">
        <v>47.614604999999997</v>
      </c>
      <c r="Q85" s="25">
        <v>48.764800999999999</v>
      </c>
      <c r="R85" s="25">
        <v>49.783447000000002</v>
      </c>
      <c r="S85" s="25">
        <v>50.813431000000001</v>
      </c>
      <c r="T85" s="25">
        <v>51.841217</v>
      </c>
      <c r="U85" s="25">
        <v>52.915725999999999</v>
      </c>
      <c r="V85" s="25">
        <v>53.969807000000003</v>
      </c>
      <c r="W85" s="25">
        <v>55.068424</v>
      </c>
      <c r="X85" s="25">
        <v>56.238846000000002</v>
      </c>
      <c r="Y85" s="25">
        <v>57.424132999999998</v>
      </c>
      <c r="Z85" s="25">
        <v>58.644145999999999</v>
      </c>
      <c r="AA85" s="25">
        <v>59.952781999999999</v>
      </c>
      <c r="AB85" s="25">
        <v>61.380294999999997</v>
      </c>
      <c r="AC85" s="25">
        <v>62.780963999999997</v>
      </c>
      <c r="AD85" s="25">
        <v>64.219397999999998</v>
      </c>
      <c r="AE85" s="25">
        <v>65.604782</v>
      </c>
      <c r="AF85" s="25">
        <v>66.922248999999994</v>
      </c>
      <c r="AG85" s="25">
        <v>68.370925999999997</v>
      </c>
      <c r="AH85" s="19">
        <v>2.1829999999999999E-2</v>
      </c>
    </row>
    <row r="87" spans="1:34" ht="15" customHeight="1" x14ac:dyDescent="0.35">
      <c r="B87" s="16" t="s">
        <v>150</v>
      </c>
    </row>
    <row r="88" spans="1:34" ht="15" customHeight="1" x14ac:dyDescent="0.35">
      <c r="A88" s="6" t="s">
        <v>221</v>
      </c>
      <c r="B88" s="17" t="s">
        <v>143</v>
      </c>
      <c r="C88" s="25">
        <v>12.770180999999999</v>
      </c>
      <c r="D88" s="25">
        <v>13.739795000000001</v>
      </c>
      <c r="E88" s="25">
        <v>14.44624</v>
      </c>
      <c r="F88" s="25">
        <v>14.444917999999999</v>
      </c>
      <c r="G88" s="25">
        <v>14.740237</v>
      </c>
      <c r="H88" s="25">
        <v>15.184672000000001</v>
      </c>
      <c r="I88" s="25">
        <v>15.405874000000001</v>
      </c>
      <c r="J88" s="25">
        <v>15.808756000000001</v>
      </c>
      <c r="K88" s="25">
        <v>16.502459999999999</v>
      </c>
      <c r="L88" s="25">
        <v>17.228307999999998</v>
      </c>
      <c r="M88" s="25">
        <v>18.591069999999998</v>
      </c>
      <c r="N88" s="25">
        <v>19.380161000000001</v>
      </c>
      <c r="O88" s="25">
        <v>20.164705000000001</v>
      </c>
      <c r="P88" s="25">
        <v>20.914408000000002</v>
      </c>
      <c r="Q88" s="25">
        <v>21.670684999999999</v>
      </c>
      <c r="R88" s="25">
        <v>22.283957999999998</v>
      </c>
      <c r="S88" s="25">
        <v>23.028175000000001</v>
      </c>
      <c r="T88" s="25">
        <v>24.014372000000002</v>
      </c>
      <c r="U88" s="25">
        <v>24.860586000000001</v>
      </c>
      <c r="V88" s="25">
        <v>25.563794999999999</v>
      </c>
      <c r="W88" s="25">
        <v>26.372150000000001</v>
      </c>
      <c r="X88" s="25">
        <v>27.219159999999999</v>
      </c>
      <c r="Y88" s="25">
        <v>28.073461999999999</v>
      </c>
      <c r="Z88" s="25">
        <v>28.766537</v>
      </c>
      <c r="AA88" s="25">
        <v>29.744672999999999</v>
      </c>
      <c r="AB88" s="25">
        <v>30.668355999999999</v>
      </c>
      <c r="AC88" s="25">
        <v>31.786650000000002</v>
      </c>
      <c r="AD88" s="25">
        <v>32.939011000000001</v>
      </c>
      <c r="AE88" s="25">
        <v>34.110698999999997</v>
      </c>
      <c r="AF88" s="25">
        <v>35.441875000000003</v>
      </c>
      <c r="AG88" s="25">
        <v>36.791409000000002</v>
      </c>
      <c r="AH88" s="19">
        <v>3.5901000000000002E-2</v>
      </c>
    </row>
    <row r="89" spans="1:34" ht="15" customHeight="1" x14ac:dyDescent="0.35">
      <c r="A89" s="6" t="s">
        <v>222</v>
      </c>
      <c r="B89" s="17" t="s">
        <v>145</v>
      </c>
      <c r="C89" s="25">
        <v>17.825056</v>
      </c>
      <c r="D89" s="25">
        <v>18.093426000000001</v>
      </c>
      <c r="E89" s="25">
        <v>18.315351</v>
      </c>
      <c r="F89" s="25">
        <v>18.926200999999999</v>
      </c>
      <c r="G89" s="25">
        <v>18.937215999999999</v>
      </c>
      <c r="H89" s="25">
        <v>18.747388999999998</v>
      </c>
      <c r="I89" s="25">
        <v>18.800863</v>
      </c>
      <c r="J89" s="25">
        <v>19.811499000000001</v>
      </c>
      <c r="K89" s="25">
        <v>20.634888</v>
      </c>
      <c r="L89" s="25">
        <v>21.550405999999999</v>
      </c>
      <c r="M89" s="25">
        <v>22.952717</v>
      </c>
      <c r="N89" s="25">
        <v>23.777868000000002</v>
      </c>
      <c r="O89" s="25">
        <v>24.805574</v>
      </c>
      <c r="P89" s="25">
        <v>25.688956999999998</v>
      </c>
      <c r="Q89" s="25">
        <v>26.508257</v>
      </c>
      <c r="R89" s="25">
        <v>26.943041000000001</v>
      </c>
      <c r="S89" s="25">
        <v>27.453496999999999</v>
      </c>
      <c r="T89" s="25">
        <v>28.341854000000001</v>
      </c>
      <c r="U89" s="25">
        <v>29.279222000000001</v>
      </c>
      <c r="V89" s="25">
        <v>29.723133000000001</v>
      </c>
      <c r="W89" s="25">
        <v>30.995951000000002</v>
      </c>
      <c r="X89" s="25">
        <v>31.923767000000002</v>
      </c>
      <c r="Y89" s="25">
        <v>32.816875000000003</v>
      </c>
      <c r="Z89" s="25">
        <v>33.830505000000002</v>
      </c>
      <c r="AA89" s="25">
        <v>34.985626000000003</v>
      </c>
      <c r="AB89" s="25">
        <v>36.306683</v>
      </c>
      <c r="AC89" s="25">
        <v>37.508560000000003</v>
      </c>
      <c r="AD89" s="25">
        <v>38.701534000000002</v>
      </c>
      <c r="AE89" s="25">
        <v>39.855164000000002</v>
      </c>
      <c r="AF89" s="25">
        <v>41.303359999999998</v>
      </c>
      <c r="AG89" s="25">
        <v>42.757435000000001</v>
      </c>
      <c r="AH89" s="19">
        <v>2.9593999999999999E-2</v>
      </c>
    </row>
    <row r="90" spans="1:34" ht="15" customHeight="1" x14ac:dyDescent="0.35">
      <c r="A90" s="6" t="s">
        <v>223</v>
      </c>
      <c r="B90" s="17" t="s">
        <v>154</v>
      </c>
      <c r="C90" s="25">
        <v>5.2465200000000003</v>
      </c>
      <c r="D90" s="25">
        <v>4.1374570000000004</v>
      </c>
      <c r="E90" s="25">
        <v>5.2700870000000002</v>
      </c>
      <c r="F90" s="25">
        <v>6.6171170000000004</v>
      </c>
      <c r="G90" s="25">
        <v>7.8136460000000003</v>
      </c>
      <c r="H90" s="25">
        <v>8.7000630000000001</v>
      </c>
      <c r="I90" s="25">
        <v>9.7092659999999995</v>
      </c>
      <c r="J90" s="25">
        <v>10.525226</v>
      </c>
      <c r="K90" s="25">
        <v>10.966917</v>
      </c>
      <c r="L90" s="25">
        <v>11.607101</v>
      </c>
      <c r="M90" s="25">
        <v>12.393723</v>
      </c>
      <c r="N90" s="25">
        <v>12.868309999999999</v>
      </c>
      <c r="O90" s="25">
        <v>13.590438000000001</v>
      </c>
      <c r="P90" s="25">
        <v>14.201473</v>
      </c>
      <c r="Q90" s="25">
        <v>14.803964000000001</v>
      </c>
      <c r="R90" s="25">
        <v>15.042674</v>
      </c>
      <c r="S90" s="25">
        <v>15.423155</v>
      </c>
      <c r="T90" s="25">
        <v>16.058147000000002</v>
      </c>
      <c r="U90" s="25">
        <v>16.700855000000001</v>
      </c>
      <c r="V90" s="25">
        <v>17.063044000000001</v>
      </c>
      <c r="W90" s="25">
        <v>17.975677000000001</v>
      </c>
      <c r="X90" s="25">
        <v>18.618504999999999</v>
      </c>
      <c r="Y90" s="25">
        <v>19.266331000000001</v>
      </c>
      <c r="Z90" s="25">
        <v>19.944061000000001</v>
      </c>
      <c r="AA90" s="25">
        <v>20.865662</v>
      </c>
      <c r="AB90" s="25">
        <v>21.718767</v>
      </c>
      <c r="AC90" s="25">
        <v>22.665752000000001</v>
      </c>
      <c r="AD90" s="25">
        <v>23.490469000000001</v>
      </c>
      <c r="AE90" s="25">
        <v>24.193407000000001</v>
      </c>
      <c r="AF90" s="25">
        <v>25.147209</v>
      </c>
      <c r="AG90" s="25">
        <v>26.069181</v>
      </c>
      <c r="AH90" s="19">
        <v>5.4892999999999997E-2</v>
      </c>
    </row>
    <row r="91" spans="1:34" ht="15" customHeight="1" x14ac:dyDescent="0.35">
      <c r="A91" s="6" t="s">
        <v>224</v>
      </c>
      <c r="B91" s="17" t="s">
        <v>147</v>
      </c>
      <c r="C91" s="25">
        <v>7.2274659999999997</v>
      </c>
      <c r="D91" s="25">
        <v>7.8390149999999998</v>
      </c>
      <c r="E91" s="25">
        <v>7.9308610000000002</v>
      </c>
      <c r="F91" s="25">
        <v>7.6986189999999999</v>
      </c>
      <c r="G91" s="25">
        <v>7.5357079999999996</v>
      </c>
      <c r="H91" s="25">
        <v>7.6848780000000003</v>
      </c>
      <c r="I91" s="25">
        <v>7.9318429999999998</v>
      </c>
      <c r="J91" s="25">
        <v>8.2443770000000001</v>
      </c>
      <c r="K91" s="25">
        <v>8.5392189999999992</v>
      </c>
      <c r="L91" s="25">
        <v>8.9388699999999996</v>
      </c>
      <c r="M91" s="25">
        <v>9.5254960000000004</v>
      </c>
      <c r="N91" s="25">
        <v>9.8646720000000006</v>
      </c>
      <c r="O91" s="25">
        <v>10.212051000000001</v>
      </c>
      <c r="P91" s="25">
        <v>10.574384</v>
      </c>
      <c r="Q91" s="25">
        <v>10.876677000000001</v>
      </c>
      <c r="R91" s="25">
        <v>11.138861</v>
      </c>
      <c r="S91" s="25">
        <v>11.410228</v>
      </c>
      <c r="T91" s="25">
        <v>11.681153999999999</v>
      </c>
      <c r="U91" s="25">
        <v>11.921187</v>
      </c>
      <c r="V91" s="25">
        <v>12.14992</v>
      </c>
      <c r="W91" s="25">
        <v>12.406116000000001</v>
      </c>
      <c r="X91" s="25">
        <v>12.713490999999999</v>
      </c>
      <c r="Y91" s="25">
        <v>13.036792</v>
      </c>
      <c r="Z91" s="25">
        <v>13.364729000000001</v>
      </c>
      <c r="AA91" s="25">
        <v>13.730934</v>
      </c>
      <c r="AB91" s="25">
        <v>14.098891</v>
      </c>
      <c r="AC91" s="25">
        <v>14.475825</v>
      </c>
      <c r="AD91" s="25">
        <v>14.866690999999999</v>
      </c>
      <c r="AE91" s="25">
        <v>15.214554</v>
      </c>
      <c r="AF91" s="25">
        <v>15.629021</v>
      </c>
      <c r="AG91" s="25">
        <v>16.106097999999999</v>
      </c>
      <c r="AH91" s="19">
        <v>2.707E-2</v>
      </c>
    </row>
    <row r="92" spans="1:34" ht="14.5" x14ac:dyDescent="0.35">
      <c r="A92" s="6" t="s">
        <v>225</v>
      </c>
      <c r="B92" s="17" t="s">
        <v>149</v>
      </c>
      <c r="C92" s="25">
        <v>31.322282999999999</v>
      </c>
      <c r="D92" s="25">
        <v>32.086353000000003</v>
      </c>
      <c r="E92" s="25">
        <v>32.066811000000001</v>
      </c>
      <c r="F92" s="25">
        <v>31.870663</v>
      </c>
      <c r="G92" s="25">
        <v>31.975525000000001</v>
      </c>
      <c r="H92" s="25">
        <v>32.408690999999997</v>
      </c>
      <c r="I92" s="25">
        <v>32.988791999999997</v>
      </c>
      <c r="J92" s="25">
        <v>33.828212999999998</v>
      </c>
      <c r="K92" s="25">
        <v>34.687373999999998</v>
      </c>
      <c r="L92" s="25">
        <v>35.603915999999998</v>
      </c>
      <c r="M92" s="25">
        <v>36.579318999999998</v>
      </c>
      <c r="N92" s="25">
        <v>37.768948000000002</v>
      </c>
      <c r="O92" s="25">
        <v>38.715564999999998</v>
      </c>
      <c r="P92" s="25">
        <v>39.733307000000003</v>
      </c>
      <c r="Q92" s="25">
        <v>40.563960999999999</v>
      </c>
      <c r="R92" s="25">
        <v>41.309269</v>
      </c>
      <c r="S92" s="25">
        <v>42.007129999999997</v>
      </c>
      <c r="T92" s="25">
        <v>42.720233999999998</v>
      </c>
      <c r="U92" s="25">
        <v>43.488796000000001</v>
      </c>
      <c r="V92" s="25">
        <v>44.238425999999997</v>
      </c>
      <c r="W92" s="25">
        <v>45.010627999999997</v>
      </c>
      <c r="X92" s="25">
        <v>45.822861000000003</v>
      </c>
      <c r="Y92" s="25">
        <v>46.626328000000001</v>
      </c>
      <c r="Z92" s="25">
        <v>47.491954999999997</v>
      </c>
      <c r="AA92" s="25">
        <v>48.364852999999997</v>
      </c>
      <c r="AB92" s="25">
        <v>49.332256000000001</v>
      </c>
      <c r="AC92" s="25">
        <v>50.317883000000002</v>
      </c>
      <c r="AD92" s="25">
        <v>51.291096000000003</v>
      </c>
      <c r="AE92" s="25">
        <v>52.220596</v>
      </c>
      <c r="AF92" s="25">
        <v>53.113723999999998</v>
      </c>
      <c r="AG92" s="25">
        <v>54.145847000000003</v>
      </c>
      <c r="AH92" s="19">
        <v>1.8412000000000001E-2</v>
      </c>
    </row>
    <row r="94" spans="1:34" ht="15" customHeight="1" x14ac:dyDescent="0.35">
      <c r="B94" s="16" t="s">
        <v>157</v>
      </c>
    </row>
    <row r="95" spans="1:34" ht="15" customHeight="1" x14ac:dyDescent="0.35">
      <c r="A95" s="6" t="s">
        <v>226</v>
      </c>
      <c r="B95" s="17" t="s">
        <v>143</v>
      </c>
      <c r="C95" s="25">
        <v>7.6224270000000001</v>
      </c>
      <c r="D95" s="25">
        <v>8.5857550000000007</v>
      </c>
      <c r="E95" s="25">
        <v>9.1950730000000007</v>
      </c>
      <c r="F95" s="25">
        <v>9.105658</v>
      </c>
      <c r="G95" s="25">
        <v>9.3134800000000002</v>
      </c>
      <c r="H95" s="25">
        <v>9.6361939999999997</v>
      </c>
      <c r="I95" s="25">
        <v>9.7164590000000004</v>
      </c>
      <c r="J95" s="25">
        <v>9.9642320000000009</v>
      </c>
      <c r="K95" s="25">
        <v>10.478424</v>
      </c>
      <c r="L95" s="25">
        <v>11.003137000000001</v>
      </c>
      <c r="M95" s="25">
        <v>11.877894</v>
      </c>
      <c r="N95" s="25">
        <v>12.436106000000001</v>
      </c>
      <c r="O95" s="25">
        <v>12.964437</v>
      </c>
      <c r="P95" s="25">
        <v>13.503829</v>
      </c>
      <c r="Q95" s="25">
        <v>14.056269</v>
      </c>
      <c r="R95" s="25">
        <v>14.46874</v>
      </c>
      <c r="S95" s="25">
        <v>15.020927</v>
      </c>
      <c r="T95" s="25">
        <v>15.816492</v>
      </c>
      <c r="U95" s="25">
        <v>16.458099000000001</v>
      </c>
      <c r="V95" s="25">
        <v>16.961690999999998</v>
      </c>
      <c r="W95" s="25">
        <v>17.571985000000002</v>
      </c>
      <c r="X95" s="25">
        <v>18.214462000000001</v>
      </c>
      <c r="Y95" s="25">
        <v>18.855173000000001</v>
      </c>
      <c r="Z95" s="25">
        <v>19.31757</v>
      </c>
      <c r="AA95" s="25">
        <v>20.069984000000002</v>
      </c>
      <c r="AB95" s="25">
        <v>20.747752999999999</v>
      </c>
      <c r="AC95" s="25">
        <v>21.610123000000002</v>
      </c>
      <c r="AD95" s="25">
        <v>22.491508</v>
      </c>
      <c r="AE95" s="25">
        <v>23.381889000000001</v>
      </c>
      <c r="AF95" s="25">
        <v>24.425052999999998</v>
      </c>
      <c r="AG95" s="25">
        <v>25.466816000000001</v>
      </c>
      <c r="AH95" s="19">
        <v>4.1029000000000003E-2</v>
      </c>
    </row>
    <row r="96" spans="1:34" ht="15" customHeight="1" x14ac:dyDescent="0.35">
      <c r="A96" s="6" t="s">
        <v>227</v>
      </c>
      <c r="B96" s="17" t="s">
        <v>145</v>
      </c>
      <c r="C96" s="25">
        <v>17.750837000000001</v>
      </c>
      <c r="D96" s="25">
        <v>17.971844000000001</v>
      </c>
      <c r="E96" s="25">
        <v>18.228767000000001</v>
      </c>
      <c r="F96" s="25">
        <v>18.908208999999999</v>
      </c>
      <c r="G96" s="25">
        <v>18.924596999999999</v>
      </c>
      <c r="H96" s="25">
        <v>18.745190000000001</v>
      </c>
      <c r="I96" s="25">
        <v>18.809263000000001</v>
      </c>
      <c r="J96" s="25">
        <v>19.826264999999999</v>
      </c>
      <c r="K96" s="25">
        <v>20.653815999999999</v>
      </c>
      <c r="L96" s="25">
        <v>21.577911</v>
      </c>
      <c r="M96" s="25">
        <v>22.642855000000001</v>
      </c>
      <c r="N96" s="25">
        <v>23.474722</v>
      </c>
      <c r="O96" s="25">
        <v>24.441144999999999</v>
      </c>
      <c r="P96" s="25">
        <v>25.320295000000002</v>
      </c>
      <c r="Q96" s="25">
        <v>26.142385000000001</v>
      </c>
      <c r="R96" s="25">
        <v>26.564394</v>
      </c>
      <c r="S96" s="25">
        <v>27.064281000000001</v>
      </c>
      <c r="T96" s="25">
        <v>27.944524999999999</v>
      </c>
      <c r="U96" s="25">
        <v>28.875128</v>
      </c>
      <c r="V96" s="25">
        <v>29.305320999999999</v>
      </c>
      <c r="W96" s="25">
        <v>30.566803</v>
      </c>
      <c r="X96" s="25">
        <v>31.488558000000001</v>
      </c>
      <c r="Y96" s="25">
        <v>32.374752000000001</v>
      </c>
      <c r="Z96" s="25">
        <v>33.386532000000003</v>
      </c>
      <c r="AA96" s="25">
        <v>34.533225999999999</v>
      </c>
      <c r="AB96" s="25">
        <v>35.851813999999997</v>
      </c>
      <c r="AC96" s="25">
        <v>37.046463000000003</v>
      </c>
      <c r="AD96" s="25">
        <v>38.240195999999997</v>
      </c>
      <c r="AE96" s="25">
        <v>39.394962</v>
      </c>
      <c r="AF96" s="25">
        <v>40.843707999999999</v>
      </c>
      <c r="AG96" s="25">
        <v>42.291260000000001</v>
      </c>
      <c r="AH96" s="19">
        <v>2.9361000000000002E-2</v>
      </c>
    </row>
    <row r="97" spans="1:34" ht="15" customHeight="1" x14ac:dyDescent="0.35">
      <c r="A97" s="6" t="s">
        <v>228</v>
      </c>
      <c r="B97" s="17" t="s">
        <v>154</v>
      </c>
      <c r="C97" s="25">
        <v>5.4227400000000001</v>
      </c>
      <c r="D97" s="25">
        <v>4.4780959999999999</v>
      </c>
      <c r="E97" s="25">
        <v>5.9356929999999997</v>
      </c>
      <c r="F97" s="25">
        <v>7.6157570000000003</v>
      </c>
      <c r="G97" s="25">
        <v>9.0634119999999996</v>
      </c>
      <c r="H97" s="25">
        <v>10.318466000000001</v>
      </c>
      <c r="I97" s="25">
        <v>11.784514</v>
      </c>
      <c r="J97" s="25">
        <v>12.62663</v>
      </c>
      <c r="K97" s="25">
        <v>13.233867</v>
      </c>
      <c r="L97" s="25">
        <v>13.933396999999999</v>
      </c>
      <c r="M97" s="25">
        <v>14.765164</v>
      </c>
      <c r="N97" s="25">
        <v>15.340495000000001</v>
      </c>
      <c r="O97" s="25">
        <v>16.080995999999999</v>
      </c>
      <c r="P97" s="25">
        <v>16.774211999999999</v>
      </c>
      <c r="Q97" s="25">
        <v>17.417721</v>
      </c>
      <c r="R97" s="25">
        <v>17.714137999999998</v>
      </c>
      <c r="S97" s="25">
        <v>18.1371</v>
      </c>
      <c r="T97" s="25">
        <v>18.836687000000001</v>
      </c>
      <c r="U97" s="25">
        <v>19.575223999999999</v>
      </c>
      <c r="V97" s="25">
        <v>19.983975999999998</v>
      </c>
      <c r="W97" s="25">
        <v>20.962624000000002</v>
      </c>
      <c r="X97" s="25">
        <v>21.686934999999998</v>
      </c>
      <c r="Y97" s="25">
        <v>22.380941</v>
      </c>
      <c r="Z97" s="25">
        <v>23.103829999999999</v>
      </c>
      <c r="AA97" s="25">
        <v>24.086798000000002</v>
      </c>
      <c r="AB97" s="25">
        <v>25.05735</v>
      </c>
      <c r="AC97" s="25">
        <v>25.998363000000001</v>
      </c>
      <c r="AD97" s="25">
        <v>26.868773000000001</v>
      </c>
      <c r="AE97" s="25">
        <v>27.697334000000001</v>
      </c>
      <c r="AF97" s="25">
        <v>28.733340999999999</v>
      </c>
      <c r="AG97" s="25">
        <v>29.875240000000002</v>
      </c>
      <c r="AH97" s="19">
        <v>5.8529999999999999E-2</v>
      </c>
    </row>
    <row r="98" spans="1:34" ht="15" customHeight="1" x14ac:dyDescent="0.35">
      <c r="A98" s="6" t="s">
        <v>229</v>
      </c>
      <c r="B98" s="17" t="s">
        <v>162</v>
      </c>
      <c r="C98" s="25">
        <v>3.0584310000000001</v>
      </c>
      <c r="D98" s="25">
        <v>4.0877359999999996</v>
      </c>
      <c r="E98" s="25">
        <v>4.067672</v>
      </c>
      <c r="F98" s="25">
        <v>3.6914660000000001</v>
      </c>
      <c r="G98" s="25">
        <v>3.3947889999999998</v>
      </c>
      <c r="H98" s="25">
        <v>3.4083899999999998</v>
      </c>
      <c r="I98" s="25">
        <v>3.527498</v>
      </c>
      <c r="J98" s="25">
        <v>3.739697</v>
      </c>
      <c r="K98" s="25">
        <v>3.9261089999999998</v>
      </c>
      <c r="L98" s="25">
        <v>4.1735300000000004</v>
      </c>
      <c r="M98" s="25">
        <v>4.3676500000000003</v>
      </c>
      <c r="N98" s="25">
        <v>4.5360040000000001</v>
      </c>
      <c r="O98" s="25">
        <v>4.6971499999999997</v>
      </c>
      <c r="P98" s="25">
        <v>4.8899650000000001</v>
      </c>
      <c r="Q98" s="25">
        <v>5.0197260000000004</v>
      </c>
      <c r="R98" s="25">
        <v>5.1177450000000002</v>
      </c>
      <c r="S98" s="25">
        <v>5.2326360000000003</v>
      </c>
      <c r="T98" s="25">
        <v>5.3363680000000002</v>
      </c>
      <c r="U98" s="25">
        <v>5.4326759999999998</v>
      </c>
      <c r="V98" s="25">
        <v>5.5142879999999996</v>
      </c>
      <c r="W98" s="25">
        <v>5.6078900000000003</v>
      </c>
      <c r="X98" s="25">
        <v>5.7370489999999998</v>
      </c>
      <c r="Y98" s="25">
        <v>5.8752420000000001</v>
      </c>
      <c r="Z98" s="25">
        <v>5.9981920000000004</v>
      </c>
      <c r="AA98" s="25">
        <v>6.1691339999999997</v>
      </c>
      <c r="AB98" s="25">
        <v>6.2912670000000004</v>
      </c>
      <c r="AC98" s="25">
        <v>6.4332250000000002</v>
      </c>
      <c r="AD98" s="25">
        <v>6.630484</v>
      </c>
      <c r="AE98" s="25">
        <v>6.7498300000000002</v>
      </c>
      <c r="AF98" s="25">
        <v>6.888884</v>
      </c>
      <c r="AG98" s="25">
        <v>7.1171569999999997</v>
      </c>
      <c r="AH98" s="19">
        <v>2.8554E-2</v>
      </c>
    </row>
    <row r="99" spans="1:34" ht="15" customHeight="1" x14ac:dyDescent="0.35">
      <c r="A99" s="6" t="s">
        <v>230</v>
      </c>
      <c r="B99" s="17" t="s">
        <v>164</v>
      </c>
      <c r="C99" s="25">
        <v>4.0174000000000003</v>
      </c>
      <c r="D99" s="25">
        <v>3.6369050000000001</v>
      </c>
      <c r="E99" s="25">
        <v>3.4306429999999999</v>
      </c>
      <c r="F99" s="25">
        <v>3.3225259999999999</v>
      </c>
      <c r="G99" s="25">
        <v>3.2839369999999999</v>
      </c>
      <c r="H99" s="25">
        <v>3.3048980000000001</v>
      </c>
      <c r="I99" s="25">
        <v>3.3434870000000001</v>
      </c>
      <c r="J99" s="25">
        <v>3.4211800000000001</v>
      </c>
      <c r="K99" s="25">
        <v>3.5239240000000001</v>
      </c>
      <c r="L99" s="25">
        <v>3.6599599999999999</v>
      </c>
      <c r="M99" s="25">
        <v>3.8095210000000002</v>
      </c>
      <c r="N99" s="25">
        <v>3.9694959999999999</v>
      </c>
      <c r="O99" s="25">
        <v>4.1300129999999999</v>
      </c>
      <c r="P99" s="25">
        <v>4.2884950000000002</v>
      </c>
      <c r="Q99" s="25">
        <v>4.4437040000000003</v>
      </c>
      <c r="R99" s="25">
        <v>4.5997649999999997</v>
      </c>
      <c r="S99" s="25">
        <v>4.7565150000000003</v>
      </c>
      <c r="T99" s="25">
        <v>4.9175829999999996</v>
      </c>
      <c r="U99" s="25">
        <v>5.0830500000000001</v>
      </c>
      <c r="V99" s="25">
        <v>5.2483069999999996</v>
      </c>
      <c r="W99" s="25">
        <v>5.4215150000000003</v>
      </c>
      <c r="X99" s="25">
        <v>5.6022369999999997</v>
      </c>
      <c r="Y99" s="25">
        <v>5.7939860000000003</v>
      </c>
      <c r="Z99" s="25">
        <v>5.9997759999999998</v>
      </c>
      <c r="AA99" s="25">
        <v>6.218966</v>
      </c>
      <c r="AB99" s="25">
        <v>6.4488289999999999</v>
      </c>
      <c r="AC99" s="25">
        <v>6.6890320000000001</v>
      </c>
      <c r="AD99" s="25">
        <v>6.9374320000000003</v>
      </c>
      <c r="AE99" s="25">
        <v>7.1975020000000001</v>
      </c>
      <c r="AF99" s="25">
        <v>7.4734619999999996</v>
      </c>
      <c r="AG99" s="25">
        <v>7.7718850000000002</v>
      </c>
      <c r="AH99" s="19">
        <v>2.2239999999999999E-2</v>
      </c>
    </row>
    <row r="100" spans="1:34" ht="15" customHeight="1" x14ac:dyDescent="0.35">
      <c r="A100" s="6" t="s">
        <v>231</v>
      </c>
      <c r="B100" s="17" t="s">
        <v>166</v>
      </c>
      <c r="C100" s="25">
        <v>2.815477</v>
      </c>
      <c r="D100" s="25">
        <v>2.8576999999999999</v>
      </c>
      <c r="E100" s="25">
        <v>2.948766</v>
      </c>
      <c r="F100" s="25">
        <v>2.976388</v>
      </c>
      <c r="G100" s="25">
        <v>3.0269430000000002</v>
      </c>
      <c r="H100" s="25">
        <v>3.079853</v>
      </c>
      <c r="I100" s="25">
        <v>3.144352</v>
      </c>
      <c r="J100" s="25">
        <v>3.2211210000000001</v>
      </c>
      <c r="K100" s="25">
        <v>3.303776</v>
      </c>
      <c r="L100" s="25">
        <v>3.3994840000000002</v>
      </c>
      <c r="M100" s="25">
        <v>3.5156779999999999</v>
      </c>
      <c r="N100" s="25">
        <v>3.61999</v>
      </c>
      <c r="O100" s="25">
        <v>3.7069960000000002</v>
      </c>
      <c r="P100" s="25">
        <v>3.8111790000000001</v>
      </c>
      <c r="Q100" s="25">
        <v>3.9124880000000002</v>
      </c>
      <c r="R100" s="25">
        <v>4.016845</v>
      </c>
      <c r="S100" s="25">
        <v>4.1175959999999998</v>
      </c>
      <c r="T100" s="25">
        <v>4.2210140000000003</v>
      </c>
      <c r="U100" s="25">
        <v>4.3177849999999998</v>
      </c>
      <c r="V100" s="25">
        <v>4.4172770000000003</v>
      </c>
      <c r="W100" s="25">
        <v>4.5314300000000003</v>
      </c>
      <c r="X100" s="25">
        <v>4.640117</v>
      </c>
      <c r="Y100" s="25">
        <v>4.7548139999999997</v>
      </c>
      <c r="Z100" s="25">
        <v>4.8773419999999996</v>
      </c>
      <c r="AA100" s="25">
        <v>4.9927279999999996</v>
      </c>
      <c r="AB100" s="25">
        <v>5.1384359999999996</v>
      </c>
      <c r="AC100" s="25">
        <v>5.2794889999999999</v>
      </c>
      <c r="AD100" s="25">
        <v>5.4373670000000001</v>
      </c>
      <c r="AE100" s="25">
        <v>5.602487</v>
      </c>
      <c r="AF100" s="25">
        <v>5.77569</v>
      </c>
      <c r="AG100" s="25">
        <v>5.9638689999999999</v>
      </c>
      <c r="AH100" s="19">
        <v>2.5335E-2</v>
      </c>
    </row>
    <row r="101" spans="1:34" ht="14.5" x14ac:dyDescent="0.35">
      <c r="A101" s="6" t="s">
        <v>232</v>
      </c>
      <c r="B101" s="17" t="s">
        <v>168</v>
      </c>
      <c r="C101" s="19" t="s">
        <v>305</v>
      </c>
      <c r="D101" s="19" t="s">
        <v>305</v>
      </c>
      <c r="E101" s="19" t="s">
        <v>305</v>
      </c>
      <c r="F101" s="19" t="s">
        <v>305</v>
      </c>
      <c r="G101" s="19" t="s">
        <v>305</v>
      </c>
      <c r="H101" s="19" t="s">
        <v>305</v>
      </c>
      <c r="I101" s="19" t="s">
        <v>305</v>
      </c>
      <c r="J101" s="19" t="s">
        <v>305</v>
      </c>
      <c r="K101" s="19" t="s">
        <v>305</v>
      </c>
      <c r="L101" s="19" t="s">
        <v>305</v>
      </c>
      <c r="M101" s="19" t="s">
        <v>305</v>
      </c>
      <c r="N101" s="19" t="s">
        <v>305</v>
      </c>
      <c r="O101" s="19" t="s">
        <v>305</v>
      </c>
      <c r="P101" s="19" t="s">
        <v>305</v>
      </c>
      <c r="Q101" s="19" t="s">
        <v>305</v>
      </c>
      <c r="R101" s="19" t="s">
        <v>305</v>
      </c>
      <c r="S101" s="19" t="s">
        <v>305</v>
      </c>
      <c r="T101" s="19" t="s">
        <v>305</v>
      </c>
      <c r="U101" s="19" t="s">
        <v>305</v>
      </c>
      <c r="V101" s="19" t="s">
        <v>305</v>
      </c>
      <c r="W101" s="19" t="s">
        <v>305</v>
      </c>
      <c r="X101" s="19" t="s">
        <v>305</v>
      </c>
      <c r="Y101" s="19" t="s">
        <v>305</v>
      </c>
      <c r="Z101" s="19" t="s">
        <v>305</v>
      </c>
      <c r="AA101" s="19" t="s">
        <v>305</v>
      </c>
      <c r="AB101" s="19" t="s">
        <v>305</v>
      </c>
      <c r="AC101" s="19" t="s">
        <v>305</v>
      </c>
      <c r="AD101" s="19" t="s">
        <v>305</v>
      </c>
      <c r="AE101" s="19" t="s">
        <v>305</v>
      </c>
      <c r="AF101" s="19" t="s">
        <v>305</v>
      </c>
      <c r="AG101" s="19" t="s">
        <v>305</v>
      </c>
      <c r="AH101" s="19" t="s">
        <v>305</v>
      </c>
    </row>
    <row r="102" spans="1:34" ht="14.5" x14ac:dyDescent="0.35">
      <c r="A102" s="6" t="s">
        <v>233</v>
      </c>
      <c r="B102" s="17" t="s">
        <v>149</v>
      </c>
      <c r="C102" s="25">
        <v>20.703951</v>
      </c>
      <c r="D102" s="25">
        <v>21.184431</v>
      </c>
      <c r="E102" s="25">
        <v>20.922765999999999</v>
      </c>
      <c r="F102" s="25">
        <v>20.490691999999999</v>
      </c>
      <c r="G102" s="25">
        <v>20.390978</v>
      </c>
      <c r="H102" s="25">
        <v>20.561810000000001</v>
      </c>
      <c r="I102" s="25">
        <v>20.928826999999998</v>
      </c>
      <c r="J102" s="25">
        <v>21.389219000000001</v>
      </c>
      <c r="K102" s="25">
        <v>21.904938000000001</v>
      </c>
      <c r="L102" s="25">
        <v>22.493555000000001</v>
      </c>
      <c r="M102" s="25">
        <v>23.126232000000002</v>
      </c>
      <c r="N102" s="25">
        <v>23.898823</v>
      </c>
      <c r="O102" s="25">
        <v>24.533017999999998</v>
      </c>
      <c r="P102" s="25">
        <v>25.095576999999999</v>
      </c>
      <c r="Q102" s="25">
        <v>25.619420999999999</v>
      </c>
      <c r="R102" s="25">
        <v>26.129231999999998</v>
      </c>
      <c r="S102" s="25">
        <v>26.601374</v>
      </c>
      <c r="T102" s="25">
        <v>27.053902000000001</v>
      </c>
      <c r="U102" s="25">
        <v>27.557925999999998</v>
      </c>
      <c r="V102" s="25">
        <v>28.009595999999998</v>
      </c>
      <c r="W102" s="25">
        <v>28.483612000000001</v>
      </c>
      <c r="X102" s="25">
        <v>28.995356000000001</v>
      </c>
      <c r="Y102" s="25">
        <v>29.524231</v>
      </c>
      <c r="Z102" s="25">
        <v>30.040479999999999</v>
      </c>
      <c r="AA102" s="25">
        <v>30.675072</v>
      </c>
      <c r="AB102" s="25">
        <v>31.286566000000001</v>
      </c>
      <c r="AC102" s="25">
        <v>31.906497999999999</v>
      </c>
      <c r="AD102" s="25">
        <v>32.552177</v>
      </c>
      <c r="AE102" s="25">
        <v>33.172356000000001</v>
      </c>
      <c r="AF102" s="25">
        <v>33.776854999999998</v>
      </c>
      <c r="AG102" s="25">
        <v>34.495876000000003</v>
      </c>
      <c r="AH102" s="19">
        <v>1.7163000000000001E-2</v>
      </c>
    </row>
    <row r="105" spans="1:34" ht="15" customHeight="1" x14ac:dyDescent="0.35">
      <c r="B105" s="16" t="s">
        <v>170</v>
      </c>
    </row>
    <row r="106" spans="1:34" ht="15" customHeight="1" x14ac:dyDescent="0.35">
      <c r="A106" s="6" t="s">
        <v>234</v>
      </c>
      <c r="B106" s="17" t="s">
        <v>143</v>
      </c>
      <c r="C106" s="25">
        <v>11.989126000000001</v>
      </c>
      <c r="D106" s="25">
        <v>13.055498</v>
      </c>
      <c r="E106" s="25">
        <v>13.684998</v>
      </c>
      <c r="F106" s="25">
        <v>13.646471999999999</v>
      </c>
      <c r="G106" s="25">
        <v>13.932608999999999</v>
      </c>
      <c r="H106" s="25">
        <v>14.35027</v>
      </c>
      <c r="I106" s="25">
        <v>14.551660999999999</v>
      </c>
      <c r="J106" s="25">
        <v>14.940968</v>
      </c>
      <c r="K106" s="25">
        <v>15.597754</v>
      </c>
      <c r="L106" s="25">
        <v>16.266991000000001</v>
      </c>
      <c r="M106" s="25">
        <v>17.803008999999999</v>
      </c>
      <c r="N106" s="25">
        <v>18.508292999999998</v>
      </c>
      <c r="O106" s="25">
        <v>19.266905000000001</v>
      </c>
      <c r="P106" s="25">
        <v>19.957550000000001</v>
      </c>
      <c r="Q106" s="25">
        <v>20.655187999999999</v>
      </c>
      <c r="R106" s="25">
        <v>21.217950999999999</v>
      </c>
      <c r="S106" s="25">
        <v>21.911341</v>
      </c>
      <c r="T106" s="25">
        <v>22.821793</v>
      </c>
      <c r="U106" s="25">
        <v>23.585032000000002</v>
      </c>
      <c r="V106" s="25">
        <v>24.222187000000002</v>
      </c>
      <c r="W106" s="25">
        <v>24.967777000000002</v>
      </c>
      <c r="X106" s="25">
        <v>25.745121000000001</v>
      </c>
      <c r="Y106" s="25">
        <v>26.527177999999999</v>
      </c>
      <c r="Z106" s="25">
        <v>27.162399000000001</v>
      </c>
      <c r="AA106" s="25">
        <v>28.074911</v>
      </c>
      <c r="AB106" s="25">
        <v>28.923811000000001</v>
      </c>
      <c r="AC106" s="25">
        <v>29.956638000000002</v>
      </c>
      <c r="AD106" s="25">
        <v>31.013227000000001</v>
      </c>
      <c r="AE106" s="25">
        <v>32.086063000000003</v>
      </c>
      <c r="AF106" s="25">
        <v>33.307343000000003</v>
      </c>
      <c r="AG106" s="25">
        <v>34.538722999999997</v>
      </c>
      <c r="AH106" s="19">
        <v>3.5899E-2</v>
      </c>
    </row>
    <row r="107" spans="1:34" ht="15" customHeight="1" x14ac:dyDescent="0.35">
      <c r="A107" s="6" t="s">
        <v>235</v>
      </c>
      <c r="B107" s="17" t="s">
        <v>173</v>
      </c>
      <c r="C107" s="25">
        <v>21.197994000000001</v>
      </c>
      <c r="D107" s="25">
        <v>22.489187000000001</v>
      </c>
      <c r="E107" s="25">
        <v>24.134782999999999</v>
      </c>
      <c r="F107" s="25">
        <v>23.938148000000002</v>
      </c>
      <c r="G107" s="25">
        <v>24.054376999999999</v>
      </c>
      <c r="H107" s="25">
        <v>24.331526</v>
      </c>
      <c r="I107" s="25">
        <v>24.861383</v>
      </c>
      <c r="J107" s="25">
        <v>26.163397</v>
      </c>
      <c r="K107" s="25">
        <v>27.222588999999999</v>
      </c>
      <c r="L107" s="25">
        <v>28.490193999999999</v>
      </c>
      <c r="M107" s="25">
        <v>30.607447000000001</v>
      </c>
      <c r="N107" s="25">
        <v>31.424811999999999</v>
      </c>
      <c r="O107" s="25">
        <v>32.751942</v>
      </c>
      <c r="P107" s="25">
        <v>33.951576000000003</v>
      </c>
      <c r="Q107" s="25">
        <v>35.573013000000003</v>
      </c>
      <c r="R107" s="25">
        <v>36.026156999999998</v>
      </c>
      <c r="S107" s="25">
        <v>37.013168</v>
      </c>
      <c r="T107" s="25">
        <v>38.307907</v>
      </c>
      <c r="U107" s="25">
        <v>39.596972999999998</v>
      </c>
      <c r="V107" s="25">
        <v>40.555588</v>
      </c>
      <c r="W107" s="25">
        <v>41.774628</v>
      </c>
      <c r="X107" s="25">
        <v>43.055011999999998</v>
      </c>
      <c r="Y107" s="25">
        <v>44.035229000000001</v>
      </c>
      <c r="Z107" s="25">
        <v>45.315018000000002</v>
      </c>
      <c r="AA107" s="25">
        <v>46.798065000000001</v>
      </c>
      <c r="AB107" s="25">
        <v>48.472186999999998</v>
      </c>
      <c r="AC107" s="25">
        <v>49.989505999999999</v>
      </c>
      <c r="AD107" s="25">
        <v>51.559319000000002</v>
      </c>
      <c r="AE107" s="25">
        <v>53.219242000000001</v>
      </c>
      <c r="AF107" s="25">
        <v>55.084353999999998</v>
      </c>
      <c r="AG107" s="25">
        <v>57.077778000000002</v>
      </c>
      <c r="AH107" s="19">
        <v>3.3568000000000001E-2</v>
      </c>
    </row>
    <row r="108" spans="1:34" ht="15" customHeight="1" x14ac:dyDescent="0.35">
      <c r="A108" s="6" t="s">
        <v>236</v>
      </c>
      <c r="B108" s="17" t="s">
        <v>175</v>
      </c>
      <c r="C108" s="25">
        <v>18.753328</v>
      </c>
      <c r="D108" s="25">
        <v>19.788212000000001</v>
      </c>
      <c r="E108" s="25">
        <v>20.293282000000001</v>
      </c>
      <c r="F108" s="25">
        <v>20.436584</v>
      </c>
      <c r="G108" s="25">
        <v>20.593464000000001</v>
      </c>
      <c r="H108" s="25">
        <v>20.882581999999999</v>
      </c>
      <c r="I108" s="25">
        <v>21.376519999999999</v>
      </c>
      <c r="J108" s="25">
        <v>22.48011</v>
      </c>
      <c r="K108" s="25">
        <v>23.366942999999999</v>
      </c>
      <c r="L108" s="25">
        <v>24.426805000000002</v>
      </c>
      <c r="M108" s="25">
        <v>26.396180999999999</v>
      </c>
      <c r="N108" s="25">
        <v>27.072281</v>
      </c>
      <c r="O108" s="25">
        <v>28.209209000000001</v>
      </c>
      <c r="P108" s="25">
        <v>29.205608000000002</v>
      </c>
      <c r="Q108" s="25">
        <v>30.561083</v>
      </c>
      <c r="R108" s="25">
        <v>30.930744000000001</v>
      </c>
      <c r="S108" s="25">
        <v>31.754170999999999</v>
      </c>
      <c r="T108" s="25">
        <v>32.846404999999997</v>
      </c>
      <c r="U108" s="25">
        <v>33.927546999999997</v>
      </c>
      <c r="V108" s="25">
        <v>34.733677</v>
      </c>
      <c r="W108" s="25">
        <v>35.761009000000001</v>
      </c>
      <c r="X108" s="25">
        <v>36.830620000000003</v>
      </c>
      <c r="Y108" s="25">
        <v>37.648448999999999</v>
      </c>
      <c r="Z108" s="25">
        <v>38.719551000000003</v>
      </c>
      <c r="AA108" s="25">
        <v>39.962944</v>
      </c>
      <c r="AB108" s="25">
        <v>41.346457999999998</v>
      </c>
      <c r="AC108" s="25">
        <v>42.581744999999998</v>
      </c>
      <c r="AD108" s="25">
        <v>43.907246000000001</v>
      </c>
      <c r="AE108" s="25">
        <v>45.259014000000001</v>
      </c>
      <c r="AF108" s="25">
        <v>46.844619999999999</v>
      </c>
      <c r="AG108" s="25">
        <v>48.515076000000001</v>
      </c>
      <c r="AH108" s="19">
        <v>3.2190999999999997E-2</v>
      </c>
    </row>
    <row r="109" spans="1:34" ht="15" customHeight="1" x14ac:dyDescent="0.35">
      <c r="A109" s="6" t="s">
        <v>237</v>
      </c>
      <c r="B109" s="17" t="s">
        <v>177</v>
      </c>
      <c r="C109" s="25">
        <v>9.5686540000000004</v>
      </c>
      <c r="D109" s="25">
        <v>10.491621</v>
      </c>
      <c r="E109" s="25">
        <v>11.611799</v>
      </c>
      <c r="F109" s="25">
        <v>12.626143000000001</v>
      </c>
      <c r="G109" s="25">
        <v>13.374006</v>
      </c>
      <c r="H109" s="25">
        <v>13.885991000000001</v>
      </c>
      <c r="I109" s="25">
        <v>14.634782</v>
      </c>
      <c r="J109" s="25">
        <v>15.622922000000001</v>
      </c>
      <c r="K109" s="25">
        <v>16.399954000000001</v>
      </c>
      <c r="L109" s="25">
        <v>17.258618999999999</v>
      </c>
      <c r="M109" s="25">
        <v>18.285124</v>
      </c>
      <c r="N109" s="25">
        <v>19.125378000000001</v>
      </c>
      <c r="O109" s="25">
        <v>20.090021</v>
      </c>
      <c r="P109" s="25">
        <v>20.930676999999999</v>
      </c>
      <c r="Q109" s="25">
        <v>21.668398</v>
      </c>
      <c r="R109" s="25">
        <v>22.090868</v>
      </c>
      <c r="S109" s="25">
        <v>22.572368999999998</v>
      </c>
      <c r="T109" s="25">
        <v>23.443169000000001</v>
      </c>
      <c r="U109" s="25">
        <v>24.351158000000002</v>
      </c>
      <c r="V109" s="25">
        <v>24.778327999999998</v>
      </c>
      <c r="W109" s="25">
        <v>26.019874999999999</v>
      </c>
      <c r="X109" s="25">
        <v>26.910350999999999</v>
      </c>
      <c r="Y109" s="25">
        <v>27.768221</v>
      </c>
      <c r="Z109" s="25">
        <v>28.759862999999999</v>
      </c>
      <c r="AA109" s="25">
        <v>29.916378000000002</v>
      </c>
      <c r="AB109" s="25">
        <v>31.164967999999998</v>
      </c>
      <c r="AC109" s="25">
        <v>32.309131999999998</v>
      </c>
      <c r="AD109" s="25">
        <v>33.423969</v>
      </c>
      <c r="AE109" s="25">
        <v>34.476363999999997</v>
      </c>
      <c r="AF109" s="25">
        <v>35.830787999999998</v>
      </c>
      <c r="AG109" s="25">
        <v>37.167850000000001</v>
      </c>
      <c r="AH109" s="19">
        <v>4.6269999999999999E-2</v>
      </c>
    </row>
    <row r="110" spans="1:34" ht="15" customHeight="1" x14ac:dyDescent="0.35">
      <c r="A110" s="6" t="s">
        <v>238</v>
      </c>
      <c r="B110" s="17" t="s">
        <v>179</v>
      </c>
      <c r="C110" s="25">
        <v>18.329231</v>
      </c>
      <c r="D110" s="25">
        <v>18.466090999999999</v>
      </c>
      <c r="E110" s="25">
        <v>19.441296000000001</v>
      </c>
      <c r="F110" s="25">
        <v>20.906368000000001</v>
      </c>
      <c r="G110" s="25">
        <v>21.550484000000001</v>
      </c>
      <c r="H110" s="25">
        <v>22.240687999999999</v>
      </c>
      <c r="I110" s="25">
        <v>22.925701</v>
      </c>
      <c r="J110" s="25">
        <v>24.184678999999999</v>
      </c>
      <c r="K110" s="25">
        <v>25.177447999999998</v>
      </c>
      <c r="L110" s="25">
        <v>26.206683999999999</v>
      </c>
      <c r="M110" s="25">
        <v>27.881654999999999</v>
      </c>
      <c r="N110" s="25">
        <v>28.911507</v>
      </c>
      <c r="O110" s="25">
        <v>30.105221</v>
      </c>
      <c r="P110" s="25">
        <v>31.156676999999998</v>
      </c>
      <c r="Q110" s="25">
        <v>32.130553999999997</v>
      </c>
      <c r="R110" s="25">
        <v>32.564861000000001</v>
      </c>
      <c r="S110" s="25">
        <v>33.237152000000002</v>
      </c>
      <c r="T110" s="25">
        <v>34.297997000000002</v>
      </c>
      <c r="U110" s="25">
        <v>35.361176</v>
      </c>
      <c r="V110" s="25">
        <v>35.931491999999999</v>
      </c>
      <c r="W110" s="25">
        <v>37.292427000000004</v>
      </c>
      <c r="X110" s="25">
        <v>38.340877999999996</v>
      </c>
      <c r="Y110" s="25">
        <v>39.357944000000003</v>
      </c>
      <c r="Z110" s="25">
        <v>40.492893000000002</v>
      </c>
      <c r="AA110" s="25">
        <v>41.785235999999998</v>
      </c>
      <c r="AB110" s="25">
        <v>43.214019999999998</v>
      </c>
      <c r="AC110" s="25">
        <v>44.615161999999998</v>
      </c>
      <c r="AD110" s="25">
        <v>46.015656</v>
      </c>
      <c r="AE110" s="25">
        <v>47.406441000000001</v>
      </c>
      <c r="AF110" s="25">
        <v>49.013824</v>
      </c>
      <c r="AG110" s="25">
        <v>50.694831999999998</v>
      </c>
      <c r="AH110" s="19">
        <v>3.4492000000000002E-2</v>
      </c>
    </row>
    <row r="111" spans="1:34" ht="15" customHeight="1" x14ac:dyDescent="0.35">
      <c r="A111" s="6" t="s">
        <v>239</v>
      </c>
      <c r="B111" s="17" t="s">
        <v>154</v>
      </c>
      <c r="C111" s="25">
        <v>9.2080660000000005</v>
      </c>
      <c r="D111" s="25">
        <v>7.0633520000000001</v>
      </c>
      <c r="E111" s="25">
        <v>7.302988</v>
      </c>
      <c r="F111" s="25">
        <v>8.4810619999999997</v>
      </c>
      <c r="G111" s="25">
        <v>9.8490350000000007</v>
      </c>
      <c r="H111" s="25">
        <v>10.089943</v>
      </c>
      <c r="I111" s="25">
        <v>10.639123</v>
      </c>
      <c r="J111" s="25">
        <v>11.495901</v>
      </c>
      <c r="K111" s="25">
        <v>11.956232999999999</v>
      </c>
      <c r="L111" s="25">
        <v>13.219588</v>
      </c>
      <c r="M111" s="25">
        <v>14.070411999999999</v>
      </c>
      <c r="N111" s="25">
        <v>14.140808</v>
      </c>
      <c r="O111" s="25">
        <v>14.921721</v>
      </c>
      <c r="P111" s="25">
        <v>15.509969</v>
      </c>
      <c r="Q111" s="25">
        <v>16.500456</v>
      </c>
      <c r="R111" s="25">
        <v>16.410965000000001</v>
      </c>
      <c r="S111" s="25">
        <v>16.978366999999999</v>
      </c>
      <c r="T111" s="25">
        <v>17.589258000000001</v>
      </c>
      <c r="U111" s="25">
        <v>18.293513999999998</v>
      </c>
      <c r="V111" s="25">
        <v>18.921209000000001</v>
      </c>
      <c r="W111" s="25">
        <v>19.635922999999998</v>
      </c>
      <c r="X111" s="25">
        <v>20.176897</v>
      </c>
      <c r="Y111" s="25">
        <v>21.054981000000002</v>
      </c>
      <c r="Z111" s="25">
        <v>22.139012999999998</v>
      </c>
      <c r="AA111" s="25">
        <v>23.220078999999998</v>
      </c>
      <c r="AB111" s="25">
        <v>23.7334</v>
      </c>
      <c r="AC111" s="25">
        <v>25.473278000000001</v>
      </c>
      <c r="AD111" s="25">
        <v>26.305942999999999</v>
      </c>
      <c r="AE111" s="25">
        <v>27.115713</v>
      </c>
      <c r="AF111" s="25">
        <v>28.203956999999999</v>
      </c>
      <c r="AG111" s="25">
        <v>29.465541999999999</v>
      </c>
      <c r="AH111" s="19">
        <v>3.9532999999999999E-2</v>
      </c>
    </row>
    <row r="112" spans="1:34" ht="15" customHeight="1" x14ac:dyDescent="0.35">
      <c r="A112" s="6" t="s">
        <v>240</v>
      </c>
      <c r="B112" s="50" t="s">
        <v>182</v>
      </c>
      <c r="C112" s="51">
        <v>12.999203</v>
      </c>
      <c r="D112" s="51">
        <v>13.756338</v>
      </c>
      <c r="E112" s="51">
        <v>14.272468</v>
      </c>
      <c r="F112" s="51">
        <v>13.87274</v>
      </c>
      <c r="G112" s="51">
        <v>13.379066999999999</v>
      </c>
      <c r="H112" s="51">
        <v>13.404615</v>
      </c>
      <c r="I112" s="51">
        <v>13.498896999999999</v>
      </c>
      <c r="J112" s="51">
        <v>13.628196000000001</v>
      </c>
      <c r="K112" s="51">
        <v>13.736962</v>
      </c>
      <c r="L112" s="51">
        <v>13.932218000000001</v>
      </c>
      <c r="M112" s="51">
        <v>14.950908999999999</v>
      </c>
      <c r="N112" s="51">
        <v>15.044097000000001</v>
      </c>
      <c r="O112" s="51">
        <v>15.321702</v>
      </c>
      <c r="P112" s="51">
        <v>15.516894000000001</v>
      </c>
      <c r="Q112" s="51">
        <v>15.691060999999999</v>
      </c>
      <c r="R112" s="51">
        <v>15.773815000000001</v>
      </c>
      <c r="S112" s="51">
        <v>15.950137</v>
      </c>
      <c r="T112" s="51">
        <v>16.117809000000001</v>
      </c>
      <c r="U112" s="51">
        <v>16.291615</v>
      </c>
      <c r="V112" s="51">
        <v>16.466549000000001</v>
      </c>
      <c r="W112" s="51">
        <v>16.700437999999998</v>
      </c>
      <c r="X112" s="51">
        <v>16.943705000000001</v>
      </c>
      <c r="Y112" s="51">
        <v>17.277073000000001</v>
      </c>
      <c r="Z112" s="51">
        <v>17.574244</v>
      </c>
      <c r="AA112" s="51">
        <v>17.982026999999999</v>
      </c>
      <c r="AB112" s="51">
        <v>18.336407000000001</v>
      </c>
      <c r="AC112" s="51">
        <v>18.741672999999999</v>
      </c>
      <c r="AD112" s="51">
        <v>19.208071</v>
      </c>
      <c r="AE112" s="51">
        <v>19.600466000000001</v>
      </c>
      <c r="AF112" s="51">
        <v>20.057380999999999</v>
      </c>
      <c r="AG112" s="51">
        <v>20.632099</v>
      </c>
      <c r="AH112" s="52">
        <v>1.5518000000000001E-2</v>
      </c>
    </row>
    <row r="113" spans="1:34" ht="15" customHeight="1" x14ac:dyDescent="0.35">
      <c r="A113" s="6" t="s">
        <v>241</v>
      </c>
      <c r="B113" s="17" t="s">
        <v>149</v>
      </c>
      <c r="C113" s="25">
        <v>34.881683000000002</v>
      </c>
      <c r="D113" s="25">
        <v>36.816513</v>
      </c>
      <c r="E113" s="25">
        <v>36.169002999999996</v>
      </c>
      <c r="F113" s="25">
        <v>35.738602</v>
      </c>
      <c r="G113" s="25">
        <v>35.579833999999998</v>
      </c>
      <c r="H113" s="25">
        <v>36.129081999999997</v>
      </c>
      <c r="I113" s="25">
        <v>36.963622999999998</v>
      </c>
      <c r="J113" s="25">
        <v>37.989131999999998</v>
      </c>
      <c r="K113" s="25">
        <v>39.081032</v>
      </c>
      <c r="L113" s="25">
        <v>40.300075999999997</v>
      </c>
      <c r="M113" s="25">
        <v>41.404995</v>
      </c>
      <c r="N113" s="25">
        <v>42.946102000000003</v>
      </c>
      <c r="O113" s="25">
        <v>44.248558000000003</v>
      </c>
      <c r="P113" s="25">
        <v>45.525314000000002</v>
      </c>
      <c r="Q113" s="25">
        <v>46.634273999999998</v>
      </c>
      <c r="R113" s="25">
        <v>47.531353000000003</v>
      </c>
      <c r="S113" s="25">
        <v>48.472499999999997</v>
      </c>
      <c r="T113" s="25">
        <v>49.432986999999997</v>
      </c>
      <c r="U113" s="25">
        <v>50.387675999999999</v>
      </c>
      <c r="V113" s="25">
        <v>51.286388000000002</v>
      </c>
      <c r="W113" s="25">
        <v>52.214260000000003</v>
      </c>
      <c r="X113" s="25">
        <v>53.183109000000002</v>
      </c>
      <c r="Y113" s="25">
        <v>54.169322999999999</v>
      </c>
      <c r="Z113" s="25">
        <v>55.113655000000001</v>
      </c>
      <c r="AA113" s="25">
        <v>56.153427000000001</v>
      </c>
      <c r="AB113" s="25">
        <v>57.276477999999997</v>
      </c>
      <c r="AC113" s="25">
        <v>58.393307</v>
      </c>
      <c r="AD113" s="25">
        <v>59.578139999999998</v>
      </c>
      <c r="AE113" s="25">
        <v>60.672660999999998</v>
      </c>
      <c r="AF113" s="25">
        <v>61.720840000000003</v>
      </c>
      <c r="AG113" s="25">
        <v>62.874915999999999</v>
      </c>
      <c r="AH113" s="19">
        <v>1.9834000000000001E-2</v>
      </c>
    </row>
    <row r="115" spans="1:34" ht="15" customHeight="1" x14ac:dyDescent="0.35">
      <c r="B115" s="16" t="s">
        <v>184</v>
      </c>
    </row>
    <row r="116" spans="1:34" ht="15" customHeight="1" x14ac:dyDescent="0.35">
      <c r="A116" s="6" t="s">
        <v>242</v>
      </c>
      <c r="B116" s="17" t="s">
        <v>145</v>
      </c>
      <c r="C116" s="25">
        <v>17.708587999999999</v>
      </c>
      <c r="D116" s="25">
        <v>17.922906999999999</v>
      </c>
      <c r="E116" s="25">
        <v>18.167338999999998</v>
      </c>
      <c r="F116" s="25">
        <v>18.391798000000001</v>
      </c>
      <c r="G116" s="25">
        <v>18.371428000000002</v>
      </c>
      <c r="H116" s="25">
        <v>18.194514999999999</v>
      </c>
      <c r="I116" s="25">
        <v>18.012846</v>
      </c>
      <c r="J116" s="25">
        <v>19.005011</v>
      </c>
      <c r="K116" s="25">
        <v>19.743411999999999</v>
      </c>
      <c r="L116" s="25">
        <v>20.599807999999999</v>
      </c>
      <c r="M116" s="25">
        <v>21.649260999999999</v>
      </c>
      <c r="N116" s="25">
        <v>22.243275000000001</v>
      </c>
      <c r="O116" s="25">
        <v>23.181121999999998</v>
      </c>
      <c r="P116" s="25">
        <v>24.023527000000001</v>
      </c>
      <c r="Q116" s="25">
        <v>24.834676999999999</v>
      </c>
      <c r="R116" s="25">
        <v>25.286221999999999</v>
      </c>
      <c r="S116" s="25">
        <v>25.852322000000001</v>
      </c>
      <c r="T116" s="25">
        <v>26.715047999999999</v>
      </c>
      <c r="U116" s="25">
        <v>27.479749999999999</v>
      </c>
      <c r="V116" s="25">
        <v>27.963885999999999</v>
      </c>
      <c r="W116" s="25">
        <v>29.288336000000001</v>
      </c>
      <c r="X116" s="25">
        <v>30.202635000000001</v>
      </c>
      <c r="Y116" s="25">
        <v>31.045172000000001</v>
      </c>
      <c r="Z116" s="25">
        <v>32.017268999999999</v>
      </c>
      <c r="AA116" s="25">
        <v>33.168652000000002</v>
      </c>
      <c r="AB116" s="25">
        <v>34.449997000000003</v>
      </c>
      <c r="AC116" s="25">
        <v>35.675570999999998</v>
      </c>
      <c r="AD116" s="25">
        <v>36.849620999999999</v>
      </c>
      <c r="AE116" s="25">
        <v>38.027099999999997</v>
      </c>
      <c r="AF116" s="25">
        <v>39.507576</v>
      </c>
      <c r="AG116" s="25">
        <v>40.923405000000002</v>
      </c>
      <c r="AH116" s="19">
        <v>2.8315E-2</v>
      </c>
    </row>
    <row r="117" spans="1:34" ht="15" customHeight="1" x14ac:dyDescent="0.35">
      <c r="A117" s="6" t="s">
        <v>243</v>
      </c>
      <c r="B117" s="17" t="s">
        <v>154</v>
      </c>
      <c r="C117" s="25">
        <v>8.2907299999999999</v>
      </c>
      <c r="D117" s="25">
        <v>8.9470679999999998</v>
      </c>
      <c r="E117" s="25">
        <v>9.9366479999999999</v>
      </c>
      <c r="F117" s="25">
        <v>11.076062</v>
      </c>
      <c r="G117" s="25">
        <v>11.979737999999999</v>
      </c>
      <c r="H117" s="25">
        <v>12.592653</v>
      </c>
      <c r="I117" s="25">
        <v>13.356881</v>
      </c>
      <c r="J117" s="25">
        <v>14.202007999999999</v>
      </c>
      <c r="K117" s="25">
        <v>14.762340999999999</v>
      </c>
      <c r="L117" s="25">
        <v>15.476789999999999</v>
      </c>
      <c r="M117" s="25">
        <v>16.343202999999999</v>
      </c>
      <c r="N117" s="25">
        <v>16.973457</v>
      </c>
      <c r="O117" s="25">
        <v>17.722759</v>
      </c>
      <c r="P117" s="25">
        <v>18.476268999999998</v>
      </c>
      <c r="Q117" s="25">
        <v>19.074306</v>
      </c>
      <c r="R117" s="25">
        <v>19.433674</v>
      </c>
      <c r="S117" s="25">
        <v>19.821852</v>
      </c>
      <c r="T117" s="25">
        <v>20.536128999999999</v>
      </c>
      <c r="U117" s="25">
        <v>21.275314000000002</v>
      </c>
      <c r="V117" s="25">
        <v>21.824587000000001</v>
      </c>
      <c r="W117" s="25">
        <v>22.77355</v>
      </c>
      <c r="X117" s="25">
        <v>23.359221000000002</v>
      </c>
      <c r="Y117" s="25">
        <v>23.897337</v>
      </c>
      <c r="Z117" s="25">
        <v>24.436132000000001</v>
      </c>
      <c r="AA117" s="25">
        <v>25.133085000000001</v>
      </c>
      <c r="AB117" s="25">
        <v>25.602730000000001</v>
      </c>
      <c r="AC117" s="25">
        <v>26.62406</v>
      </c>
      <c r="AD117" s="25">
        <v>27.609345999999999</v>
      </c>
      <c r="AE117" s="25">
        <v>28.527224</v>
      </c>
      <c r="AF117" s="25">
        <v>29.689737000000001</v>
      </c>
      <c r="AG117" s="25">
        <v>30.943238999999998</v>
      </c>
      <c r="AH117" s="19">
        <v>4.4878000000000001E-2</v>
      </c>
    </row>
    <row r="118" spans="1:34" ht="15" customHeight="1" x14ac:dyDescent="0.35">
      <c r="A118" s="6" t="s">
        <v>244</v>
      </c>
      <c r="B118" s="17" t="s">
        <v>147</v>
      </c>
      <c r="C118" s="25">
        <v>2.4475359999999999</v>
      </c>
      <c r="D118" s="25">
        <v>3.575078</v>
      </c>
      <c r="E118" s="25">
        <v>3.509563</v>
      </c>
      <c r="F118" s="25">
        <v>3.1234579999999998</v>
      </c>
      <c r="G118" s="25">
        <v>2.8282539999999998</v>
      </c>
      <c r="H118" s="25">
        <v>2.8515229999999998</v>
      </c>
      <c r="I118" s="25">
        <v>2.9517630000000001</v>
      </c>
      <c r="J118" s="25">
        <v>3.121902</v>
      </c>
      <c r="K118" s="25">
        <v>3.2792289999999999</v>
      </c>
      <c r="L118" s="25">
        <v>3.4971390000000002</v>
      </c>
      <c r="M118" s="25">
        <v>3.6785019999999999</v>
      </c>
      <c r="N118" s="25">
        <v>3.832201</v>
      </c>
      <c r="O118" s="25">
        <v>3.9674640000000001</v>
      </c>
      <c r="P118" s="25">
        <v>4.1222770000000004</v>
      </c>
      <c r="Q118" s="25">
        <v>4.2217479999999998</v>
      </c>
      <c r="R118" s="25">
        <v>4.2990930000000001</v>
      </c>
      <c r="S118" s="25">
        <v>4.397367</v>
      </c>
      <c r="T118" s="25">
        <v>4.4639600000000002</v>
      </c>
      <c r="U118" s="25">
        <v>4.5292820000000003</v>
      </c>
      <c r="V118" s="25">
        <v>4.5863860000000001</v>
      </c>
      <c r="W118" s="25">
        <v>4.665565</v>
      </c>
      <c r="X118" s="25">
        <v>4.7735110000000001</v>
      </c>
      <c r="Y118" s="25">
        <v>4.8861920000000003</v>
      </c>
      <c r="Z118" s="25">
        <v>4.9767700000000001</v>
      </c>
      <c r="AA118" s="25">
        <v>5.1314330000000004</v>
      </c>
      <c r="AB118" s="25">
        <v>5.2176989999999996</v>
      </c>
      <c r="AC118" s="25">
        <v>5.3252980000000001</v>
      </c>
      <c r="AD118" s="25">
        <v>5.473681</v>
      </c>
      <c r="AE118" s="25">
        <v>5.5430219999999997</v>
      </c>
      <c r="AF118" s="25">
        <v>5.6181130000000001</v>
      </c>
      <c r="AG118" s="25">
        <v>5.8064549999999997</v>
      </c>
      <c r="AH118" s="19">
        <v>2.9215000000000001E-2</v>
      </c>
    </row>
    <row r="119" spans="1:34" ht="15" customHeight="1" x14ac:dyDescent="0.35">
      <c r="A119" s="6" t="s">
        <v>245</v>
      </c>
      <c r="B119" s="17" t="s">
        <v>189</v>
      </c>
      <c r="C119" s="25">
        <v>1.9139900000000001</v>
      </c>
      <c r="D119" s="25">
        <v>2.0138539999999998</v>
      </c>
      <c r="E119" s="25">
        <v>2.0420479999999999</v>
      </c>
      <c r="F119" s="25">
        <v>1.991269</v>
      </c>
      <c r="G119" s="25">
        <v>1.9896430000000001</v>
      </c>
      <c r="H119" s="25">
        <v>1.9458800000000001</v>
      </c>
      <c r="I119" s="25">
        <v>1.974057</v>
      </c>
      <c r="J119" s="25">
        <v>2.0108700000000002</v>
      </c>
      <c r="K119" s="25">
        <v>2.0233449999999999</v>
      </c>
      <c r="L119" s="25">
        <v>2.0785710000000002</v>
      </c>
      <c r="M119" s="25">
        <v>2.1369340000000001</v>
      </c>
      <c r="N119" s="25">
        <v>2.2068490000000001</v>
      </c>
      <c r="O119" s="25">
        <v>2.2387060000000001</v>
      </c>
      <c r="P119" s="25">
        <v>2.280745</v>
      </c>
      <c r="Q119" s="25">
        <v>2.3335940000000002</v>
      </c>
      <c r="R119" s="25">
        <v>2.3716379999999999</v>
      </c>
      <c r="S119" s="25">
        <v>2.4149980000000002</v>
      </c>
      <c r="T119" s="25">
        <v>2.4696400000000001</v>
      </c>
      <c r="U119" s="25">
        <v>2.547005</v>
      </c>
      <c r="V119" s="25">
        <v>2.5993539999999999</v>
      </c>
      <c r="W119" s="25">
        <v>2.656965</v>
      </c>
      <c r="X119" s="25">
        <v>2.716018</v>
      </c>
      <c r="Y119" s="25">
        <v>2.7708159999999999</v>
      </c>
      <c r="Z119" s="25">
        <v>2.8345940000000001</v>
      </c>
      <c r="AA119" s="25">
        <v>2.9008579999999999</v>
      </c>
      <c r="AB119" s="25">
        <v>2.9650919999999998</v>
      </c>
      <c r="AC119" s="25">
        <v>3.0393720000000002</v>
      </c>
      <c r="AD119" s="25">
        <v>3.1162450000000002</v>
      </c>
      <c r="AE119" s="25">
        <v>3.1798959999999998</v>
      </c>
      <c r="AF119" s="25">
        <v>3.263045</v>
      </c>
      <c r="AG119" s="25">
        <v>3.3525969999999998</v>
      </c>
      <c r="AH119" s="19">
        <v>1.8859999999999998E-2</v>
      </c>
    </row>
    <row r="120" spans="1:34" ht="15" customHeight="1" x14ac:dyDescent="0.35">
      <c r="A120" s="6" t="s">
        <v>246</v>
      </c>
      <c r="B120" s="17" t="s">
        <v>191</v>
      </c>
      <c r="C120" s="25">
        <v>0.68612300000000004</v>
      </c>
      <c r="D120" s="25">
        <v>0.69437800000000005</v>
      </c>
      <c r="E120" s="25">
        <v>0.70342800000000005</v>
      </c>
      <c r="F120" s="25">
        <v>0.714812</v>
      </c>
      <c r="G120" s="25">
        <v>0.72804400000000002</v>
      </c>
      <c r="H120" s="25">
        <v>0.74597000000000002</v>
      </c>
      <c r="I120" s="25">
        <v>0.766096</v>
      </c>
      <c r="J120" s="25">
        <v>0.79033699999999996</v>
      </c>
      <c r="K120" s="25">
        <v>0.81512700000000005</v>
      </c>
      <c r="L120" s="25">
        <v>0.84268600000000005</v>
      </c>
      <c r="M120" s="25">
        <v>0.87102999999999997</v>
      </c>
      <c r="N120" s="25">
        <v>0.89856100000000005</v>
      </c>
      <c r="O120" s="25">
        <v>0.92714399999999997</v>
      </c>
      <c r="P120" s="25">
        <v>0.955681</v>
      </c>
      <c r="Q120" s="25">
        <v>0.98225799999999996</v>
      </c>
      <c r="R120" s="25">
        <v>1.0098510000000001</v>
      </c>
      <c r="S120" s="25">
        <v>1.0373399999999999</v>
      </c>
      <c r="T120" s="25">
        <v>1.063205</v>
      </c>
      <c r="U120" s="25">
        <v>1.090883</v>
      </c>
      <c r="V120" s="25">
        <v>1.1183609999999999</v>
      </c>
      <c r="W120" s="25">
        <v>1.147076</v>
      </c>
      <c r="X120" s="25">
        <v>1.176641</v>
      </c>
      <c r="Y120" s="25">
        <v>1.207389</v>
      </c>
      <c r="Z120" s="25">
        <v>1.2397359999999999</v>
      </c>
      <c r="AA120" s="25">
        <v>1.2740549999999999</v>
      </c>
      <c r="AB120" s="25">
        <v>1.3096019999999999</v>
      </c>
      <c r="AC120" s="25">
        <v>1.3478520000000001</v>
      </c>
      <c r="AD120" s="25">
        <v>1.3876710000000001</v>
      </c>
      <c r="AE120" s="25">
        <v>1.4289780000000001</v>
      </c>
      <c r="AF120" s="25">
        <v>1.4725079999999999</v>
      </c>
      <c r="AG120" s="25">
        <v>1.518192</v>
      </c>
      <c r="AH120" s="19">
        <v>2.6828000000000001E-2</v>
      </c>
    </row>
    <row r="122" spans="1:34" ht="15" customHeight="1" x14ac:dyDescent="0.35">
      <c r="B122" s="16" t="s">
        <v>192</v>
      </c>
    </row>
    <row r="123" spans="1:34" ht="15" customHeight="1" x14ac:dyDescent="0.35">
      <c r="A123" s="6" t="s">
        <v>247</v>
      </c>
      <c r="B123" s="17" t="s">
        <v>143</v>
      </c>
      <c r="C123" s="25">
        <v>14.345898999999999</v>
      </c>
      <c r="D123" s="25">
        <v>14.868917</v>
      </c>
      <c r="E123" s="25">
        <v>15.581808000000001</v>
      </c>
      <c r="F123" s="25">
        <v>14.977739</v>
      </c>
      <c r="G123" s="25">
        <v>15.250596</v>
      </c>
      <c r="H123" s="25">
        <v>15.657450000000001</v>
      </c>
      <c r="I123" s="25">
        <v>15.905913999999999</v>
      </c>
      <c r="J123" s="25">
        <v>16.296264999999998</v>
      </c>
      <c r="K123" s="25">
        <v>16.947468000000001</v>
      </c>
      <c r="L123" s="25">
        <v>17.662814999999998</v>
      </c>
      <c r="M123" s="25">
        <v>18.888542000000001</v>
      </c>
      <c r="N123" s="25">
        <v>19.729445999999999</v>
      </c>
      <c r="O123" s="25">
        <v>20.542546999999999</v>
      </c>
      <c r="P123" s="25">
        <v>21.330027000000001</v>
      </c>
      <c r="Q123" s="25">
        <v>22.112363999999999</v>
      </c>
      <c r="R123" s="25">
        <v>22.760538</v>
      </c>
      <c r="S123" s="25">
        <v>23.506302000000002</v>
      </c>
      <c r="T123" s="25">
        <v>24.473317999999999</v>
      </c>
      <c r="U123" s="25">
        <v>25.348746999999999</v>
      </c>
      <c r="V123" s="25">
        <v>26.096779000000002</v>
      </c>
      <c r="W123" s="25">
        <v>26.927315</v>
      </c>
      <c r="X123" s="25">
        <v>27.789152000000001</v>
      </c>
      <c r="Y123" s="25">
        <v>28.663212000000001</v>
      </c>
      <c r="Z123" s="25">
        <v>29.393692000000001</v>
      </c>
      <c r="AA123" s="25">
        <v>30.362504999999999</v>
      </c>
      <c r="AB123" s="25">
        <v>31.294746</v>
      </c>
      <c r="AC123" s="25">
        <v>32.40728</v>
      </c>
      <c r="AD123" s="25">
        <v>33.572581999999997</v>
      </c>
      <c r="AE123" s="25">
        <v>34.763378000000003</v>
      </c>
      <c r="AF123" s="25">
        <v>36.104675</v>
      </c>
      <c r="AG123" s="25">
        <v>37.476303000000001</v>
      </c>
      <c r="AH123" s="19">
        <v>3.2525999999999999E-2</v>
      </c>
    </row>
    <row r="124" spans="1:34" ht="15" customHeight="1" x14ac:dyDescent="0.35">
      <c r="A124" s="6" t="s">
        <v>248</v>
      </c>
      <c r="B124" s="17" t="s">
        <v>173</v>
      </c>
      <c r="C124" s="25">
        <v>21.197994000000001</v>
      </c>
      <c r="D124" s="25">
        <v>22.489187000000001</v>
      </c>
      <c r="E124" s="25">
        <v>24.134782999999999</v>
      </c>
      <c r="F124" s="25">
        <v>23.938148000000002</v>
      </c>
      <c r="G124" s="25">
        <v>24.054376999999999</v>
      </c>
      <c r="H124" s="25">
        <v>24.331526</v>
      </c>
      <c r="I124" s="25">
        <v>24.861383</v>
      </c>
      <c r="J124" s="25">
        <v>26.163397</v>
      </c>
      <c r="K124" s="25">
        <v>27.222588999999999</v>
      </c>
      <c r="L124" s="25">
        <v>28.490193999999999</v>
      </c>
      <c r="M124" s="25">
        <v>30.607447000000001</v>
      </c>
      <c r="N124" s="25">
        <v>31.424811999999999</v>
      </c>
      <c r="O124" s="25">
        <v>32.751942</v>
      </c>
      <c r="P124" s="25">
        <v>33.951576000000003</v>
      </c>
      <c r="Q124" s="25">
        <v>35.573013000000003</v>
      </c>
      <c r="R124" s="25">
        <v>36.026156999999998</v>
      </c>
      <c r="S124" s="25">
        <v>37.013168</v>
      </c>
      <c r="T124" s="25">
        <v>38.307907</v>
      </c>
      <c r="U124" s="25">
        <v>39.596972999999998</v>
      </c>
      <c r="V124" s="25">
        <v>40.555588</v>
      </c>
      <c r="W124" s="25">
        <v>41.774628</v>
      </c>
      <c r="X124" s="25">
        <v>43.055011999999998</v>
      </c>
      <c r="Y124" s="25">
        <v>44.035229000000001</v>
      </c>
      <c r="Z124" s="25">
        <v>45.315018000000002</v>
      </c>
      <c r="AA124" s="25">
        <v>46.798065000000001</v>
      </c>
      <c r="AB124" s="25">
        <v>48.472186999999998</v>
      </c>
      <c r="AC124" s="25">
        <v>49.989505999999999</v>
      </c>
      <c r="AD124" s="25">
        <v>51.559319000000002</v>
      </c>
      <c r="AE124" s="25">
        <v>53.219242000000001</v>
      </c>
      <c r="AF124" s="25">
        <v>55.084353999999998</v>
      </c>
      <c r="AG124" s="25">
        <v>57.077778000000002</v>
      </c>
      <c r="AH124" s="19">
        <v>3.3568000000000001E-2</v>
      </c>
    </row>
    <row r="125" spans="1:34" ht="15" customHeight="1" x14ac:dyDescent="0.35">
      <c r="A125" s="6" t="s">
        <v>249</v>
      </c>
      <c r="B125" s="17" t="s">
        <v>175</v>
      </c>
      <c r="C125" s="25">
        <v>18.741726</v>
      </c>
      <c r="D125" s="25">
        <v>19.780123</v>
      </c>
      <c r="E125" s="25">
        <v>20.288264999999999</v>
      </c>
      <c r="F125" s="25">
        <v>20.435262999999999</v>
      </c>
      <c r="G125" s="25">
        <v>20.595998999999999</v>
      </c>
      <c r="H125" s="25">
        <v>20.889111</v>
      </c>
      <c r="I125" s="25">
        <v>21.387266</v>
      </c>
      <c r="J125" s="25">
        <v>22.491313999999999</v>
      </c>
      <c r="K125" s="25">
        <v>23.378699999999998</v>
      </c>
      <c r="L125" s="25">
        <v>24.439133000000002</v>
      </c>
      <c r="M125" s="25">
        <v>26.404921000000002</v>
      </c>
      <c r="N125" s="25">
        <v>27.081378999999998</v>
      </c>
      <c r="O125" s="25">
        <v>28.217976</v>
      </c>
      <c r="P125" s="25">
        <v>29.214804000000001</v>
      </c>
      <c r="Q125" s="25">
        <v>30.570681</v>
      </c>
      <c r="R125" s="25">
        <v>30.940794</v>
      </c>
      <c r="S125" s="25">
        <v>31.764669000000001</v>
      </c>
      <c r="T125" s="25">
        <v>32.857315</v>
      </c>
      <c r="U125" s="25">
        <v>33.938889000000003</v>
      </c>
      <c r="V125" s="25">
        <v>34.745373000000001</v>
      </c>
      <c r="W125" s="25">
        <v>35.773273000000003</v>
      </c>
      <c r="X125" s="25">
        <v>36.843342</v>
      </c>
      <c r="Y125" s="25">
        <v>37.661583</v>
      </c>
      <c r="Z125" s="25">
        <v>38.733325999999998</v>
      </c>
      <c r="AA125" s="25">
        <v>39.977245000000003</v>
      </c>
      <c r="AB125" s="25">
        <v>41.361350999999999</v>
      </c>
      <c r="AC125" s="25">
        <v>42.597290000000001</v>
      </c>
      <c r="AD125" s="25">
        <v>43.923450000000003</v>
      </c>
      <c r="AE125" s="25">
        <v>45.275948</v>
      </c>
      <c r="AF125" s="25">
        <v>46.862236000000003</v>
      </c>
      <c r="AG125" s="25">
        <v>48.533465999999997</v>
      </c>
      <c r="AH125" s="19">
        <v>3.2224999999999997E-2</v>
      </c>
    </row>
    <row r="126" spans="1:34" ht="15" customHeight="1" x14ac:dyDescent="0.35">
      <c r="A126" s="6" t="s">
        <v>250</v>
      </c>
      <c r="B126" s="17" t="s">
        <v>177</v>
      </c>
      <c r="C126" s="25">
        <v>9.5686540000000004</v>
      </c>
      <c r="D126" s="25">
        <v>10.491621</v>
      </c>
      <c r="E126" s="25">
        <v>11.611799</v>
      </c>
      <c r="F126" s="25">
        <v>12.626143000000001</v>
      </c>
      <c r="G126" s="25">
        <v>13.374006</v>
      </c>
      <c r="H126" s="25">
        <v>13.885991000000001</v>
      </c>
      <c r="I126" s="25">
        <v>14.634782</v>
      </c>
      <c r="J126" s="25">
        <v>15.622922000000001</v>
      </c>
      <c r="K126" s="25">
        <v>16.399954000000001</v>
      </c>
      <c r="L126" s="25">
        <v>17.258618999999999</v>
      </c>
      <c r="M126" s="25">
        <v>18.285124</v>
      </c>
      <c r="N126" s="25">
        <v>19.125378000000001</v>
      </c>
      <c r="O126" s="25">
        <v>20.090021</v>
      </c>
      <c r="P126" s="25">
        <v>20.930676999999999</v>
      </c>
      <c r="Q126" s="25">
        <v>21.668398</v>
      </c>
      <c r="R126" s="25">
        <v>22.090868</v>
      </c>
      <c r="S126" s="25">
        <v>22.572368999999998</v>
      </c>
      <c r="T126" s="25">
        <v>23.443169000000001</v>
      </c>
      <c r="U126" s="25">
        <v>24.351158000000002</v>
      </c>
      <c r="V126" s="25">
        <v>24.778327999999998</v>
      </c>
      <c r="W126" s="25">
        <v>26.019874999999999</v>
      </c>
      <c r="X126" s="25">
        <v>26.910350999999999</v>
      </c>
      <c r="Y126" s="25">
        <v>27.768221</v>
      </c>
      <c r="Z126" s="25">
        <v>28.759862999999999</v>
      </c>
      <c r="AA126" s="25">
        <v>29.916378000000002</v>
      </c>
      <c r="AB126" s="25">
        <v>31.164967999999998</v>
      </c>
      <c r="AC126" s="25">
        <v>32.309131999999998</v>
      </c>
      <c r="AD126" s="25">
        <v>33.423969</v>
      </c>
      <c r="AE126" s="25">
        <v>34.476363999999997</v>
      </c>
      <c r="AF126" s="25">
        <v>35.830787999999998</v>
      </c>
      <c r="AG126" s="25">
        <v>37.167850000000001</v>
      </c>
      <c r="AH126" s="19">
        <v>4.6269999999999999E-2</v>
      </c>
    </row>
    <row r="127" spans="1:34" ht="15" customHeight="1" x14ac:dyDescent="0.35">
      <c r="A127" s="6" t="s">
        <v>251</v>
      </c>
      <c r="B127" s="17" t="s">
        <v>145</v>
      </c>
      <c r="C127" s="25">
        <v>18.18478</v>
      </c>
      <c r="D127" s="25">
        <v>18.341930000000001</v>
      </c>
      <c r="E127" s="25">
        <v>19.106498999999999</v>
      </c>
      <c r="F127" s="25">
        <v>20.399415999999999</v>
      </c>
      <c r="G127" s="25">
        <v>20.971402999999999</v>
      </c>
      <c r="H127" s="25">
        <v>21.373846</v>
      </c>
      <c r="I127" s="25">
        <v>22.053508999999998</v>
      </c>
      <c r="J127" s="25">
        <v>23.156879</v>
      </c>
      <c r="K127" s="25">
        <v>24.069171999999998</v>
      </c>
      <c r="L127" s="25">
        <v>25.090091999999999</v>
      </c>
      <c r="M127" s="25">
        <v>26.559946</v>
      </c>
      <c r="N127" s="25">
        <v>27.485112999999998</v>
      </c>
      <c r="O127" s="25">
        <v>28.598687999999999</v>
      </c>
      <c r="P127" s="25">
        <v>29.568297999999999</v>
      </c>
      <c r="Q127" s="25">
        <v>30.486623999999999</v>
      </c>
      <c r="R127" s="25">
        <v>30.990047000000001</v>
      </c>
      <c r="S127" s="25">
        <v>31.565892999999999</v>
      </c>
      <c r="T127" s="25">
        <v>32.532680999999997</v>
      </c>
      <c r="U127" s="25">
        <v>33.545501999999999</v>
      </c>
      <c r="V127" s="25">
        <v>34.05471</v>
      </c>
      <c r="W127" s="25">
        <v>35.389442000000003</v>
      </c>
      <c r="X127" s="25">
        <v>36.392929000000002</v>
      </c>
      <c r="Y127" s="25">
        <v>37.382919000000001</v>
      </c>
      <c r="Z127" s="25">
        <v>38.491504999999997</v>
      </c>
      <c r="AA127" s="25">
        <v>39.734431999999998</v>
      </c>
      <c r="AB127" s="25">
        <v>41.159222</v>
      </c>
      <c r="AC127" s="25">
        <v>42.469261000000003</v>
      </c>
      <c r="AD127" s="25">
        <v>43.788451999999999</v>
      </c>
      <c r="AE127" s="25">
        <v>45.064937999999998</v>
      </c>
      <c r="AF127" s="25">
        <v>46.644249000000002</v>
      </c>
      <c r="AG127" s="25">
        <v>48.236587999999998</v>
      </c>
      <c r="AH127" s="19">
        <v>3.3051999999999998E-2</v>
      </c>
    </row>
    <row r="128" spans="1:34" ht="15" customHeight="1" x14ac:dyDescent="0.35">
      <c r="A128" s="6" t="s">
        <v>252</v>
      </c>
      <c r="B128" s="17" t="s">
        <v>154</v>
      </c>
      <c r="C128" s="25">
        <v>8.8440189999999994</v>
      </c>
      <c r="D128" s="25">
        <v>7.0218069999999999</v>
      </c>
      <c r="E128" s="25">
        <v>7.3667499999999997</v>
      </c>
      <c r="F128" s="25">
        <v>8.5520800000000001</v>
      </c>
      <c r="G128" s="25">
        <v>9.9079580000000007</v>
      </c>
      <c r="H128" s="25">
        <v>10.215197</v>
      </c>
      <c r="I128" s="25">
        <v>10.814889000000001</v>
      </c>
      <c r="J128" s="25">
        <v>11.684661999999999</v>
      </c>
      <c r="K128" s="25">
        <v>12.157301</v>
      </c>
      <c r="L128" s="25">
        <v>13.363315999999999</v>
      </c>
      <c r="M128" s="25">
        <v>14.211387</v>
      </c>
      <c r="N128" s="25">
        <v>14.329101</v>
      </c>
      <c r="O128" s="25">
        <v>15.116942</v>
      </c>
      <c r="P128" s="25">
        <v>15.719272999999999</v>
      </c>
      <c r="Q128" s="25">
        <v>16.669592000000002</v>
      </c>
      <c r="R128" s="25">
        <v>16.616427999999999</v>
      </c>
      <c r="S128" s="25">
        <v>17.175011000000001</v>
      </c>
      <c r="T128" s="25">
        <v>17.795501999999999</v>
      </c>
      <c r="U128" s="25">
        <v>18.493887000000001</v>
      </c>
      <c r="V128" s="25">
        <v>19.110384</v>
      </c>
      <c r="W128" s="25">
        <v>19.854156</v>
      </c>
      <c r="X128" s="25">
        <v>20.391876</v>
      </c>
      <c r="Y128" s="25">
        <v>21.247944</v>
      </c>
      <c r="Z128" s="25">
        <v>22.277329999999999</v>
      </c>
      <c r="AA128" s="25">
        <v>23.334541000000002</v>
      </c>
      <c r="AB128" s="25">
        <v>23.878094000000001</v>
      </c>
      <c r="AC128" s="25">
        <v>25.532112000000001</v>
      </c>
      <c r="AD128" s="25">
        <v>26.373415000000001</v>
      </c>
      <c r="AE128" s="25">
        <v>27.187548</v>
      </c>
      <c r="AF128" s="25">
        <v>28.273959999999999</v>
      </c>
      <c r="AG128" s="25">
        <v>29.524448</v>
      </c>
      <c r="AH128" s="19">
        <v>4.1001000000000003E-2</v>
      </c>
    </row>
    <row r="129" spans="1:34" ht="15" customHeight="1" x14ac:dyDescent="0.35">
      <c r="A129" s="6" t="s">
        <v>253</v>
      </c>
      <c r="B129" s="17" t="s">
        <v>147</v>
      </c>
      <c r="C129" s="25">
        <v>4.5302720000000001</v>
      </c>
      <c r="D129" s="25">
        <v>5.5875709999999996</v>
      </c>
      <c r="E129" s="25">
        <v>5.5229119999999998</v>
      </c>
      <c r="F129" s="25">
        <v>5.1397599999999999</v>
      </c>
      <c r="G129" s="25">
        <v>4.8598800000000004</v>
      </c>
      <c r="H129" s="25">
        <v>4.862088</v>
      </c>
      <c r="I129" s="25">
        <v>4.9881469999999997</v>
      </c>
      <c r="J129" s="25">
        <v>5.2028150000000002</v>
      </c>
      <c r="K129" s="25">
        <v>5.4212360000000004</v>
      </c>
      <c r="L129" s="25">
        <v>5.6957190000000004</v>
      </c>
      <c r="M129" s="25">
        <v>6.0383839999999998</v>
      </c>
      <c r="N129" s="25">
        <v>6.2511049999999999</v>
      </c>
      <c r="O129" s="25">
        <v>6.4583269999999997</v>
      </c>
      <c r="P129" s="25">
        <v>6.6905539999999997</v>
      </c>
      <c r="Q129" s="25">
        <v>6.8544989999999997</v>
      </c>
      <c r="R129" s="25">
        <v>6.9979750000000003</v>
      </c>
      <c r="S129" s="25">
        <v>7.1529829999999999</v>
      </c>
      <c r="T129" s="25">
        <v>7.2744369999999998</v>
      </c>
      <c r="U129" s="25">
        <v>7.389812</v>
      </c>
      <c r="V129" s="25">
        <v>7.4991159999999999</v>
      </c>
      <c r="W129" s="25">
        <v>7.6315569999999999</v>
      </c>
      <c r="X129" s="25">
        <v>7.7947749999999996</v>
      </c>
      <c r="Y129" s="25">
        <v>7.9652430000000001</v>
      </c>
      <c r="Z129" s="25">
        <v>8.1088290000000001</v>
      </c>
      <c r="AA129" s="25">
        <v>8.2956299999999992</v>
      </c>
      <c r="AB129" s="25">
        <v>8.4531189999999992</v>
      </c>
      <c r="AC129" s="25">
        <v>8.644584</v>
      </c>
      <c r="AD129" s="25">
        <v>8.8776840000000004</v>
      </c>
      <c r="AE129" s="25">
        <v>9.0369460000000004</v>
      </c>
      <c r="AF129" s="25">
        <v>9.233689</v>
      </c>
      <c r="AG129" s="25">
        <v>9.5093969999999999</v>
      </c>
      <c r="AH129" s="19">
        <v>2.5024999999999999E-2</v>
      </c>
    </row>
    <row r="130" spans="1:34" ht="15" customHeight="1" x14ac:dyDescent="0.35">
      <c r="A130" s="6" t="s">
        <v>254</v>
      </c>
      <c r="B130" s="17" t="s">
        <v>164</v>
      </c>
      <c r="C130" s="25">
        <v>4.0174000000000003</v>
      </c>
      <c r="D130" s="25">
        <v>3.6369050000000001</v>
      </c>
      <c r="E130" s="25">
        <v>3.4306429999999999</v>
      </c>
      <c r="F130" s="25">
        <v>3.3225259999999999</v>
      </c>
      <c r="G130" s="25">
        <v>3.2839369999999999</v>
      </c>
      <c r="H130" s="25">
        <v>3.3048980000000001</v>
      </c>
      <c r="I130" s="25">
        <v>3.3434870000000001</v>
      </c>
      <c r="J130" s="25">
        <v>3.4211800000000001</v>
      </c>
      <c r="K130" s="25">
        <v>3.5239240000000001</v>
      </c>
      <c r="L130" s="25">
        <v>3.6599599999999999</v>
      </c>
      <c r="M130" s="25">
        <v>3.8095210000000002</v>
      </c>
      <c r="N130" s="25">
        <v>3.9694959999999999</v>
      </c>
      <c r="O130" s="25">
        <v>4.1300129999999999</v>
      </c>
      <c r="P130" s="25">
        <v>4.2884950000000002</v>
      </c>
      <c r="Q130" s="25">
        <v>4.4437040000000003</v>
      </c>
      <c r="R130" s="25">
        <v>4.5997649999999997</v>
      </c>
      <c r="S130" s="25">
        <v>4.7565150000000003</v>
      </c>
      <c r="T130" s="25">
        <v>4.9175829999999996</v>
      </c>
      <c r="U130" s="25">
        <v>5.0830500000000001</v>
      </c>
      <c r="V130" s="25">
        <v>5.2483069999999996</v>
      </c>
      <c r="W130" s="25">
        <v>5.4215150000000003</v>
      </c>
      <c r="X130" s="25">
        <v>5.6022369999999997</v>
      </c>
      <c r="Y130" s="25">
        <v>5.7939860000000003</v>
      </c>
      <c r="Z130" s="25">
        <v>5.9997759999999998</v>
      </c>
      <c r="AA130" s="25">
        <v>6.218966</v>
      </c>
      <c r="AB130" s="25">
        <v>6.4488289999999999</v>
      </c>
      <c r="AC130" s="25">
        <v>6.6890320000000001</v>
      </c>
      <c r="AD130" s="25">
        <v>6.9374320000000003</v>
      </c>
      <c r="AE130" s="25">
        <v>7.1975020000000001</v>
      </c>
      <c r="AF130" s="25">
        <v>7.4734619999999996</v>
      </c>
      <c r="AG130" s="25">
        <v>7.7718850000000002</v>
      </c>
      <c r="AH130" s="19">
        <v>2.2239999999999999E-2</v>
      </c>
    </row>
    <row r="131" spans="1:34" ht="15" customHeight="1" x14ac:dyDescent="0.35">
      <c r="A131" s="6" t="s">
        <v>255</v>
      </c>
      <c r="B131" s="17" t="s">
        <v>202</v>
      </c>
      <c r="C131" s="25">
        <v>1.9738340000000001</v>
      </c>
      <c r="D131" s="25">
        <v>2.0591179999999998</v>
      </c>
      <c r="E131" s="25">
        <v>2.089343</v>
      </c>
      <c r="F131" s="25">
        <v>2.0546129999999998</v>
      </c>
      <c r="G131" s="25">
        <v>2.0692949999999999</v>
      </c>
      <c r="H131" s="25">
        <v>2.0582370000000001</v>
      </c>
      <c r="I131" s="25">
        <v>2.0881639999999999</v>
      </c>
      <c r="J131" s="25">
        <v>2.1317979999999999</v>
      </c>
      <c r="K131" s="25">
        <v>2.149419</v>
      </c>
      <c r="L131" s="25">
        <v>2.2069420000000002</v>
      </c>
      <c r="M131" s="25">
        <v>2.2687400000000002</v>
      </c>
      <c r="N131" s="25">
        <v>2.342994</v>
      </c>
      <c r="O131" s="25">
        <v>2.3823919999999998</v>
      </c>
      <c r="P131" s="25">
        <v>2.4295939999999998</v>
      </c>
      <c r="Q131" s="25">
        <v>2.488966</v>
      </c>
      <c r="R131" s="25">
        <v>2.5376219999999998</v>
      </c>
      <c r="S131" s="25">
        <v>2.5890939999999998</v>
      </c>
      <c r="T131" s="25">
        <v>2.6515049999999998</v>
      </c>
      <c r="U131" s="25">
        <v>2.735449</v>
      </c>
      <c r="V131" s="25">
        <v>2.7939340000000001</v>
      </c>
      <c r="W131" s="25">
        <v>2.8592879999999998</v>
      </c>
      <c r="X131" s="25">
        <v>2.9262000000000001</v>
      </c>
      <c r="Y131" s="25">
        <v>2.991965</v>
      </c>
      <c r="Z131" s="25">
        <v>3.0657760000000001</v>
      </c>
      <c r="AA131" s="25">
        <v>3.1433279999999999</v>
      </c>
      <c r="AB131" s="25">
        <v>3.22506</v>
      </c>
      <c r="AC131" s="25">
        <v>3.3112080000000002</v>
      </c>
      <c r="AD131" s="25">
        <v>3.4005830000000001</v>
      </c>
      <c r="AE131" s="25">
        <v>3.4826510000000002</v>
      </c>
      <c r="AF131" s="25">
        <v>3.582576</v>
      </c>
      <c r="AG131" s="25">
        <v>3.685546</v>
      </c>
      <c r="AH131" s="19">
        <v>2.1033E-2</v>
      </c>
    </row>
    <row r="132" spans="1:34" ht="15" customHeight="1" x14ac:dyDescent="0.35">
      <c r="A132" s="6" t="s">
        <v>256</v>
      </c>
      <c r="B132" s="17" t="s">
        <v>168</v>
      </c>
      <c r="C132" s="19" t="s">
        <v>305</v>
      </c>
      <c r="D132" s="19" t="s">
        <v>305</v>
      </c>
      <c r="E132" s="19" t="s">
        <v>305</v>
      </c>
      <c r="F132" s="19" t="s">
        <v>305</v>
      </c>
      <c r="G132" s="19" t="s">
        <v>305</v>
      </c>
      <c r="H132" s="19" t="s">
        <v>305</v>
      </c>
      <c r="I132" s="19" t="s">
        <v>305</v>
      </c>
      <c r="J132" s="19" t="s">
        <v>305</v>
      </c>
      <c r="K132" s="19" t="s">
        <v>305</v>
      </c>
      <c r="L132" s="19" t="s">
        <v>305</v>
      </c>
      <c r="M132" s="19" t="s">
        <v>305</v>
      </c>
      <c r="N132" s="19" t="s">
        <v>305</v>
      </c>
      <c r="O132" s="19" t="s">
        <v>305</v>
      </c>
      <c r="P132" s="19" t="s">
        <v>305</v>
      </c>
      <c r="Q132" s="19" t="s">
        <v>305</v>
      </c>
      <c r="R132" s="19" t="s">
        <v>305</v>
      </c>
      <c r="S132" s="19" t="s">
        <v>305</v>
      </c>
      <c r="T132" s="19" t="s">
        <v>305</v>
      </c>
      <c r="U132" s="19" t="s">
        <v>305</v>
      </c>
      <c r="V132" s="19" t="s">
        <v>305</v>
      </c>
      <c r="W132" s="19" t="s">
        <v>305</v>
      </c>
      <c r="X132" s="19" t="s">
        <v>305</v>
      </c>
      <c r="Y132" s="19" t="s">
        <v>305</v>
      </c>
      <c r="Z132" s="19" t="s">
        <v>305</v>
      </c>
      <c r="AA132" s="19" t="s">
        <v>305</v>
      </c>
      <c r="AB132" s="19" t="s">
        <v>305</v>
      </c>
      <c r="AC132" s="19" t="s">
        <v>305</v>
      </c>
      <c r="AD132" s="19" t="s">
        <v>305</v>
      </c>
      <c r="AE132" s="19" t="s">
        <v>305</v>
      </c>
      <c r="AF132" s="19" t="s">
        <v>305</v>
      </c>
      <c r="AG132" s="19" t="s">
        <v>305</v>
      </c>
      <c r="AH132" s="19" t="s">
        <v>305</v>
      </c>
    </row>
    <row r="133" spans="1:34" ht="15" customHeight="1" x14ac:dyDescent="0.35">
      <c r="A133" s="6" t="s">
        <v>257</v>
      </c>
      <c r="B133" s="17" t="s">
        <v>149</v>
      </c>
      <c r="C133" s="25">
        <v>30.523893000000001</v>
      </c>
      <c r="D133" s="25">
        <v>31.401592000000001</v>
      </c>
      <c r="E133" s="25">
        <v>31.325438999999999</v>
      </c>
      <c r="F133" s="25">
        <v>31.138731</v>
      </c>
      <c r="G133" s="25">
        <v>31.206337000000001</v>
      </c>
      <c r="H133" s="25">
        <v>31.590336000000001</v>
      </c>
      <c r="I133" s="25">
        <v>32.197968000000003</v>
      </c>
      <c r="J133" s="25">
        <v>33.016514000000001</v>
      </c>
      <c r="K133" s="25">
        <v>33.883274</v>
      </c>
      <c r="L133" s="25">
        <v>34.833385</v>
      </c>
      <c r="M133" s="25">
        <v>35.826816999999998</v>
      </c>
      <c r="N133" s="25">
        <v>37.004886999999997</v>
      </c>
      <c r="O133" s="25">
        <v>38.002856999999999</v>
      </c>
      <c r="P133" s="25">
        <v>39.005702999999997</v>
      </c>
      <c r="Q133" s="25">
        <v>39.885941000000003</v>
      </c>
      <c r="R133" s="25">
        <v>40.676127999999999</v>
      </c>
      <c r="S133" s="25">
        <v>41.448872000000001</v>
      </c>
      <c r="T133" s="25">
        <v>42.224921999999999</v>
      </c>
      <c r="U133" s="25">
        <v>43.051040999999998</v>
      </c>
      <c r="V133" s="25">
        <v>43.845672999999998</v>
      </c>
      <c r="W133" s="25">
        <v>44.67915</v>
      </c>
      <c r="X133" s="25">
        <v>45.556038000000001</v>
      </c>
      <c r="Y133" s="25">
        <v>46.436737000000001</v>
      </c>
      <c r="Z133" s="25">
        <v>47.337364000000001</v>
      </c>
      <c r="AA133" s="25">
        <v>48.323822</v>
      </c>
      <c r="AB133" s="25">
        <v>49.375931000000001</v>
      </c>
      <c r="AC133" s="25">
        <v>50.441921000000001</v>
      </c>
      <c r="AD133" s="25">
        <v>51.535099000000002</v>
      </c>
      <c r="AE133" s="25">
        <v>52.582680000000003</v>
      </c>
      <c r="AF133" s="25">
        <v>53.58231</v>
      </c>
      <c r="AG133" s="25">
        <v>54.707943</v>
      </c>
      <c r="AH133" s="19">
        <v>1.9640000000000001E-2</v>
      </c>
    </row>
    <row r="135" spans="1:34" ht="15" customHeight="1" x14ac:dyDescent="0.35">
      <c r="B135" s="16" t="s">
        <v>205</v>
      </c>
    </row>
    <row r="136" spans="1:34" ht="15" customHeight="1" x14ac:dyDescent="0.35">
      <c r="B136" s="16" t="s">
        <v>258</v>
      </c>
    </row>
    <row r="137" spans="1:34" ht="15" customHeight="1" x14ac:dyDescent="0.35">
      <c r="A137" s="6" t="s">
        <v>259</v>
      </c>
      <c r="B137" s="17" t="s">
        <v>141</v>
      </c>
      <c r="C137" s="18">
        <v>246.62069700000001</v>
      </c>
      <c r="D137" s="18">
        <v>255.80079699999999</v>
      </c>
      <c r="E137" s="18">
        <v>257.61743200000001</v>
      </c>
      <c r="F137" s="18">
        <v>258.76242100000002</v>
      </c>
      <c r="G137" s="18">
        <v>261.37207000000001</v>
      </c>
      <c r="H137" s="18">
        <v>267.19897500000002</v>
      </c>
      <c r="I137" s="18">
        <v>275.17532299999999</v>
      </c>
      <c r="J137" s="18">
        <v>284.555634</v>
      </c>
      <c r="K137" s="18">
        <v>294.33792099999999</v>
      </c>
      <c r="L137" s="18">
        <v>305.25448599999999</v>
      </c>
      <c r="M137" s="18">
        <v>318.01129200000003</v>
      </c>
      <c r="N137" s="18">
        <v>329.85592700000001</v>
      </c>
      <c r="O137" s="18">
        <v>341.28250100000002</v>
      </c>
      <c r="P137" s="18">
        <v>352.56900000000002</v>
      </c>
      <c r="Q137" s="18">
        <v>363.37063599999999</v>
      </c>
      <c r="R137" s="18">
        <v>373.40228300000001</v>
      </c>
      <c r="S137" s="18">
        <v>383.75924700000002</v>
      </c>
      <c r="T137" s="18">
        <v>394.45114100000001</v>
      </c>
      <c r="U137" s="18">
        <v>405.31100500000002</v>
      </c>
      <c r="V137" s="18">
        <v>415.91018700000001</v>
      </c>
      <c r="W137" s="18">
        <v>427.207672</v>
      </c>
      <c r="X137" s="18">
        <v>439.13110399999999</v>
      </c>
      <c r="Y137" s="18">
        <v>451.40689099999997</v>
      </c>
      <c r="Z137" s="18">
        <v>464.08691399999998</v>
      </c>
      <c r="AA137" s="18">
        <v>477.81366000000003</v>
      </c>
      <c r="AB137" s="18">
        <v>492.470123</v>
      </c>
      <c r="AC137" s="18">
        <v>507.32486</v>
      </c>
      <c r="AD137" s="18">
        <v>522.68890399999998</v>
      </c>
      <c r="AE137" s="18">
        <v>538.02062999999998</v>
      </c>
      <c r="AF137" s="18">
        <v>553.72900400000003</v>
      </c>
      <c r="AG137" s="18">
        <v>570.87591599999996</v>
      </c>
      <c r="AH137" s="19">
        <v>2.8372000000000001E-2</v>
      </c>
    </row>
    <row r="138" spans="1:34" ht="15" customHeight="1" x14ac:dyDescent="0.35">
      <c r="A138" s="6" t="s">
        <v>260</v>
      </c>
      <c r="B138" s="17" t="s">
        <v>150</v>
      </c>
      <c r="C138" s="18">
        <v>173.48147599999999</v>
      </c>
      <c r="D138" s="18">
        <v>183.02415500000001</v>
      </c>
      <c r="E138" s="18">
        <v>186.87725800000001</v>
      </c>
      <c r="F138" s="18">
        <v>188.97373999999999</v>
      </c>
      <c r="G138" s="18">
        <v>192.49041700000001</v>
      </c>
      <c r="H138" s="18">
        <v>198.609543</v>
      </c>
      <c r="I138" s="18">
        <v>203.37295499999999</v>
      </c>
      <c r="J138" s="18">
        <v>209.97473099999999</v>
      </c>
      <c r="K138" s="18">
        <v>216.540817</v>
      </c>
      <c r="L138" s="18">
        <v>223.86312899999999</v>
      </c>
      <c r="M138" s="18">
        <v>232.43287699999999</v>
      </c>
      <c r="N138" s="18">
        <v>240.520264</v>
      </c>
      <c r="O138" s="18">
        <v>248.123535</v>
      </c>
      <c r="P138" s="18">
        <v>256.13848899999999</v>
      </c>
      <c r="Q138" s="18">
        <v>263.36645499999997</v>
      </c>
      <c r="R138" s="18">
        <v>269.75793499999997</v>
      </c>
      <c r="S138" s="18">
        <v>276.251801</v>
      </c>
      <c r="T138" s="18">
        <v>283.28701799999999</v>
      </c>
      <c r="U138" s="18">
        <v>290.54333500000001</v>
      </c>
      <c r="V138" s="18">
        <v>297.55313100000001</v>
      </c>
      <c r="W138" s="18">
        <v>305.15441900000002</v>
      </c>
      <c r="X138" s="18">
        <v>313.40475500000002</v>
      </c>
      <c r="Y138" s="18">
        <v>321.76483200000001</v>
      </c>
      <c r="Z138" s="18">
        <v>330.82919299999998</v>
      </c>
      <c r="AA138" s="18">
        <v>340.48788500000001</v>
      </c>
      <c r="AB138" s="18">
        <v>350.97464000000002</v>
      </c>
      <c r="AC138" s="18">
        <v>361.76419099999998</v>
      </c>
      <c r="AD138" s="18">
        <v>373.12158199999999</v>
      </c>
      <c r="AE138" s="18">
        <v>384.49447600000002</v>
      </c>
      <c r="AF138" s="18">
        <v>396.546448</v>
      </c>
      <c r="AG138" s="18">
        <v>409.927277</v>
      </c>
      <c r="AH138" s="19">
        <v>2.9078E-2</v>
      </c>
    </row>
    <row r="139" spans="1:34" ht="15" customHeight="1" x14ac:dyDescent="0.35">
      <c r="A139" s="6" t="s">
        <v>261</v>
      </c>
      <c r="B139" s="17" t="s">
        <v>157</v>
      </c>
      <c r="C139" s="18">
        <v>151.848038</v>
      </c>
      <c r="D139" s="18">
        <v>166.85661300000001</v>
      </c>
      <c r="E139" s="18">
        <v>173.94603000000001</v>
      </c>
      <c r="F139" s="18">
        <v>177.06886299999999</v>
      </c>
      <c r="G139" s="18">
        <v>181.897842</v>
      </c>
      <c r="H139" s="18">
        <v>189.09188800000001</v>
      </c>
      <c r="I139" s="18">
        <v>196.28439299999999</v>
      </c>
      <c r="J139" s="18">
        <v>206.37275700000001</v>
      </c>
      <c r="K139" s="18">
        <v>217.32785000000001</v>
      </c>
      <c r="L139" s="18">
        <v>229.06736799999999</v>
      </c>
      <c r="M139" s="18">
        <v>242.54399100000001</v>
      </c>
      <c r="N139" s="18">
        <v>255.30445900000001</v>
      </c>
      <c r="O139" s="18">
        <v>267.75308200000001</v>
      </c>
      <c r="P139" s="18">
        <v>278.97467</v>
      </c>
      <c r="Q139" s="18">
        <v>290.66467299999999</v>
      </c>
      <c r="R139" s="18">
        <v>302.03717</v>
      </c>
      <c r="S139" s="18">
        <v>312.88336199999998</v>
      </c>
      <c r="T139" s="18">
        <v>326.04302999999999</v>
      </c>
      <c r="U139" s="18">
        <v>338.82345600000002</v>
      </c>
      <c r="V139" s="18">
        <v>348.84307899999999</v>
      </c>
      <c r="W139" s="18">
        <v>361.77819799999997</v>
      </c>
      <c r="X139" s="18">
        <v>375.87185699999998</v>
      </c>
      <c r="Y139" s="18">
        <v>390.59991500000001</v>
      </c>
      <c r="Z139" s="18">
        <v>405.654968</v>
      </c>
      <c r="AA139" s="18">
        <v>422.855255</v>
      </c>
      <c r="AB139" s="18">
        <v>440.764252</v>
      </c>
      <c r="AC139" s="18">
        <v>458.49368299999998</v>
      </c>
      <c r="AD139" s="18">
        <v>476.653931</v>
      </c>
      <c r="AE139" s="18">
        <v>494.37823500000002</v>
      </c>
      <c r="AF139" s="18">
        <v>515.94451900000001</v>
      </c>
      <c r="AG139" s="18">
        <v>539.83850099999995</v>
      </c>
      <c r="AH139" s="19">
        <v>4.3186000000000002E-2</v>
      </c>
    </row>
    <row r="140" spans="1:34" ht="15" customHeight="1" x14ac:dyDescent="0.35">
      <c r="A140" s="6" t="s">
        <v>262</v>
      </c>
      <c r="B140" s="17" t="s">
        <v>170</v>
      </c>
      <c r="C140" s="18">
        <v>411.84991500000001</v>
      </c>
      <c r="D140" s="18">
        <v>452.67895499999997</v>
      </c>
      <c r="E140" s="18">
        <v>475.71450800000002</v>
      </c>
      <c r="F140" s="18">
        <v>494.534088</v>
      </c>
      <c r="G140" s="18">
        <v>507.84201000000002</v>
      </c>
      <c r="H140" s="18">
        <v>519.31005900000002</v>
      </c>
      <c r="I140" s="18">
        <v>534.63848900000005</v>
      </c>
      <c r="J140" s="18">
        <v>560.91351299999997</v>
      </c>
      <c r="K140" s="18">
        <v>581.36737100000005</v>
      </c>
      <c r="L140" s="18">
        <v>605.11321999999996</v>
      </c>
      <c r="M140" s="18">
        <v>646.220642</v>
      </c>
      <c r="N140" s="18">
        <v>662.52410899999995</v>
      </c>
      <c r="O140" s="18">
        <v>688.55419900000004</v>
      </c>
      <c r="P140" s="18">
        <v>711.28143299999999</v>
      </c>
      <c r="Q140" s="18">
        <v>739.76507600000002</v>
      </c>
      <c r="R140" s="18">
        <v>750.87200900000005</v>
      </c>
      <c r="S140" s="18">
        <v>770.01312299999995</v>
      </c>
      <c r="T140" s="18">
        <v>796.90972899999997</v>
      </c>
      <c r="U140" s="18">
        <v>824.52233899999999</v>
      </c>
      <c r="V140" s="18">
        <v>844.26873799999998</v>
      </c>
      <c r="W140" s="18">
        <v>876.31274399999995</v>
      </c>
      <c r="X140" s="18">
        <v>906.14294400000006</v>
      </c>
      <c r="Y140" s="18">
        <v>933.17486599999995</v>
      </c>
      <c r="Z140" s="18">
        <v>966.29278599999998</v>
      </c>
      <c r="AA140" s="18">
        <v>1003.015503</v>
      </c>
      <c r="AB140" s="18">
        <v>1043.7624510000001</v>
      </c>
      <c r="AC140" s="18">
        <v>1081.7639160000001</v>
      </c>
      <c r="AD140" s="18">
        <v>1120.1831050000001</v>
      </c>
      <c r="AE140" s="18">
        <v>1159.5272219999999</v>
      </c>
      <c r="AF140" s="18">
        <v>1206.3210449999999</v>
      </c>
      <c r="AG140" s="18">
        <v>1255.4941409999999</v>
      </c>
      <c r="AH140" s="19">
        <v>3.7852999999999998E-2</v>
      </c>
    </row>
    <row r="141" spans="1:34" ht="14.5" x14ac:dyDescent="0.35">
      <c r="A141" s="6" t="s">
        <v>263</v>
      </c>
      <c r="B141" s="17" t="s">
        <v>211</v>
      </c>
      <c r="C141" s="18">
        <v>983.80011000000002</v>
      </c>
      <c r="D141" s="18">
        <v>1058.3604740000001</v>
      </c>
      <c r="E141" s="18">
        <v>1094.1552730000001</v>
      </c>
      <c r="F141" s="18">
        <v>1119.339111</v>
      </c>
      <c r="G141" s="18">
        <v>1143.6022949999999</v>
      </c>
      <c r="H141" s="18">
        <v>1174.2104489999999</v>
      </c>
      <c r="I141" s="18">
        <v>1209.4710689999999</v>
      </c>
      <c r="J141" s="18">
        <v>1261.81665</v>
      </c>
      <c r="K141" s="18">
        <v>1309.5738530000001</v>
      </c>
      <c r="L141" s="18">
        <v>1363.2982179999999</v>
      </c>
      <c r="M141" s="18">
        <v>1439.2089840000001</v>
      </c>
      <c r="N141" s="18">
        <v>1488.2048339999999</v>
      </c>
      <c r="O141" s="18">
        <v>1545.713135</v>
      </c>
      <c r="P141" s="18">
        <v>1598.9636230000001</v>
      </c>
      <c r="Q141" s="18">
        <v>1657.16687</v>
      </c>
      <c r="R141" s="18">
        <v>1696.0694579999999</v>
      </c>
      <c r="S141" s="18">
        <v>1742.9075929999999</v>
      </c>
      <c r="T141" s="18">
        <v>1800.690918</v>
      </c>
      <c r="U141" s="18">
        <v>1859.2001949999999</v>
      </c>
      <c r="V141" s="18">
        <v>1906.575317</v>
      </c>
      <c r="W141" s="18">
        <v>1970.4528809999999</v>
      </c>
      <c r="X141" s="18">
        <v>2034.5507809999999</v>
      </c>
      <c r="Y141" s="18">
        <v>2096.9465329999998</v>
      </c>
      <c r="Z141" s="18">
        <v>2166.8637699999999</v>
      </c>
      <c r="AA141" s="18">
        <v>2244.1723630000001</v>
      </c>
      <c r="AB141" s="18">
        <v>2327.9714359999998</v>
      </c>
      <c r="AC141" s="18">
        <v>2409.3464359999998</v>
      </c>
      <c r="AD141" s="18">
        <v>2492.647461</v>
      </c>
      <c r="AE141" s="18">
        <v>2576.4204100000002</v>
      </c>
      <c r="AF141" s="18">
        <v>2672.5410160000001</v>
      </c>
      <c r="AG141" s="18">
        <v>2776.1359859999998</v>
      </c>
      <c r="AH141" s="19">
        <v>3.5185000000000001E-2</v>
      </c>
    </row>
    <row r="142" spans="1:34" ht="14.5" x14ac:dyDescent="0.35">
      <c r="A142" s="6" t="s">
        <v>264</v>
      </c>
      <c r="B142" s="17" t="s">
        <v>213</v>
      </c>
      <c r="C142" s="18">
        <v>0.64150499999999999</v>
      </c>
      <c r="D142" s="18">
        <v>0.73196899999999998</v>
      </c>
      <c r="E142" s="18">
        <v>0.748166</v>
      </c>
      <c r="F142" s="18">
        <v>0.77386600000000005</v>
      </c>
      <c r="G142" s="18">
        <v>0.777281</v>
      </c>
      <c r="H142" s="18">
        <v>0.78120599999999996</v>
      </c>
      <c r="I142" s="18">
        <v>0.78976400000000002</v>
      </c>
      <c r="J142" s="18">
        <v>0.81530599999999998</v>
      </c>
      <c r="K142" s="18">
        <v>0.83235499999999996</v>
      </c>
      <c r="L142" s="18">
        <v>0.85396799999999995</v>
      </c>
      <c r="M142" s="18">
        <v>0.90002700000000002</v>
      </c>
      <c r="N142" s="18">
        <v>0.91003599999999996</v>
      </c>
      <c r="O142" s="18">
        <v>0.93457400000000002</v>
      </c>
      <c r="P142" s="18">
        <v>0.95803199999999999</v>
      </c>
      <c r="Q142" s="18">
        <v>0.99452200000000002</v>
      </c>
      <c r="R142" s="18">
        <v>1.0069669999999999</v>
      </c>
      <c r="S142" s="18">
        <v>1.034923</v>
      </c>
      <c r="T142" s="18">
        <v>1.074479</v>
      </c>
      <c r="U142" s="18">
        <v>1.1149500000000001</v>
      </c>
      <c r="V142" s="18">
        <v>1.15229</v>
      </c>
      <c r="W142" s="18">
        <v>1.1995480000000001</v>
      </c>
      <c r="X142" s="18">
        <v>1.24983</v>
      </c>
      <c r="Y142" s="18">
        <v>1.294473</v>
      </c>
      <c r="Z142" s="18">
        <v>1.3485780000000001</v>
      </c>
      <c r="AA142" s="18">
        <v>1.4108700000000001</v>
      </c>
      <c r="AB142" s="18">
        <v>1.4766900000000001</v>
      </c>
      <c r="AC142" s="18">
        <v>1.539188</v>
      </c>
      <c r="AD142" s="18">
        <v>1.6112310000000001</v>
      </c>
      <c r="AE142" s="18">
        <v>1.68126</v>
      </c>
      <c r="AF142" s="18">
        <v>1.7686409999999999</v>
      </c>
      <c r="AG142" s="18">
        <v>1.8596200000000001</v>
      </c>
      <c r="AH142" s="19">
        <v>3.6114E-2</v>
      </c>
    </row>
    <row r="143" spans="1:34" ht="14.5" x14ac:dyDescent="0.35">
      <c r="A143" s="6" t="s">
        <v>265</v>
      </c>
      <c r="B143" s="16" t="s">
        <v>215</v>
      </c>
      <c r="C143" s="20">
        <v>984.44158900000002</v>
      </c>
      <c r="D143" s="20">
        <v>1059.0924070000001</v>
      </c>
      <c r="E143" s="20">
        <v>1094.903564</v>
      </c>
      <c r="F143" s="20">
        <v>1120.1130370000001</v>
      </c>
      <c r="G143" s="20">
        <v>1144.379639</v>
      </c>
      <c r="H143" s="20">
        <v>1174.9918210000001</v>
      </c>
      <c r="I143" s="20">
        <v>1210.260986</v>
      </c>
      <c r="J143" s="20">
        <v>1262.631836</v>
      </c>
      <c r="K143" s="20">
        <v>1310.40625</v>
      </c>
      <c r="L143" s="20">
        <v>1364.1523440000001</v>
      </c>
      <c r="M143" s="20">
        <v>1440.109009</v>
      </c>
      <c r="N143" s="20">
        <v>1489.114746</v>
      </c>
      <c r="O143" s="20">
        <v>1546.6475829999999</v>
      </c>
      <c r="P143" s="20">
        <v>1599.9216309999999</v>
      </c>
      <c r="Q143" s="20">
        <v>1658.161255</v>
      </c>
      <c r="R143" s="20">
        <v>1697.076538</v>
      </c>
      <c r="S143" s="20">
        <v>1743.942505</v>
      </c>
      <c r="T143" s="20">
        <v>1801.7655030000001</v>
      </c>
      <c r="U143" s="20">
        <v>1860.315186</v>
      </c>
      <c r="V143" s="20">
        <v>1907.727539</v>
      </c>
      <c r="W143" s="20">
        <v>1971.652466</v>
      </c>
      <c r="X143" s="20">
        <v>2035.8005370000001</v>
      </c>
      <c r="Y143" s="20">
        <v>2098.2409670000002</v>
      </c>
      <c r="Z143" s="20">
        <v>2168.2126459999999</v>
      </c>
      <c r="AA143" s="20">
        <v>2245.5832519999999</v>
      </c>
      <c r="AB143" s="20">
        <v>2329.4479980000001</v>
      </c>
      <c r="AC143" s="20">
        <v>2410.8857419999999</v>
      </c>
      <c r="AD143" s="20">
        <v>2494.2585450000001</v>
      </c>
      <c r="AE143" s="20">
        <v>2578.101807</v>
      </c>
      <c r="AF143" s="20">
        <v>2674.3098140000002</v>
      </c>
      <c r="AG143" s="20">
        <v>2777.9956050000001</v>
      </c>
      <c r="AH143" s="21">
        <v>3.5185000000000001E-2</v>
      </c>
    </row>
    <row r="145" spans="2:34" thickBot="1" x14ac:dyDescent="0.4"/>
    <row r="146" spans="2:34" ht="14.5" x14ac:dyDescent="0.35">
      <c r="B146" s="53" t="s">
        <v>306</v>
      </c>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30"/>
    </row>
    <row r="147" spans="2:34" ht="14.5" x14ac:dyDescent="0.35">
      <c r="B147" s="7" t="s">
        <v>285</v>
      </c>
    </row>
    <row r="148" spans="2:34" ht="14.5" x14ac:dyDescent="0.35">
      <c r="B148" s="7" t="s">
        <v>286</v>
      </c>
    </row>
    <row r="149" spans="2:34" ht="14.5" x14ac:dyDescent="0.35">
      <c r="B149" s="7" t="s">
        <v>266</v>
      </c>
    </row>
    <row r="150" spans="2:34" ht="15" customHeight="1" x14ac:dyDescent="0.35">
      <c r="B150" s="7" t="s">
        <v>287</v>
      </c>
    </row>
    <row r="151" spans="2:34" ht="15" customHeight="1" x14ac:dyDescent="0.35">
      <c r="B151" s="7" t="s">
        <v>288</v>
      </c>
    </row>
    <row r="152" spans="2:34" ht="15" customHeight="1" x14ac:dyDescent="0.35">
      <c r="B152" s="7" t="s">
        <v>289</v>
      </c>
    </row>
    <row r="153" spans="2:34" ht="15" customHeight="1" x14ac:dyDescent="0.35">
      <c r="B153" s="7" t="s">
        <v>290</v>
      </c>
    </row>
    <row r="154" spans="2:34" ht="15" customHeight="1" x14ac:dyDescent="0.35">
      <c r="B154" s="7" t="s">
        <v>267</v>
      </c>
    </row>
    <row r="155" spans="2:34" ht="15" customHeight="1" x14ac:dyDescent="0.35">
      <c r="B155" s="7" t="s">
        <v>291</v>
      </c>
    </row>
    <row r="156" spans="2:34" ht="15" customHeight="1" x14ac:dyDescent="0.35">
      <c r="B156" s="7" t="s">
        <v>292</v>
      </c>
    </row>
    <row r="157" spans="2:34" ht="15" customHeight="1" x14ac:dyDescent="0.35">
      <c r="B157" s="7" t="s">
        <v>293</v>
      </c>
    </row>
    <row r="158" spans="2:34" ht="15" customHeight="1" x14ac:dyDescent="0.35">
      <c r="B158" s="7" t="s">
        <v>294</v>
      </c>
    </row>
    <row r="159" spans="2:34" ht="15" customHeight="1" x14ac:dyDescent="0.35">
      <c r="B159" s="7" t="s">
        <v>295</v>
      </c>
    </row>
    <row r="160" spans="2:34" ht="15" customHeight="1" x14ac:dyDescent="0.35">
      <c r="B160" s="7" t="s">
        <v>296</v>
      </c>
    </row>
    <row r="308" spans="2:34" ht="15" customHeight="1" x14ac:dyDescent="0.35">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row>
    <row r="511" spans="2:34" ht="15" customHeight="1" x14ac:dyDescent="0.35">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row>
    <row r="712" spans="2:34" ht="15" customHeight="1" x14ac:dyDescent="0.35">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row>
    <row r="887" spans="2:34" ht="15" customHeight="1" x14ac:dyDescent="0.35">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row>
    <row r="1100" spans="2:34" ht="15" customHeight="1" x14ac:dyDescent="0.35">
      <c r="B1100" s="47"/>
      <c r="C1100" s="47"/>
      <c r="D1100" s="47"/>
      <c r="E1100" s="47"/>
      <c r="F1100" s="47"/>
      <c r="G1100" s="47"/>
      <c r="H1100" s="47"/>
      <c r="I1100" s="47"/>
      <c r="J1100" s="47"/>
      <c r="K1100" s="47"/>
      <c r="L1100" s="47"/>
      <c r="M1100" s="47"/>
      <c r="N1100" s="47"/>
      <c r="O1100" s="47"/>
      <c r="P1100" s="47"/>
      <c r="Q1100" s="47"/>
      <c r="R1100" s="47"/>
      <c r="S1100" s="47"/>
      <c r="T1100" s="47"/>
      <c r="U1100" s="47"/>
      <c r="V1100" s="47"/>
      <c r="W1100" s="47"/>
      <c r="X1100" s="47"/>
      <c r="Y1100" s="47"/>
      <c r="Z1100" s="47"/>
      <c r="AA1100" s="47"/>
      <c r="AB1100" s="47"/>
      <c r="AC1100" s="47"/>
      <c r="AD1100" s="47"/>
      <c r="AE1100" s="47"/>
      <c r="AF1100" s="47"/>
      <c r="AG1100" s="47"/>
      <c r="AH1100" s="47"/>
    </row>
    <row r="1227" spans="2:34" ht="15" customHeight="1" x14ac:dyDescent="0.35">
      <c r="B1227" s="47"/>
      <c r="C1227" s="47"/>
      <c r="D1227" s="47"/>
      <c r="E1227" s="47"/>
      <c r="F1227" s="47"/>
      <c r="G1227" s="47"/>
      <c r="H1227" s="47"/>
      <c r="I1227" s="47"/>
      <c r="J1227" s="47"/>
      <c r="K1227" s="47"/>
      <c r="L1227" s="47"/>
      <c r="M1227" s="47"/>
      <c r="N1227" s="47"/>
      <c r="O1227" s="47"/>
      <c r="P1227" s="47"/>
      <c r="Q1227" s="47"/>
      <c r="R1227" s="47"/>
      <c r="S1227" s="47"/>
      <c r="T1227" s="47"/>
      <c r="U1227" s="47"/>
      <c r="V1227" s="47"/>
      <c r="W1227" s="47"/>
      <c r="X1227" s="47"/>
      <c r="Y1227" s="47"/>
      <c r="Z1227" s="47"/>
      <c r="AA1227" s="47"/>
      <c r="AB1227" s="47"/>
      <c r="AC1227" s="47"/>
      <c r="AD1227" s="47"/>
      <c r="AE1227" s="47"/>
      <c r="AF1227" s="47"/>
      <c r="AG1227" s="47"/>
      <c r="AH1227" s="47"/>
    </row>
    <row r="1390" spans="2:34" ht="15" customHeight="1" x14ac:dyDescent="0.35">
      <c r="B1390" s="47"/>
      <c r="C1390" s="47"/>
      <c r="D1390" s="47"/>
      <c r="E1390" s="47"/>
      <c r="F1390" s="47"/>
      <c r="G1390" s="47"/>
      <c r="H1390" s="47"/>
      <c r="I1390" s="47"/>
      <c r="J1390" s="47"/>
      <c r="K1390" s="47"/>
      <c r="L1390" s="47"/>
      <c r="M1390" s="47"/>
      <c r="N1390" s="47"/>
      <c r="O1390" s="47"/>
      <c r="P1390" s="47"/>
      <c r="Q1390" s="47"/>
      <c r="R1390" s="47"/>
      <c r="S1390" s="47"/>
      <c r="T1390" s="47"/>
      <c r="U1390" s="47"/>
      <c r="V1390" s="47"/>
      <c r="W1390" s="47"/>
      <c r="X1390" s="47"/>
      <c r="Y1390" s="47"/>
      <c r="Z1390" s="47"/>
      <c r="AA1390" s="47"/>
      <c r="AB1390" s="47"/>
      <c r="AC1390" s="47"/>
      <c r="AD1390" s="47"/>
      <c r="AE1390" s="47"/>
      <c r="AF1390" s="47"/>
      <c r="AG1390" s="47"/>
      <c r="AH1390" s="47"/>
    </row>
    <row r="1502" spans="2:34" ht="15" customHeight="1" x14ac:dyDescent="0.35">
      <c r="B1502" s="47"/>
      <c r="C1502" s="47"/>
      <c r="D1502" s="47"/>
      <c r="E1502" s="47"/>
      <c r="F1502" s="47"/>
      <c r="G1502" s="47"/>
      <c r="H1502" s="47"/>
      <c r="I1502" s="47"/>
      <c r="J1502" s="47"/>
      <c r="K1502" s="47"/>
      <c r="L1502" s="47"/>
      <c r="M1502" s="47"/>
      <c r="N1502" s="47"/>
      <c r="O1502" s="47"/>
      <c r="P1502" s="47"/>
      <c r="Q1502" s="47"/>
      <c r="R1502" s="47"/>
      <c r="S1502" s="47"/>
      <c r="T1502" s="47"/>
      <c r="U1502" s="47"/>
      <c r="V1502" s="47"/>
      <c r="W1502" s="47"/>
      <c r="X1502" s="47"/>
      <c r="Y1502" s="47"/>
      <c r="Z1502" s="47"/>
      <c r="AA1502" s="47"/>
      <c r="AB1502" s="47"/>
      <c r="AC1502" s="47"/>
      <c r="AD1502" s="47"/>
      <c r="AE1502" s="47"/>
      <c r="AF1502" s="47"/>
      <c r="AG1502" s="47"/>
      <c r="AH1502" s="47"/>
    </row>
    <row r="1604" spans="2:34" ht="15" customHeight="1" x14ac:dyDescent="0.35">
      <c r="B1604" s="47"/>
      <c r="C1604" s="47"/>
      <c r="D1604" s="47"/>
      <c r="E1604" s="47"/>
      <c r="F1604" s="47"/>
      <c r="G1604" s="47"/>
      <c r="H1604" s="47"/>
      <c r="I1604" s="47"/>
      <c r="J1604" s="47"/>
      <c r="K1604" s="47"/>
      <c r="L1604" s="47"/>
      <c r="M1604" s="47"/>
      <c r="N1604" s="47"/>
      <c r="O1604" s="47"/>
      <c r="P1604" s="47"/>
      <c r="Q1604" s="47"/>
      <c r="R1604" s="47"/>
      <c r="S1604" s="47"/>
      <c r="T1604" s="47"/>
      <c r="U1604" s="47"/>
      <c r="V1604" s="47"/>
      <c r="W1604" s="47"/>
      <c r="X1604" s="47"/>
      <c r="Y1604" s="47"/>
      <c r="Z1604" s="47"/>
      <c r="AA1604" s="47"/>
      <c r="AB1604" s="47"/>
      <c r="AC1604" s="47"/>
      <c r="AD1604" s="47"/>
      <c r="AE1604" s="47"/>
      <c r="AF1604" s="47"/>
      <c r="AG1604" s="47"/>
      <c r="AH1604" s="47"/>
    </row>
    <row r="1698" spans="2:34" ht="15" customHeight="1" x14ac:dyDescent="0.35">
      <c r="B1698" s="47"/>
      <c r="C1698" s="47"/>
      <c r="D1698" s="47"/>
      <c r="E1698" s="47"/>
      <c r="F1698" s="47"/>
      <c r="G1698" s="47"/>
      <c r="H1698" s="47"/>
      <c r="I1698" s="47"/>
      <c r="J1698" s="47"/>
      <c r="K1698" s="47"/>
      <c r="L1698" s="47"/>
      <c r="M1698" s="47"/>
      <c r="N1698" s="47"/>
      <c r="O1698" s="47"/>
      <c r="P1698" s="47"/>
      <c r="Q1698" s="47"/>
      <c r="R1698" s="47"/>
      <c r="S1698" s="47"/>
      <c r="T1698" s="47"/>
      <c r="U1698" s="47"/>
      <c r="V1698" s="47"/>
      <c r="W1698" s="47"/>
      <c r="X1698" s="47"/>
      <c r="Y1698" s="47"/>
      <c r="Z1698" s="47"/>
      <c r="AA1698" s="47"/>
      <c r="AB1698" s="47"/>
      <c r="AC1698" s="47"/>
      <c r="AD1698" s="47"/>
      <c r="AE1698" s="47"/>
      <c r="AF1698" s="47"/>
      <c r="AG1698" s="47"/>
      <c r="AH1698" s="47"/>
    </row>
    <row r="1945" spans="2:34" ht="15" customHeight="1" x14ac:dyDescent="0.35">
      <c r="B1945" s="47"/>
      <c r="C1945" s="47"/>
      <c r="D1945" s="47"/>
      <c r="E1945" s="47"/>
      <c r="F1945" s="47"/>
      <c r="G1945" s="47"/>
      <c r="H1945" s="47"/>
      <c r="I1945" s="47"/>
      <c r="J1945" s="47"/>
      <c r="K1945" s="47"/>
      <c r="L1945" s="47"/>
      <c r="M1945" s="47"/>
      <c r="N1945" s="47"/>
      <c r="O1945" s="47"/>
      <c r="P1945" s="47"/>
      <c r="Q1945" s="47"/>
      <c r="R1945" s="47"/>
      <c r="S1945" s="47"/>
      <c r="T1945" s="47"/>
      <c r="U1945" s="47"/>
      <c r="V1945" s="47"/>
      <c r="W1945" s="47"/>
      <c r="X1945" s="47"/>
      <c r="Y1945" s="47"/>
      <c r="Z1945" s="47"/>
      <c r="AA1945" s="47"/>
      <c r="AB1945" s="47"/>
      <c r="AC1945" s="47"/>
      <c r="AD1945" s="47"/>
      <c r="AE1945" s="47"/>
      <c r="AF1945" s="47"/>
      <c r="AG1945" s="47"/>
      <c r="AH1945" s="47"/>
    </row>
    <row r="2031" spans="2:34" ht="15" customHeight="1" x14ac:dyDescent="0.35">
      <c r="B2031" s="47"/>
      <c r="C2031" s="47"/>
      <c r="D2031" s="47"/>
      <c r="E2031" s="47"/>
      <c r="F2031" s="47"/>
      <c r="G2031" s="47"/>
      <c r="H2031" s="47"/>
      <c r="I2031" s="47"/>
      <c r="J2031" s="47"/>
      <c r="K2031" s="47"/>
      <c r="L2031" s="47"/>
      <c r="M2031" s="47"/>
      <c r="N2031" s="47"/>
      <c r="O2031" s="47"/>
      <c r="P2031" s="47"/>
      <c r="Q2031" s="47"/>
      <c r="R2031" s="47"/>
      <c r="S2031" s="47"/>
      <c r="T2031" s="47"/>
      <c r="U2031" s="47"/>
      <c r="V2031" s="47"/>
      <c r="W2031" s="47"/>
      <c r="X2031" s="47"/>
      <c r="Y2031" s="47"/>
      <c r="Z2031" s="47"/>
      <c r="AA2031" s="47"/>
      <c r="AB2031" s="47"/>
      <c r="AC2031" s="47"/>
      <c r="AD2031" s="47"/>
      <c r="AE2031" s="47"/>
      <c r="AF2031" s="47"/>
      <c r="AG2031" s="47"/>
      <c r="AH2031" s="47"/>
    </row>
    <row r="2153" spans="2:34" ht="15" customHeight="1" x14ac:dyDescent="0.35">
      <c r="B2153" s="47"/>
      <c r="C2153" s="47"/>
      <c r="D2153" s="47"/>
      <c r="E2153" s="47"/>
      <c r="F2153" s="47"/>
      <c r="G2153" s="47"/>
      <c r="H2153" s="47"/>
      <c r="I2153" s="47"/>
      <c r="J2153" s="47"/>
      <c r="K2153" s="47"/>
      <c r="L2153" s="47"/>
      <c r="M2153" s="47"/>
      <c r="N2153" s="47"/>
      <c r="O2153" s="47"/>
      <c r="P2153" s="47"/>
      <c r="Q2153" s="47"/>
      <c r="R2153" s="47"/>
      <c r="S2153" s="47"/>
      <c r="T2153" s="47"/>
      <c r="U2153" s="47"/>
      <c r="V2153" s="47"/>
      <c r="W2153" s="47"/>
      <c r="X2153" s="47"/>
      <c r="Y2153" s="47"/>
      <c r="Z2153" s="47"/>
      <c r="AA2153" s="47"/>
      <c r="AB2153" s="47"/>
      <c r="AC2153" s="47"/>
      <c r="AD2153" s="47"/>
      <c r="AE2153" s="47"/>
      <c r="AF2153" s="47"/>
      <c r="AG2153" s="47"/>
      <c r="AH2153" s="47"/>
    </row>
    <row r="2317" spans="2:34" ht="15" customHeight="1" x14ac:dyDescent="0.35">
      <c r="B2317" s="47"/>
      <c r="C2317" s="47"/>
      <c r="D2317" s="47"/>
      <c r="E2317" s="47"/>
      <c r="F2317" s="47"/>
      <c r="G2317" s="47"/>
      <c r="H2317" s="47"/>
      <c r="I2317" s="47"/>
      <c r="J2317" s="47"/>
      <c r="K2317" s="47"/>
      <c r="L2317" s="47"/>
      <c r="M2317" s="47"/>
      <c r="N2317" s="47"/>
      <c r="O2317" s="47"/>
      <c r="P2317" s="47"/>
      <c r="Q2317" s="47"/>
      <c r="R2317" s="47"/>
      <c r="S2317" s="47"/>
      <c r="T2317" s="47"/>
      <c r="U2317" s="47"/>
      <c r="V2317" s="47"/>
      <c r="W2317" s="47"/>
      <c r="X2317" s="47"/>
      <c r="Y2317" s="47"/>
      <c r="Z2317" s="47"/>
      <c r="AA2317" s="47"/>
      <c r="AB2317" s="47"/>
      <c r="AC2317" s="47"/>
      <c r="AD2317" s="47"/>
      <c r="AE2317" s="47"/>
      <c r="AF2317" s="47"/>
      <c r="AG2317" s="47"/>
      <c r="AH2317" s="47"/>
    </row>
    <row r="2419" spans="2:34" ht="15" customHeight="1" x14ac:dyDescent="0.35">
      <c r="B2419" s="47"/>
      <c r="C2419" s="47"/>
      <c r="D2419" s="47"/>
      <c r="E2419" s="47"/>
      <c r="F2419" s="47"/>
      <c r="G2419" s="47"/>
      <c r="H2419" s="47"/>
      <c r="I2419" s="47"/>
      <c r="J2419" s="47"/>
      <c r="K2419" s="47"/>
      <c r="L2419" s="47"/>
      <c r="M2419" s="47"/>
      <c r="N2419" s="47"/>
      <c r="O2419" s="47"/>
      <c r="P2419" s="47"/>
      <c r="Q2419" s="47"/>
      <c r="R2419" s="47"/>
      <c r="S2419" s="47"/>
      <c r="T2419" s="47"/>
      <c r="U2419" s="47"/>
      <c r="V2419" s="47"/>
      <c r="W2419" s="47"/>
      <c r="X2419" s="47"/>
      <c r="Y2419" s="47"/>
      <c r="Z2419" s="47"/>
      <c r="AA2419" s="47"/>
      <c r="AB2419" s="47"/>
      <c r="AC2419" s="47"/>
      <c r="AD2419" s="47"/>
      <c r="AE2419" s="47"/>
      <c r="AF2419" s="47"/>
      <c r="AG2419" s="47"/>
      <c r="AH2419" s="47"/>
    </row>
    <row r="2509" spans="2:34" ht="15" customHeight="1" x14ac:dyDescent="0.35">
      <c r="B2509" s="47"/>
      <c r="C2509" s="47"/>
      <c r="D2509" s="47"/>
      <c r="E2509" s="47"/>
      <c r="F2509" s="47"/>
      <c r="G2509" s="47"/>
      <c r="H2509" s="47"/>
      <c r="I2509" s="47"/>
      <c r="J2509" s="47"/>
      <c r="K2509" s="47"/>
      <c r="L2509" s="47"/>
      <c r="M2509" s="47"/>
      <c r="N2509" s="47"/>
      <c r="O2509" s="47"/>
      <c r="P2509" s="47"/>
      <c r="Q2509" s="47"/>
      <c r="R2509" s="47"/>
      <c r="S2509" s="47"/>
      <c r="T2509" s="47"/>
      <c r="U2509" s="47"/>
      <c r="V2509" s="47"/>
      <c r="W2509" s="47"/>
      <c r="X2509" s="47"/>
      <c r="Y2509" s="47"/>
      <c r="Z2509" s="47"/>
      <c r="AA2509" s="47"/>
      <c r="AB2509" s="47"/>
      <c r="AC2509" s="47"/>
      <c r="AD2509" s="47"/>
      <c r="AE2509" s="47"/>
      <c r="AF2509" s="47"/>
      <c r="AG2509" s="47"/>
      <c r="AH2509" s="47"/>
    </row>
    <row r="2598" spans="2:34" ht="15" customHeight="1" x14ac:dyDescent="0.35">
      <c r="B2598" s="47"/>
      <c r="C2598" s="47"/>
      <c r="D2598" s="47"/>
      <c r="E2598" s="47"/>
      <c r="F2598" s="47"/>
      <c r="G2598" s="47"/>
      <c r="H2598" s="47"/>
      <c r="I2598" s="47"/>
      <c r="J2598" s="47"/>
      <c r="K2598" s="47"/>
      <c r="L2598" s="47"/>
      <c r="M2598" s="47"/>
      <c r="N2598" s="47"/>
      <c r="O2598" s="47"/>
      <c r="P2598" s="47"/>
      <c r="Q2598" s="47"/>
      <c r="R2598" s="47"/>
      <c r="S2598" s="47"/>
      <c r="T2598" s="47"/>
      <c r="U2598" s="47"/>
      <c r="V2598" s="47"/>
      <c r="W2598" s="47"/>
      <c r="X2598" s="47"/>
      <c r="Y2598" s="47"/>
      <c r="Z2598" s="47"/>
      <c r="AA2598" s="47"/>
      <c r="AB2598" s="47"/>
      <c r="AC2598" s="47"/>
      <c r="AD2598" s="47"/>
      <c r="AE2598" s="47"/>
      <c r="AF2598" s="47"/>
      <c r="AG2598" s="47"/>
      <c r="AH2598" s="47"/>
    </row>
    <row r="2719" spans="2:34" ht="15" customHeight="1" x14ac:dyDescent="0.35">
      <c r="B2719" s="47"/>
      <c r="C2719" s="47"/>
      <c r="D2719" s="47"/>
      <c r="E2719" s="47"/>
      <c r="F2719" s="47"/>
      <c r="G2719" s="47"/>
      <c r="H2719" s="47"/>
      <c r="I2719" s="47"/>
      <c r="J2719" s="47"/>
      <c r="K2719" s="47"/>
      <c r="L2719" s="47"/>
      <c r="M2719" s="47"/>
      <c r="N2719" s="47"/>
      <c r="O2719" s="47"/>
      <c r="P2719" s="47"/>
      <c r="Q2719" s="47"/>
      <c r="R2719" s="47"/>
      <c r="S2719" s="47"/>
      <c r="T2719" s="47"/>
      <c r="U2719" s="47"/>
      <c r="V2719" s="47"/>
      <c r="W2719" s="47"/>
      <c r="X2719" s="47"/>
      <c r="Y2719" s="47"/>
      <c r="Z2719" s="47"/>
      <c r="AA2719" s="47"/>
      <c r="AB2719" s="47"/>
      <c r="AC2719" s="47"/>
      <c r="AD2719" s="47"/>
      <c r="AE2719" s="47"/>
      <c r="AF2719" s="47"/>
      <c r="AG2719" s="47"/>
      <c r="AH2719" s="47"/>
    </row>
    <row r="2837" spans="2:34" ht="15" customHeight="1" x14ac:dyDescent="0.35">
      <c r="B2837" s="47"/>
      <c r="C2837" s="47"/>
      <c r="D2837" s="47"/>
      <c r="E2837" s="47"/>
      <c r="F2837" s="47"/>
      <c r="G2837" s="47"/>
      <c r="H2837" s="47"/>
      <c r="I2837" s="47"/>
      <c r="J2837" s="47"/>
      <c r="K2837" s="47"/>
      <c r="L2837" s="47"/>
      <c r="M2837" s="47"/>
      <c r="N2837" s="47"/>
      <c r="O2837" s="47"/>
      <c r="P2837" s="47"/>
      <c r="Q2837" s="47"/>
      <c r="R2837" s="47"/>
      <c r="S2837" s="47"/>
      <c r="T2837" s="47"/>
      <c r="U2837" s="47"/>
      <c r="V2837" s="47"/>
      <c r="W2837" s="47"/>
      <c r="X2837" s="47"/>
      <c r="Y2837" s="47"/>
      <c r="Z2837" s="47"/>
      <c r="AA2837" s="47"/>
      <c r="AB2837" s="47"/>
      <c r="AC2837" s="47"/>
      <c r="AD2837" s="47"/>
      <c r="AE2837" s="47"/>
      <c r="AF2837" s="47"/>
      <c r="AG2837" s="47"/>
      <c r="AH2837" s="47"/>
    </row>
  </sheetData>
  <mergeCells count="21">
    <mergeCell ref="B112:AH112"/>
    <mergeCell ref="B146:AG146"/>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F25"/>
  <sheetViews>
    <sheetView topLeftCell="K1" zoomScaleNormal="100" workbookViewId="0">
      <selection activeCell="B25" sqref="B25:AF25"/>
    </sheetView>
  </sheetViews>
  <sheetFormatPr defaultRowHeight="14.5" x14ac:dyDescent="0.35"/>
  <cols>
    <col min="1" max="1" width="26.1796875" style="2" customWidth="1"/>
    <col min="2" max="32" width="11.54296875" bestFit="1" customWidth="1"/>
  </cols>
  <sheetData>
    <row r="1" spans="1:32" ht="29" x14ac:dyDescent="0.35">
      <c r="A1" s="8" t="s">
        <v>132</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s="2" t="s">
        <v>98</v>
      </c>
      <c r="B2" s="5">
        <f>INDEX('AEO Table 10 2021'!$C$31:$AJ$31,MATCH('EIaE-BIE'!B$1,'AEO Table 10 2021'!$C$13:$AJ$13,0))*10^6*'Canada Elec Mix'!B2</f>
        <v>2034397.1042679492</v>
      </c>
      <c r="C2" s="5">
        <f>INDEX('AEO Table 10 2022'!$C$31:$AJ$31,MATCH('EIaE-BIE'!C$1,'AEO Table 10 2022'!$C$13:$AJ$13,0))*10^6*'Canada Elec Mix'!C2</f>
        <v>3468253.7206820892</v>
      </c>
      <c r="D2" s="5">
        <f>INDEX('AEO Table 10 2023'!$C$31:$AJ$31,MATCH('EIaE-BIE'!D$1,'AEO Table 10 2023'!$C$13:$AJ$13,0))*10^6*'Canada Elec Mix'!D2</f>
        <v>1239291.0002037955</v>
      </c>
      <c r="E2" s="5">
        <f>INDEX('AEO Table 10 2023'!$C$31:$AJ$31,MATCH('EIaE-BIE'!E$1,'AEO Table 10 2023'!$C$13:$AJ$13,0))*10^6*'Canada Elec Mix'!E2</f>
        <v>321275.74097203615</v>
      </c>
      <c r="F2" s="5">
        <f>INDEX('AEO Table 10 2023'!$C$31:$AJ$31,MATCH('EIaE-BIE'!F$1,'AEO Table 10 2023'!$C$13:$AJ$13,0))*10^6*'Canada Elec Mix'!F2</f>
        <v>358109.69369315676</v>
      </c>
      <c r="G2" s="5">
        <f>INDEX('AEO Table 10 2023'!$C$31:$AJ$31,MATCH('EIaE-BIE'!G$1,'AEO Table 10 2023'!$C$13:$AJ$13,0))*10^6*'Canada Elec Mix'!G2</f>
        <v>280920.52990446176</v>
      </c>
      <c r="H2" s="5">
        <f>INDEX('AEO Table 10 2023'!$C$31:$AJ$31,MATCH('EIaE-BIE'!H$1,'AEO Table 10 2023'!$C$13:$AJ$13,0))*10^6*'Canada Elec Mix'!H2</f>
        <v>275149.08651455038</v>
      </c>
      <c r="I2" s="5">
        <f>INDEX('AEO Table 10 2023'!$C$31:$AJ$31,MATCH('EIaE-BIE'!I$1,'AEO Table 10 2023'!$C$13:$AJ$13,0))*10^6*'Canada Elec Mix'!I2</f>
        <v>265068.93898497848</v>
      </c>
      <c r="J2" s="5">
        <f>INDEX('AEO Table 10 2023'!$C$31:$AJ$31,MATCH('EIaE-BIE'!J$1,'AEO Table 10 2023'!$C$13:$AJ$13,0))*10^6*'Canada Elec Mix'!J2</f>
        <v>250082.42845039061</v>
      </c>
      <c r="K2" s="5">
        <f>INDEX('AEO Table 10 2023'!$C$31:$AJ$31,MATCH('EIaE-BIE'!K$1,'AEO Table 10 2023'!$C$13:$AJ$13,0))*10^6*'Canada Elec Mix'!K2</f>
        <v>253392.41136899014</v>
      </c>
      <c r="L2" s="5">
        <f>INDEX('AEO Table 10 2023'!$C$31:$AJ$31,MATCH('EIaE-BIE'!L$1,'AEO Table 10 2023'!$C$13:$AJ$13,0))*10^6*'Canada Elec Mix'!L2</f>
        <v>246580.81274238505</v>
      </c>
      <c r="M2" s="5">
        <f>INDEX('AEO Table 10 2023'!$C$31:$AJ$31,MATCH('EIaE-BIE'!M$1,'AEO Table 10 2023'!$C$13:$AJ$13,0))*10^6*'Canada Elec Mix'!M2</f>
        <v>230740.05960185721</v>
      </c>
      <c r="N2" s="5">
        <f>INDEX('AEO Table 10 2023'!$C$31:$AJ$31,MATCH('EIaE-BIE'!N$1,'AEO Table 10 2023'!$C$13:$AJ$13,0))*10^6*'Canada Elec Mix'!N2</f>
        <v>164646.40980173016</v>
      </c>
      <c r="O2" s="5">
        <f>INDEX('AEO Table 10 2023'!$C$31:$AJ$31,MATCH('EIaE-BIE'!O$1,'AEO Table 10 2023'!$C$13:$AJ$13,0))*10^6*'Canada Elec Mix'!O2</f>
        <v>162652.8607683655</v>
      </c>
      <c r="P2" s="5">
        <f>INDEX('AEO Table 10 2023'!$C$31:$AJ$31,MATCH('EIaE-BIE'!P$1,'AEO Table 10 2023'!$C$13:$AJ$13,0))*10^6*'Canada Elec Mix'!P2</f>
        <v>168432.38559637885</v>
      </c>
      <c r="Q2" s="5">
        <f>INDEX('AEO Table 10 2023'!$C$31:$AJ$31,MATCH('EIaE-BIE'!Q$1,'AEO Table 10 2023'!$C$13:$AJ$13,0))*10^6*'Canada Elec Mix'!Q2</f>
        <v>152744.77277500828</v>
      </c>
      <c r="R2" s="5">
        <f>INDEX('AEO Table 10 2023'!$C$31:$AJ$31,MATCH('EIaE-BIE'!R$1,'AEO Table 10 2023'!$C$13:$AJ$13,0))*10^6*'Canada Elec Mix'!R2</f>
        <v>155539.2161842628</v>
      </c>
      <c r="S2" s="5">
        <f>INDEX('AEO Table 10 2023'!$C$31:$AJ$31,MATCH('EIaE-BIE'!S$1,'AEO Table 10 2023'!$C$13:$AJ$13,0))*10^6*'Canada Elec Mix'!S2</f>
        <v>155054.09837122605</v>
      </c>
      <c r="T2" s="5">
        <f>INDEX('AEO Table 10 2023'!$C$31:$AJ$31,MATCH('EIaE-BIE'!T$1,'AEO Table 10 2023'!$C$13:$AJ$13,0))*10^6*'Canada Elec Mix'!T2</f>
        <v>154737.27654653252</v>
      </c>
      <c r="U2" s="5">
        <f>INDEX('AEO Table 10 2023'!$C$31:$AJ$31,MATCH('EIaE-BIE'!U$1,'AEO Table 10 2023'!$C$13:$AJ$13,0))*10^6*'Canada Elec Mix'!U2</f>
        <v>130123.17698793169</v>
      </c>
      <c r="V2" s="5">
        <f>INDEX('AEO Table 10 2023'!$C$31:$AJ$31,MATCH('EIaE-BIE'!V$1,'AEO Table 10 2023'!$C$13:$AJ$13,0))*10^6*'Canada Elec Mix'!V2</f>
        <v>127284.2389560913</v>
      </c>
      <c r="W2" s="5">
        <f>INDEX('AEO Table 10 2023'!$C$31:$AJ$31,MATCH('EIaE-BIE'!W$1,'AEO Table 10 2023'!$C$13:$AJ$13,0))*10^6*'Canada Elec Mix'!W2</f>
        <v>6087.1738863982164</v>
      </c>
      <c r="X2" s="5">
        <f>INDEX('AEO Table 10 2023'!$C$31:$AJ$31,MATCH('EIaE-BIE'!X$1,'AEO Table 10 2023'!$C$13:$AJ$13,0))*10^6*'Canada Elec Mix'!X2</f>
        <v>5690.698383861979</v>
      </c>
      <c r="Y2" s="5">
        <f>INDEX('AEO Table 10 2023'!$C$31:$AJ$31,MATCH('EIaE-BIE'!Y$1,'AEO Table 10 2023'!$C$13:$AJ$13,0))*10^6*'Canada Elec Mix'!Y2</f>
        <v>5617.5072448251076</v>
      </c>
      <c r="Z2" s="5">
        <f>INDEX('AEO Table 10 2023'!$C$31:$AJ$31,MATCH('EIaE-BIE'!Z$1,'AEO Table 10 2023'!$C$13:$AJ$13,0))*10^6*'Canada Elec Mix'!Z2</f>
        <v>5280.6298183975623</v>
      </c>
      <c r="AA2" s="5">
        <f>INDEX('AEO Table 10 2023'!$C$31:$AJ$31,MATCH('EIaE-BIE'!AA$1,'AEO Table 10 2023'!$C$13:$AJ$13,0))*10^6*'Canada Elec Mix'!AA2</f>
        <v>5197.2355351642236</v>
      </c>
      <c r="AB2" s="5">
        <f>INDEX('AEO Table 10 2023'!$C$31:$AJ$31,MATCH('EIaE-BIE'!AB$1,'AEO Table 10 2023'!$C$13:$AJ$13,0))*10^6*'Canada Elec Mix'!AB2</f>
        <v>4904.6339469040859</v>
      </c>
      <c r="AC2" s="5">
        <f>INDEX('AEO Table 10 2023'!$C$31:$AJ$31,MATCH('EIaE-BIE'!AC$1,'AEO Table 10 2023'!$C$13:$AJ$13,0))*10^6*'Canada Elec Mix'!AC2</f>
        <v>4900.7118474329718</v>
      </c>
      <c r="AD2" s="5">
        <f>INDEX('AEO Table 10 2023'!$C$31:$AJ$31,MATCH('EIaE-BIE'!AD$1,'AEO Table 10 2023'!$C$13:$AJ$13,0))*10^6*'Canada Elec Mix'!AD2</f>
        <v>4668.9377395596621</v>
      </c>
      <c r="AE2" s="5">
        <f>INDEX('AEO Table 10 2023'!$C$31:$AJ$31,MATCH('EIaE-BIE'!AE$1,'AEO Table 10 2023'!$C$13:$AJ$13,0))*10^6*'Canada Elec Mix'!AE2</f>
        <v>4689.4487457249543</v>
      </c>
      <c r="AF2" s="5">
        <f>INDEX('AEO Table 10 2023'!$C$31:$AJ$31,MATCH('EIaE-BIE'!AF$1,'AEO Table 10 2023'!$C$13:$AJ$13,0))*10^6*'Canada Elec Mix'!AF2</f>
        <v>4715.0909344974152</v>
      </c>
    </row>
    <row r="3" spans="1:32" x14ac:dyDescent="0.35">
      <c r="A3" s="2" t="s">
        <v>347</v>
      </c>
      <c r="B3" s="5">
        <f>INDEX('AEO Table 10 2021'!$C$31:$AJ$31,MATCH('EIaE-BIE'!B$1,'AEO Table 10 2021'!$C$13:$AJ$13,0))*10^6*'Canada Elec Mix'!B3</f>
        <v>3810515.254084209</v>
      </c>
      <c r="C3" s="5">
        <f>INDEX('AEO Table 10 2022'!$C$31:$AJ$31,MATCH('EIaE-BIE'!C$1,'AEO Table 10 2022'!$C$13:$AJ$13,0))*10^6*'Canada Elec Mix'!C3</f>
        <v>5909449.6507920139</v>
      </c>
      <c r="D3" s="5">
        <f>INDEX('AEO Table 10 2023'!$C$31:$AJ$31,MATCH('EIaE-BIE'!D$1,'AEO Table 10 2023'!$C$13:$AJ$13,0))*10^6*'Canada Elec Mix'!D3</f>
        <v>4181633.6164850867</v>
      </c>
      <c r="E3" s="5">
        <f>INDEX('AEO Table 10 2023'!$C$31:$AJ$31,MATCH('EIaE-BIE'!E$1,'AEO Table 10 2023'!$C$13:$AJ$13,0))*10^6*'Canada Elec Mix'!E3</f>
        <v>4673687.0287773935</v>
      </c>
      <c r="F3" s="5">
        <f>INDEX('AEO Table 10 2023'!$C$31:$AJ$31,MATCH('EIaE-BIE'!F$1,'AEO Table 10 2023'!$C$13:$AJ$13,0))*10^6*'Canada Elec Mix'!F3</f>
        <v>4844941.4896073733</v>
      </c>
      <c r="G3" s="5">
        <f>INDEX('AEO Table 10 2023'!$C$31:$AJ$31,MATCH('EIaE-BIE'!G$1,'AEO Table 10 2023'!$C$13:$AJ$13,0))*10^6*'Canada Elec Mix'!G3</f>
        <v>4431519.2273586616</v>
      </c>
      <c r="H3" s="5">
        <f>INDEX('AEO Table 10 2023'!$C$31:$AJ$31,MATCH('EIaE-BIE'!H$1,'AEO Table 10 2023'!$C$13:$AJ$13,0))*10^6*'Canada Elec Mix'!H3</f>
        <v>4748499.5606352305</v>
      </c>
      <c r="I3" s="5">
        <f>INDEX('AEO Table 10 2023'!$C$31:$AJ$31,MATCH('EIaE-BIE'!I$1,'AEO Table 10 2023'!$C$13:$AJ$13,0))*10^6*'Canada Elec Mix'!I3</f>
        <v>4617348.7362981718</v>
      </c>
      <c r="J3" s="5">
        <f>INDEX('AEO Table 10 2023'!$C$31:$AJ$31,MATCH('EIaE-BIE'!J$1,'AEO Table 10 2023'!$C$13:$AJ$13,0))*10^6*'Canada Elec Mix'!J3</f>
        <v>4677770.5199454101</v>
      </c>
      <c r="K3" s="5">
        <f>INDEX('AEO Table 10 2023'!$C$31:$AJ$31,MATCH('EIaE-BIE'!K$1,'AEO Table 10 2023'!$C$13:$AJ$13,0))*10^6*'Canada Elec Mix'!K3</f>
        <v>4845559.9497878226</v>
      </c>
      <c r="L3" s="5">
        <f>INDEX('AEO Table 10 2023'!$C$31:$AJ$31,MATCH('EIaE-BIE'!L$1,'AEO Table 10 2023'!$C$13:$AJ$13,0))*10^6*'Canada Elec Mix'!L3</f>
        <v>4581195.0336610842</v>
      </c>
      <c r="M3" s="5">
        <f>INDEX('AEO Table 10 2023'!$C$31:$AJ$31,MATCH('EIaE-BIE'!M$1,'AEO Table 10 2023'!$C$13:$AJ$13,0))*10^6*'Canada Elec Mix'!M3</f>
        <v>4457959.0376555994</v>
      </c>
      <c r="N3" s="5">
        <f>INDEX('AEO Table 10 2023'!$C$31:$AJ$31,MATCH('EIaE-BIE'!N$1,'AEO Table 10 2023'!$C$13:$AJ$13,0))*10^6*'Canada Elec Mix'!N3</f>
        <v>4263174.8821401196</v>
      </c>
      <c r="O3" s="5">
        <f>INDEX('AEO Table 10 2023'!$C$31:$AJ$31,MATCH('EIaE-BIE'!O$1,'AEO Table 10 2023'!$C$13:$AJ$13,0))*10^6*'Canada Elec Mix'!O3</f>
        <v>4159420.5654773293</v>
      </c>
      <c r="P3" s="5">
        <f>INDEX('AEO Table 10 2023'!$C$31:$AJ$31,MATCH('EIaE-BIE'!P$1,'AEO Table 10 2023'!$C$13:$AJ$13,0))*10^6*'Canada Elec Mix'!P3</f>
        <v>4098918.9556368422</v>
      </c>
      <c r="Q3" s="5">
        <f>INDEX('AEO Table 10 2023'!$C$31:$AJ$31,MATCH('EIaE-BIE'!Q$1,'AEO Table 10 2023'!$C$13:$AJ$13,0))*10^6*'Canada Elec Mix'!Q3</f>
        <v>3971247.6360072694</v>
      </c>
      <c r="R3" s="5">
        <f>INDEX('AEO Table 10 2023'!$C$31:$AJ$31,MATCH('EIaE-BIE'!R$1,'AEO Table 10 2023'!$C$13:$AJ$13,0))*10^6*'Canada Elec Mix'!R3</f>
        <v>3426703.8665031646</v>
      </c>
      <c r="S3" s="5">
        <f>INDEX('AEO Table 10 2023'!$C$31:$AJ$31,MATCH('EIaE-BIE'!S$1,'AEO Table 10 2023'!$C$13:$AJ$13,0))*10^6*'Canada Elec Mix'!S3</f>
        <v>3357746.6104051229</v>
      </c>
      <c r="T3" s="5">
        <f>INDEX('AEO Table 10 2023'!$C$31:$AJ$31,MATCH('EIaE-BIE'!T$1,'AEO Table 10 2023'!$C$13:$AJ$13,0))*10^6*'Canada Elec Mix'!T3</f>
        <v>3307442.9698465448</v>
      </c>
      <c r="U3" s="5">
        <f>INDEX('AEO Table 10 2023'!$C$31:$AJ$31,MATCH('EIaE-BIE'!U$1,'AEO Table 10 2023'!$C$13:$AJ$13,0))*10^6*'Canada Elec Mix'!U3</f>
        <v>3297173.701118126</v>
      </c>
      <c r="V3" s="5">
        <f>INDEX('AEO Table 10 2023'!$C$31:$AJ$31,MATCH('EIaE-BIE'!V$1,'AEO Table 10 2023'!$C$13:$AJ$13,0))*10^6*'Canada Elec Mix'!V3</f>
        <v>3227425.5636147391</v>
      </c>
      <c r="W3" s="5">
        <f>INDEX('AEO Table 10 2023'!$C$31:$AJ$31,MATCH('EIaE-BIE'!W$1,'AEO Table 10 2023'!$C$13:$AJ$13,0))*10^6*'Canada Elec Mix'!W3</f>
        <v>3068081.6520551983</v>
      </c>
      <c r="X3" s="5">
        <f>INDEX('AEO Table 10 2023'!$C$31:$AJ$31,MATCH('EIaE-BIE'!X$1,'AEO Table 10 2023'!$C$13:$AJ$13,0))*10^6*'Canada Elec Mix'!X3</f>
        <v>3029523.8160186964</v>
      </c>
      <c r="Y3" s="5">
        <f>INDEX('AEO Table 10 2023'!$C$31:$AJ$31,MATCH('EIaE-BIE'!Y$1,'AEO Table 10 2023'!$C$13:$AJ$13,0))*10^6*'Canada Elec Mix'!Y3</f>
        <v>3031512.2855993239</v>
      </c>
      <c r="Z3" s="5">
        <f>INDEX('AEO Table 10 2023'!$C$31:$AJ$31,MATCH('EIaE-BIE'!Z$1,'AEO Table 10 2023'!$C$13:$AJ$13,0))*10^6*'Canada Elec Mix'!Z3</f>
        <v>2970477.931782925</v>
      </c>
      <c r="AA3" s="5">
        <f>INDEX('AEO Table 10 2023'!$C$31:$AJ$31,MATCH('EIaE-BIE'!AA$1,'AEO Table 10 2023'!$C$13:$AJ$13,0))*10^6*'Canada Elec Mix'!AA3</f>
        <v>2937710.7827265281</v>
      </c>
      <c r="AB3" s="5">
        <f>INDEX('AEO Table 10 2023'!$C$31:$AJ$31,MATCH('EIaE-BIE'!AB$1,'AEO Table 10 2023'!$C$13:$AJ$13,0))*10^6*'Canada Elec Mix'!AB3</f>
        <v>2894418.7263778895</v>
      </c>
      <c r="AC3" s="5">
        <f>INDEX('AEO Table 10 2023'!$C$31:$AJ$31,MATCH('EIaE-BIE'!AC$1,'AEO Table 10 2023'!$C$13:$AJ$13,0))*10^6*'Canada Elec Mix'!AC3</f>
        <v>2895728.7309436351</v>
      </c>
      <c r="AD3" s="5">
        <f>INDEX('AEO Table 10 2023'!$C$31:$AJ$31,MATCH('EIaE-BIE'!AD$1,'AEO Table 10 2023'!$C$13:$AJ$13,0))*10^6*'Canada Elec Mix'!AD3</f>
        <v>2861269.8635752327</v>
      </c>
      <c r="AE3" s="5">
        <f>INDEX('AEO Table 10 2023'!$C$31:$AJ$31,MATCH('EIaE-BIE'!AE$1,'AEO Table 10 2023'!$C$13:$AJ$13,0))*10^6*'Canada Elec Mix'!AE3</f>
        <v>2871277.6991351494</v>
      </c>
      <c r="AF3" s="5">
        <f>INDEX('AEO Table 10 2023'!$C$31:$AJ$31,MATCH('EIaE-BIE'!AF$1,'AEO Table 10 2023'!$C$13:$AJ$13,0))*10^6*'Canada Elec Mix'!AF3</f>
        <v>2880494.5116681713</v>
      </c>
    </row>
    <row r="4" spans="1:32" x14ac:dyDescent="0.35">
      <c r="A4" s="2" t="s">
        <v>348</v>
      </c>
      <c r="B4" s="5">
        <f>INDEX('AEO Table 10 2021'!$C$31:$AJ$31,MATCH('EIaE-BIE'!B$1,'AEO Table 10 2021'!$C$13:$AJ$13,0))*10^6*'Canada Elec Mix'!B4</f>
        <v>0</v>
      </c>
      <c r="C4" s="5">
        <f>INDEX('AEO Table 10 2022'!$C$31:$AJ$31,MATCH('EIaE-BIE'!C$1,'AEO Table 10 2022'!$C$13:$AJ$13,0))*10^6*'Canada Elec Mix'!C4</f>
        <v>0</v>
      </c>
      <c r="D4" s="5">
        <f>INDEX('AEO Table 10 2023'!$C$31:$AJ$31,MATCH('EIaE-BIE'!D$1,'AEO Table 10 2023'!$C$13:$AJ$13,0))*10^6*'Canada Elec Mix'!D4</f>
        <v>0</v>
      </c>
      <c r="E4" s="5">
        <f>INDEX('AEO Table 10 2023'!$C$31:$AJ$31,MATCH('EIaE-BIE'!E$1,'AEO Table 10 2023'!$C$13:$AJ$13,0))*10^6*'Canada Elec Mix'!E4</f>
        <v>0</v>
      </c>
      <c r="F4" s="5">
        <f>INDEX('AEO Table 10 2023'!$C$31:$AJ$31,MATCH('EIaE-BIE'!F$1,'AEO Table 10 2023'!$C$13:$AJ$13,0))*10^6*'Canada Elec Mix'!F4</f>
        <v>0</v>
      </c>
      <c r="G4" s="5">
        <f>INDEX('AEO Table 10 2023'!$C$31:$AJ$31,MATCH('EIaE-BIE'!G$1,'AEO Table 10 2023'!$C$13:$AJ$13,0))*10^6*'Canada Elec Mix'!G4</f>
        <v>0</v>
      </c>
      <c r="H4" s="5">
        <f>INDEX('AEO Table 10 2023'!$C$31:$AJ$31,MATCH('EIaE-BIE'!H$1,'AEO Table 10 2023'!$C$13:$AJ$13,0))*10^6*'Canada Elec Mix'!H4</f>
        <v>0</v>
      </c>
      <c r="I4" s="5">
        <f>INDEX('AEO Table 10 2023'!$C$31:$AJ$31,MATCH('EIaE-BIE'!I$1,'AEO Table 10 2023'!$C$13:$AJ$13,0))*10^6*'Canada Elec Mix'!I4</f>
        <v>0</v>
      </c>
      <c r="J4" s="5">
        <f>INDEX('AEO Table 10 2023'!$C$31:$AJ$31,MATCH('EIaE-BIE'!J$1,'AEO Table 10 2023'!$C$13:$AJ$13,0))*10^6*'Canada Elec Mix'!J4</f>
        <v>0</v>
      </c>
      <c r="K4" s="5">
        <f>INDEX('AEO Table 10 2023'!$C$31:$AJ$31,MATCH('EIaE-BIE'!K$1,'AEO Table 10 2023'!$C$13:$AJ$13,0))*10^6*'Canada Elec Mix'!K4</f>
        <v>0</v>
      </c>
      <c r="L4" s="5">
        <f>INDEX('AEO Table 10 2023'!$C$31:$AJ$31,MATCH('EIaE-BIE'!L$1,'AEO Table 10 2023'!$C$13:$AJ$13,0))*10^6*'Canada Elec Mix'!L4</f>
        <v>0</v>
      </c>
      <c r="M4" s="5">
        <f>INDEX('AEO Table 10 2023'!$C$31:$AJ$31,MATCH('EIaE-BIE'!M$1,'AEO Table 10 2023'!$C$13:$AJ$13,0))*10^6*'Canada Elec Mix'!M4</f>
        <v>0</v>
      </c>
      <c r="N4" s="5">
        <f>INDEX('AEO Table 10 2023'!$C$31:$AJ$31,MATCH('EIaE-BIE'!N$1,'AEO Table 10 2023'!$C$13:$AJ$13,0))*10^6*'Canada Elec Mix'!N4</f>
        <v>0</v>
      </c>
      <c r="O4" s="5">
        <f>INDEX('AEO Table 10 2023'!$C$31:$AJ$31,MATCH('EIaE-BIE'!O$1,'AEO Table 10 2023'!$C$13:$AJ$13,0))*10^6*'Canada Elec Mix'!O4</f>
        <v>0</v>
      </c>
      <c r="P4" s="5">
        <f>INDEX('AEO Table 10 2023'!$C$31:$AJ$31,MATCH('EIaE-BIE'!P$1,'AEO Table 10 2023'!$C$13:$AJ$13,0))*10^6*'Canada Elec Mix'!P4</f>
        <v>0</v>
      </c>
      <c r="Q4" s="5">
        <f>INDEX('AEO Table 10 2023'!$C$31:$AJ$31,MATCH('EIaE-BIE'!Q$1,'AEO Table 10 2023'!$C$13:$AJ$13,0))*10^6*'Canada Elec Mix'!Q4</f>
        <v>0</v>
      </c>
      <c r="R4" s="5">
        <f>INDEX('AEO Table 10 2023'!$C$31:$AJ$31,MATCH('EIaE-BIE'!R$1,'AEO Table 10 2023'!$C$13:$AJ$13,0))*10^6*'Canada Elec Mix'!R4</f>
        <v>0</v>
      </c>
      <c r="S4" s="5">
        <f>INDEX('AEO Table 10 2023'!$C$31:$AJ$31,MATCH('EIaE-BIE'!S$1,'AEO Table 10 2023'!$C$13:$AJ$13,0))*10^6*'Canada Elec Mix'!S4</f>
        <v>0</v>
      </c>
      <c r="T4" s="5">
        <f>INDEX('AEO Table 10 2023'!$C$31:$AJ$31,MATCH('EIaE-BIE'!T$1,'AEO Table 10 2023'!$C$13:$AJ$13,0))*10^6*'Canada Elec Mix'!T4</f>
        <v>0</v>
      </c>
      <c r="U4" s="5">
        <f>INDEX('AEO Table 10 2023'!$C$31:$AJ$31,MATCH('EIaE-BIE'!U$1,'AEO Table 10 2023'!$C$13:$AJ$13,0))*10^6*'Canada Elec Mix'!U4</f>
        <v>0</v>
      </c>
      <c r="V4" s="5">
        <f>INDEX('AEO Table 10 2023'!$C$31:$AJ$31,MATCH('EIaE-BIE'!V$1,'AEO Table 10 2023'!$C$13:$AJ$13,0))*10^6*'Canada Elec Mix'!V4</f>
        <v>0</v>
      </c>
      <c r="W4" s="5">
        <f>INDEX('AEO Table 10 2023'!$C$31:$AJ$31,MATCH('EIaE-BIE'!W$1,'AEO Table 10 2023'!$C$13:$AJ$13,0))*10^6*'Canada Elec Mix'!W4</f>
        <v>0</v>
      </c>
      <c r="X4" s="5">
        <f>INDEX('AEO Table 10 2023'!$C$31:$AJ$31,MATCH('EIaE-BIE'!X$1,'AEO Table 10 2023'!$C$13:$AJ$13,0))*10^6*'Canada Elec Mix'!X4</f>
        <v>0</v>
      </c>
      <c r="Y4" s="5">
        <f>INDEX('AEO Table 10 2023'!$C$31:$AJ$31,MATCH('EIaE-BIE'!Y$1,'AEO Table 10 2023'!$C$13:$AJ$13,0))*10^6*'Canada Elec Mix'!Y4</f>
        <v>0</v>
      </c>
      <c r="Z4" s="5">
        <f>INDEX('AEO Table 10 2023'!$C$31:$AJ$31,MATCH('EIaE-BIE'!Z$1,'AEO Table 10 2023'!$C$13:$AJ$13,0))*10^6*'Canada Elec Mix'!Z4</f>
        <v>0</v>
      </c>
      <c r="AA4" s="5">
        <f>INDEX('AEO Table 10 2023'!$C$31:$AJ$31,MATCH('EIaE-BIE'!AA$1,'AEO Table 10 2023'!$C$13:$AJ$13,0))*10^6*'Canada Elec Mix'!AA4</f>
        <v>0</v>
      </c>
      <c r="AB4" s="5">
        <f>INDEX('AEO Table 10 2023'!$C$31:$AJ$31,MATCH('EIaE-BIE'!AB$1,'AEO Table 10 2023'!$C$13:$AJ$13,0))*10^6*'Canada Elec Mix'!AB4</f>
        <v>0</v>
      </c>
      <c r="AC4" s="5">
        <f>INDEX('AEO Table 10 2023'!$C$31:$AJ$31,MATCH('EIaE-BIE'!AC$1,'AEO Table 10 2023'!$C$13:$AJ$13,0))*10^6*'Canada Elec Mix'!AC4</f>
        <v>0</v>
      </c>
      <c r="AD4" s="5">
        <f>INDEX('AEO Table 10 2023'!$C$31:$AJ$31,MATCH('EIaE-BIE'!AD$1,'AEO Table 10 2023'!$C$13:$AJ$13,0))*10^6*'Canada Elec Mix'!AD4</f>
        <v>0</v>
      </c>
      <c r="AE4" s="5">
        <f>INDEX('AEO Table 10 2023'!$C$31:$AJ$31,MATCH('EIaE-BIE'!AE$1,'AEO Table 10 2023'!$C$13:$AJ$13,0))*10^6*'Canada Elec Mix'!AE4</f>
        <v>0</v>
      </c>
      <c r="AF4" s="5">
        <f>INDEX('AEO Table 10 2023'!$C$31:$AJ$31,MATCH('EIaE-BIE'!AF$1,'AEO Table 10 2023'!$C$13:$AJ$13,0))*10^6*'Canada Elec Mix'!AF4</f>
        <v>0</v>
      </c>
    </row>
    <row r="5" spans="1:32" x14ac:dyDescent="0.35">
      <c r="A5" s="2" t="s">
        <v>99</v>
      </c>
      <c r="B5" s="5">
        <f>INDEX('AEO Table 10 2021'!$C$31:$AJ$31,MATCH('EIaE-BIE'!B$1,'AEO Table 10 2021'!$C$13:$AJ$13,0))*10^6*'Canada Elec Mix'!B5</f>
        <v>5454614.8570110416</v>
      </c>
      <c r="C5" s="5">
        <f>INDEX('AEO Table 10 2022'!$C$31:$AJ$31,MATCH('EIaE-BIE'!C$1,'AEO Table 10 2022'!$C$13:$AJ$13,0))*10^6*'Canada Elec Mix'!C5</f>
        <v>7709973.1584240971</v>
      </c>
      <c r="D5" s="5">
        <f>INDEX('AEO Table 10 2023'!$C$31:$AJ$31,MATCH('EIaE-BIE'!D$1,'AEO Table 10 2023'!$C$13:$AJ$13,0))*10^6*'Canada Elec Mix'!D5</f>
        <v>5158697.1902630432</v>
      </c>
      <c r="E5" s="5">
        <f>INDEX('AEO Table 10 2023'!$C$31:$AJ$31,MATCH('EIaE-BIE'!E$1,'AEO Table 10 2023'!$C$13:$AJ$13,0))*10^6*'Canada Elec Mix'!E5</f>
        <v>4095510.635201388</v>
      </c>
      <c r="F5" s="5">
        <f>INDEX('AEO Table 10 2023'!$C$31:$AJ$31,MATCH('EIaE-BIE'!F$1,'AEO Table 10 2023'!$C$13:$AJ$13,0))*10^6*'Canada Elec Mix'!F5</f>
        <v>5165729.6292170119</v>
      </c>
      <c r="G5" s="5">
        <f>INDEX('AEO Table 10 2023'!$C$31:$AJ$31,MATCH('EIaE-BIE'!G$1,'AEO Table 10 2023'!$C$13:$AJ$13,0))*10^6*'Canada Elec Mix'!G5</f>
        <v>4165438.8643954024</v>
      </c>
      <c r="H5" s="5">
        <f>INDEX('AEO Table 10 2023'!$C$31:$AJ$31,MATCH('EIaE-BIE'!H$1,'AEO Table 10 2023'!$C$13:$AJ$13,0))*10^6*'Canada Elec Mix'!H5</f>
        <v>3923980.4169474957</v>
      </c>
      <c r="I5" s="5">
        <f>INDEX('AEO Table 10 2023'!$C$31:$AJ$31,MATCH('EIaE-BIE'!I$1,'AEO Table 10 2023'!$C$13:$AJ$13,0))*10^6*'Canada Elec Mix'!I5</f>
        <v>4528601.463389094</v>
      </c>
      <c r="J5" s="5">
        <f>INDEX('AEO Table 10 2023'!$C$31:$AJ$31,MATCH('EIaE-BIE'!J$1,'AEO Table 10 2023'!$C$13:$AJ$13,0))*10^6*'Canada Elec Mix'!J5</f>
        <v>5172215.1374412822</v>
      </c>
      <c r="K5" s="5">
        <f>INDEX('AEO Table 10 2023'!$C$31:$AJ$31,MATCH('EIaE-BIE'!K$1,'AEO Table 10 2023'!$C$13:$AJ$13,0))*10^6*'Canada Elec Mix'!K5</f>
        <v>4906366.1251303507</v>
      </c>
      <c r="L5" s="5">
        <f>INDEX('AEO Table 10 2023'!$C$31:$AJ$31,MATCH('EIaE-BIE'!L$1,'AEO Table 10 2023'!$C$13:$AJ$13,0))*10^6*'Canada Elec Mix'!L5</f>
        <v>5453429.0679330276</v>
      </c>
      <c r="M5" s="5">
        <f>INDEX('AEO Table 10 2023'!$C$31:$AJ$31,MATCH('EIaE-BIE'!M$1,'AEO Table 10 2023'!$C$13:$AJ$13,0))*10^6*'Canada Elec Mix'!M5</f>
        <v>4691008.0401979545</v>
      </c>
      <c r="N5" s="5">
        <f>INDEX('AEO Table 10 2023'!$C$31:$AJ$31,MATCH('EIaE-BIE'!N$1,'AEO Table 10 2023'!$C$13:$AJ$13,0))*10^6*'Canada Elec Mix'!N5</f>
        <v>5275455.2261527348</v>
      </c>
      <c r="O5" s="5">
        <f>INDEX('AEO Table 10 2023'!$C$31:$AJ$31,MATCH('EIaE-BIE'!O$1,'AEO Table 10 2023'!$C$13:$AJ$13,0))*10^6*'Canada Elec Mix'!O5</f>
        <v>5130523.6743512666</v>
      </c>
      <c r="P5" s="5">
        <f>INDEX('AEO Table 10 2023'!$C$31:$AJ$31,MATCH('EIaE-BIE'!P$1,'AEO Table 10 2023'!$C$13:$AJ$13,0))*10^6*'Canada Elec Mix'!P5</f>
        <v>5712569.9833628191</v>
      </c>
      <c r="Q5" s="5">
        <f>INDEX('AEO Table 10 2023'!$C$31:$AJ$31,MATCH('EIaE-BIE'!Q$1,'AEO Table 10 2023'!$C$13:$AJ$13,0))*10^6*'Canada Elec Mix'!Q5</f>
        <v>5692382.3156945538</v>
      </c>
      <c r="R5" s="5">
        <f>INDEX('AEO Table 10 2023'!$C$31:$AJ$31,MATCH('EIaE-BIE'!R$1,'AEO Table 10 2023'!$C$13:$AJ$13,0))*10^6*'Canada Elec Mix'!R5</f>
        <v>5696102.5272458931</v>
      </c>
      <c r="S5" s="5">
        <f>INDEX('AEO Table 10 2023'!$C$31:$AJ$31,MATCH('EIaE-BIE'!S$1,'AEO Table 10 2023'!$C$13:$AJ$13,0))*10^6*'Canada Elec Mix'!S5</f>
        <v>5607331.3528534174</v>
      </c>
      <c r="T5" s="5">
        <f>INDEX('AEO Table 10 2023'!$C$31:$AJ$31,MATCH('EIaE-BIE'!T$1,'AEO Table 10 2023'!$C$13:$AJ$13,0))*10^6*'Canada Elec Mix'!T5</f>
        <v>5666113.7783098053</v>
      </c>
      <c r="U5" s="5">
        <f>INDEX('AEO Table 10 2023'!$C$31:$AJ$31,MATCH('EIaE-BIE'!U$1,'AEO Table 10 2023'!$C$13:$AJ$13,0))*10^6*'Canada Elec Mix'!U5</f>
        <v>5624910.6476055989</v>
      </c>
      <c r="V5" s="5">
        <f>INDEX('AEO Table 10 2023'!$C$31:$AJ$31,MATCH('EIaE-BIE'!V$1,'AEO Table 10 2023'!$C$13:$AJ$13,0))*10^6*'Canada Elec Mix'!V5</f>
        <v>5633225.2658791095</v>
      </c>
      <c r="W5" s="5">
        <f>INDEX('AEO Table 10 2023'!$C$31:$AJ$31,MATCH('EIaE-BIE'!W$1,'AEO Table 10 2023'!$C$13:$AJ$13,0))*10^6*'Canada Elec Mix'!W5</f>
        <v>5071564.3465166371</v>
      </c>
      <c r="X5" s="5">
        <f>INDEX('AEO Table 10 2023'!$C$31:$AJ$31,MATCH('EIaE-BIE'!X$1,'AEO Table 10 2023'!$C$13:$AJ$13,0))*10^6*'Canada Elec Mix'!X5</f>
        <v>4999614.1707892595</v>
      </c>
      <c r="Y5" s="5">
        <f>INDEX('AEO Table 10 2023'!$C$31:$AJ$31,MATCH('EIaE-BIE'!Y$1,'AEO Table 10 2023'!$C$13:$AJ$13,0))*10^6*'Canada Elec Mix'!Y5</f>
        <v>4928842.2588619618</v>
      </c>
      <c r="Z5" s="5">
        <f>INDEX('AEO Table 10 2023'!$C$31:$AJ$31,MATCH('EIaE-BIE'!Z$1,'AEO Table 10 2023'!$C$13:$AJ$13,0))*10^6*'Canada Elec Mix'!Z5</f>
        <v>5195783.6370056877</v>
      </c>
      <c r="AA5" s="5">
        <f>INDEX('AEO Table 10 2023'!$C$31:$AJ$31,MATCH('EIaE-BIE'!AA$1,'AEO Table 10 2023'!$C$13:$AJ$13,0))*10^6*'Canada Elec Mix'!AA5</f>
        <v>5125176.8493359536</v>
      </c>
      <c r="AB5" s="5">
        <f>INDEX('AEO Table 10 2023'!$C$31:$AJ$31,MATCH('EIaE-BIE'!AB$1,'AEO Table 10 2023'!$C$13:$AJ$13,0))*10^6*'Canada Elec Mix'!AB5</f>
        <v>5095027.6220158143</v>
      </c>
      <c r="AC5" s="5">
        <f>INDEX('AEO Table 10 2023'!$C$31:$AJ$31,MATCH('EIaE-BIE'!AC$1,'AEO Table 10 2023'!$C$13:$AJ$13,0))*10^6*'Canada Elec Mix'!AC5</f>
        <v>5099433.2279175315</v>
      </c>
      <c r="AD5" s="5">
        <f>INDEX('AEO Table 10 2023'!$C$31:$AJ$31,MATCH('EIaE-BIE'!AD$1,'AEO Table 10 2023'!$C$13:$AJ$13,0))*10^6*'Canada Elec Mix'!AD5</f>
        <v>5115356.298518328</v>
      </c>
      <c r="AE5" s="5">
        <f>INDEX('AEO Table 10 2023'!$C$31:$AJ$31,MATCH('EIaE-BIE'!AE$1,'AEO Table 10 2023'!$C$13:$AJ$13,0))*10^6*'Canada Elec Mix'!AE5</f>
        <v>5134875.818352201</v>
      </c>
      <c r="AF5" s="5">
        <f>INDEX('AEO Table 10 2023'!$C$31:$AJ$31,MATCH('EIaE-BIE'!AF$1,'AEO Table 10 2023'!$C$13:$AJ$13,0))*10^6*'Canada Elec Mix'!AF5</f>
        <v>5111102.7069888655</v>
      </c>
    </row>
    <row r="6" spans="1:32" x14ac:dyDescent="0.35">
      <c r="A6" s="2" t="s">
        <v>101</v>
      </c>
      <c r="B6" s="5">
        <f>INDEX('AEO Table 10 2021'!$C$31:$AJ$31,MATCH('EIaE-BIE'!B$1,'AEO Table 10 2021'!$C$13:$AJ$13,0))*10^6*'Canada Elec Mix'!B6</f>
        <v>25239291.567287896</v>
      </c>
      <c r="C6" s="5">
        <f>INDEX('AEO Table 10 2022'!$C$31:$AJ$31,MATCH('EIaE-BIE'!C$1,'AEO Table 10 2022'!$C$13:$AJ$13,0))*10^6*'Canada Elec Mix'!C6</f>
        <v>38527315.256688848</v>
      </c>
      <c r="D6" s="5">
        <f>INDEX('AEO Table 10 2023'!$C$31:$AJ$31,MATCH('EIaE-BIE'!D$1,'AEO Table 10 2023'!$C$13:$AJ$13,0))*10^6*'Canada Elec Mix'!D6</f>
        <v>26350649.097824704</v>
      </c>
      <c r="E6" s="5">
        <f>INDEX('AEO Table 10 2023'!$C$31:$AJ$31,MATCH('EIaE-BIE'!E$1,'AEO Table 10 2023'!$C$13:$AJ$13,0))*10^6*'Canada Elec Mix'!E6</f>
        <v>24595743.794104114</v>
      </c>
      <c r="F6" s="5">
        <f>INDEX('AEO Table 10 2023'!$C$31:$AJ$31,MATCH('EIaE-BIE'!F$1,'AEO Table 10 2023'!$C$13:$AJ$13,0))*10^6*'Canada Elec Mix'!F6</f>
        <v>27059355.85973883</v>
      </c>
      <c r="G6" s="5">
        <f>INDEX('AEO Table 10 2023'!$C$31:$AJ$31,MATCH('EIaE-BIE'!G$1,'AEO Table 10 2023'!$C$13:$AJ$13,0))*10^6*'Canada Elec Mix'!G6</f>
        <v>24194390.044013295</v>
      </c>
      <c r="H6" s="5">
        <f>INDEX('AEO Table 10 2023'!$C$31:$AJ$31,MATCH('EIaE-BIE'!H$1,'AEO Table 10 2023'!$C$13:$AJ$13,0))*10^6*'Canada Elec Mix'!H6</f>
        <v>24591316.973586533</v>
      </c>
      <c r="I6" s="5">
        <f>INDEX('AEO Table 10 2023'!$C$31:$AJ$31,MATCH('EIaE-BIE'!I$1,'AEO Table 10 2023'!$C$13:$AJ$13,0))*10^6*'Canada Elec Mix'!I6</f>
        <v>25987122.811455846</v>
      </c>
      <c r="J6" s="5">
        <f>INDEX('AEO Table 10 2023'!$C$31:$AJ$31,MATCH('EIaE-BIE'!J$1,'AEO Table 10 2023'!$C$13:$AJ$13,0))*10^6*'Canada Elec Mix'!J6</f>
        <v>27316845.267869204</v>
      </c>
      <c r="K6" s="5">
        <f>INDEX('AEO Table 10 2023'!$C$31:$AJ$31,MATCH('EIaE-BIE'!K$1,'AEO Table 10 2023'!$C$13:$AJ$13,0))*10^6*'Canada Elec Mix'!K6</f>
        <v>27575654.803904586</v>
      </c>
      <c r="L6" s="5">
        <f>INDEX('AEO Table 10 2023'!$C$31:$AJ$31,MATCH('EIaE-BIE'!L$1,'AEO Table 10 2023'!$C$13:$AJ$13,0))*10^6*'Canada Elec Mix'!L6</f>
        <v>28675388.444837514</v>
      </c>
      <c r="M6" s="5">
        <f>INDEX('AEO Table 10 2023'!$C$31:$AJ$31,MATCH('EIaE-BIE'!M$1,'AEO Table 10 2023'!$C$13:$AJ$13,0))*10^6*'Canada Elec Mix'!M6</f>
        <v>26893794.503189024</v>
      </c>
      <c r="N6" s="5">
        <f>INDEX('AEO Table 10 2023'!$C$31:$AJ$31,MATCH('EIaE-BIE'!N$1,'AEO Table 10 2023'!$C$13:$AJ$13,0))*10^6*'Canada Elec Mix'!N6</f>
        <v>27743499.355130561</v>
      </c>
      <c r="O6" s="5">
        <f>INDEX('AEO Table 10 2023'!$C$31:$AJ$31,MATCH('EIaE-BIE'!O$1,'AEO Table 10 2023'!$C$13:$AJ$13,0))*10^6*'Canada Elec Mix'!O6</f>
        <v>26989994.318153068</v>
      </c>
      <c r="P6" s="5">
        <f>INDEX('AEO Table 10 2023'!$C$31:$AJ$31,MATCH('EIaE-BIE'!P$1,'AEO Table 10 2023'!$C$13:$AJ$13,0))*10^6*'Canada Elec Mix'!P6</f>
        <v>27828780.825478923</v>
      </c>
      <c r="Q6" s="5">
        <f>INDEX('AEO Table 10 2023'!$C$31:$AJ$31,MATCH('EIaE-BIE'!Q$1,'AEO Table 10 2023'!$C$13:$AJ$13,0))*10^6*'Canada Elec Mix'!Q6</f>
        <v>27224686.195309971</v>
      </c>
      <c r="R6" s="5">
        <f>INDEX('AEO Table 10 2023'!$C$31:$AJ$31,MATCH('EIaE-BIE'!R$1,'AEO Table 10 2023'!$C$13:$AJ$13,0))*10^6*'Canada Elec Mix'!R6</f>
        <v>27342397.359889794</v>
      </c>
      <c r="S6" s="5">
        <f>INDEX('AEO Table 10 2023'!$C$31:$AJ$31,MATCH('EIaE-BIE'!S$1,'AEO Table 10 2023'!$C$13:$AJ$13,0))*10^6*'Canada Elec Mix'!S6</f>
        <v>26959507.270501435</v>
      </c>
      <c r="T6" s="5">
        <f>INDEX('AEO Table 10 2023'!$C$31:$AJ$31,MATCH('EIaE-BIE'!T$1,'AEO Table 10 2023'!$C$13:$AJ$13,0))*10^6*'Canada Elec Mix'!T6</f>
        <v>27273003.418665361</v>
      </c>
      <c r="U6" s="5">
        <f>INDEX('AEO Table 10 2023'!$C$31:$AJ$31,MATCH('EIaE-BIE'!U$1,'AEO Table 10 2023'!$C$13:$AJ$13,0))*10^6*'Canada Elec Mix'!U6</f>
        <v>27075551.687984645</v>
      </c>
      <c r="V6" s="5">
        <f>INDEX('AEO Table 10 2023'!$C$31:$AJ$31,MATCH('EIaE-BIE'!V$1,'AEO Table 10 2023'!$C$13:$AJ$13,0))*10^6*'Canada Elec Mix'!V6</f>
        <v>27083497.113895778</v>
      </c>
      <c r="W6" s="5">
        <f>INDEX('AEO Table 10 2023'!$C$31:$AJ$31,MATCH('EIaE-BIE'!W$1,'AEO Table 10 2023'!$C$13:$AJ$13,0))*10^6*'Canada Elec Mix'!W6</f>
        <v>25770844.171308931</v>
      </c>
      <c r="X6" s="5">
        <f>INDEX('AEO Table 10 2023'!$C$31:$AJ$31,MATCH('EIaE-BIE'!X$1,'AEO Table 10 2023'!$C$13:$AJ$13,0))*10^6*'Canada Elec Mix'!X6</f>
        <v>25394450.611276131</v>
      </c>
      <c r="Y6" s="5">
        <f>INDEX('AEO Table 10 2023'!$C$31:$AJ$31,MATCH('EIaE-BIE'!Y$1,'AEO Table 10 2023'!$C$13:$AJ$13,0))*10^6*'Canada Elec Mix'!Y6</f>
        <v>25011704.229853131</v>
      </c>
      <c r="Z6" s="5">
        <f>INDEX('AEO Table 10 2023'!$C$31:$AJ$31,MATCH('EIaE-BIE'!Z$1,'AEO Table 10 2023'!$C$13:$AJ$13,0))*10^6*'Canada Elec Mix'!Z6</f>
        <v>24804117.808793496</v>
      </c>
      <c r="AA6" s="5">
        <f>INDEX('AEO Table 10 2023'!$C$31:$AJ$31,MATCH('EIaE-BIE'!AA$1,'AEO Table 10 2023'!$C$13:$AJ$13,0))*10^6*'Canada Elec Mix'!AA6</f>
        <v>24435232.578605618</v>
      </c>
      <c r="AB6" s="5">
        <f>INDEX('AEO Table 10 2023'!$C$31:$AJ$31,MATCH('EIaE-BIE'!AB$1,'AEO Table 10 2023'!$C$13:$AJ$13,0))*10^6*'Canada Elec Mix'!AB6</f>
        <v>24204844.99679631</v>
      </c>
      <c r="AC6" s="5">
        <f>INDEX('AEO Table 10 2023'!$C$31:$AJ$31,MATCH('EIaE-BIE'!AC$1,'AEO Table 10 2023'!$C$13:$AJ$13,0))*10^6*'Canada Elec Mix'!AC6</f>
        <v>24041205.813101869</v>
      </c>
      <c r="AD6" s="5">
        <f>INDEX('AEO Table 10 2023'!$C$31:$AJ$31,MATCH('EIaE-BIE'!AD$1,'AEO Table 10 2023'!$C$13:$AJ$13,0))*10^6*'Canada Elec Mix'!AD6</f>
        <v>23927677.445713207</v>
      </c>
      <c r="AE6" s="5">
        <f>INDEX('AEO Table 10 2023'!$C$31:$AJ$31,MATCH('EIaE-BIE'!AE$1,'AEO Table 10 2023'!$C$13:$AJ$13,0))*10^6*'Canada Elec Mix'!AE6</f>
        <v>23799110.071477659</v>
      </c>
      <c r="AF6" s="5">
        <f>INDEX('AEO Table 10 2023'!$C$31:$AJ$31,MATCH('EIaE-BIE'!AF$1,'AEO Table 10 2023'!$C$13:$AJ$13,0))*10^6*'Canada Elec Mix'!AF6</f>
        <v>23754002.428727046</v>
      </c>
    </row>
    <row r="7" spans="1:32" x14ac:dyDescent="0.35">
      <c r="A7" s="2" t="s">
        <v>100</v>
      </c>
      <c r="B7" s="5">
        <f>INDEX('AEO Table 10 2021'!$C$31:$AJ$31,MATCH('EIaE-BIE'!B$1,'AEO Table 10 2021'!$C$13:$AJ$13,0))*10^6*'Canada Elec Mix'!B7</f>
        <v>2313329.8827616144</v>
      </c>
      <c r="C7" s="5">
        <f>INDEX('AEO Table 10 2022'!$C$31:$AJ$31,MATCH('EIaE-BIE'!C$1,'AEO Table 10 2022'!$C$13:$AJ$13,0))*10^6*'Canada Elec Mix'!C7</f>
        <v>3647846.1848596209</v>
      </c>
      <c r="D7" s="5">
        <f>INDEX('AEO Table 10 2023'!$C$31:$AJ$31,MATCH('EIaE-BIE'!D$1,'AEO Table 10 2023'!$C$13:$AJ$13,0))*10^6*'Canada Elec Mix'!D7</f>
        <v>3113600.5800045906</v>
      </c>
      <c r="E7" s="5">
        <f>INDEX('AEO Table 10 2023'!$C$31:$AJ$31,MATCH('EIaE-BIE'!E$1,'AEO Table 10 2023'!$C$13:$AJ$13,0))*10^6*'Canada Elec Mix'!E7</f>
        <v>2872142.3527892251</v>
      </c>
      <c r="F7" s="5">
        <f>INDEX('AEO Table 10 2023'!$C$31:$AJ$31,MATCH('EIaE-BIE'!F$1,'AEO Table 10 2023'!$C$13:$AJ$13,0))*10^6*'Canada Elec Mix'!F7</f>
        <v>3349439.1151031875</v>
      </c>
      <c r="G7" s="5">
        <f>INDEX('AEO Table 10 2023'!$C$31:$AJ$31,MATCH('EIaE-BIE'!G$1,'AEO Table 10 2023'!$C$13:$AJ$13,0))*10^6*'Canada Elec Mix'!G7</f>
        <v>3085554.9005455719</v>
      </c>
      <c r="H7" s="5">
        <f>INDEX('AEO Table 10 2023'!$C$31:$AJ$31,MATCH('EIaE-BIE'!H$1,'AEO Table 10 2023'!$C$13:$AJ$13,0))*10^6*'Canada Elec Mix'!H7</f>
        <v>3169538.8710192977</v>
      </c>
      <c r="I7" s="5">
        <f>INDEX('AEO Table 10 2023'!$C$31:$AJ$31,MATCH('EIaE-BIE'!I$1,'AEO Table 10 2023'!$C$13:$AJ$13,0))*10^6*'Canada Elec Mix'!I7</f>
        <v>3782254.6515316865</v>
      </c>
      <c r="J7" s="5">
        <f>INDEX('AEO Table 10 2023'!$C$31:$AJ$31,MATCH('EIaE-BIE'!J$1,'AEO Table 10 2023'!$C$13:$AJ$13,0))*10^6*'Canada Elec Mix'!J7</f>
        <v>4220270.3189500067</v>
      </c>
      <c r="K7" s="5">
        <f>INDEX('AEO Table 10 2023'!$C$31:$AJ$31,MATCH('EIaE-BIE'!K$1,'AEO Table 10 2023'!$C$13:$AJ$13,0))*10^6*'Canada Elec Mix'!K7</f>
        <v>4570530.7636500243</v>
      </c>
      <c r="L7" s="5">
        <f>INDEX('AEO Table 10 2023'!$C$31:$AJ$31,MATCH('EIaE-BIE'!L$1,'AEO Table 10 2023'!$C$13:$AJ$13,0))*10^6*'Canada Elec Mix'!L7</f>
        <v>5268414.3059828393</v>
      </c>
      <c r="M7" s="5">
        <f>INDEX('AEO Table 10 2023'!$C$31:$AJ$31,MATCH('EIaE-BIE'!M$1,'AEO Table 10 2023'!$C$13:$AJ$13,0))*10^6*'Canada Elec Mix'!M7</f>
        <v>5368315.6736511793</v>
      </c>
      <c r="N7" s="5">
        <f>INDEX('AEO Table 10 2023'!$C$31:$AJ$31,MATCH('EIaE-BIE'!N$1,'AEO Table 10 2023'!$C$13:$AJ$13,0))*10^6*'Canada Elec Mix'!N7</f>
        <v>5978608.7025553882</v>
      </c>
      <c r="O7" s="5">
        <f>INDEX('AEO Table 10 2023'!$C$31:$AJ$31,MATCH('EIaE-BIE'!O$1,'AEO Table 10 2023'!$C$13:$AJ$13,0))*10^6*'Canada Elec Mix'!O7</f>
        <v>5866863.6621118318</v>
      </c>
      <c r="P7" s="5">
        <f>INDEX('AEO Table 10 2023'!$C$31:$AJ$31,MATCH('EIaE-BIE'!P$1,'AEO Table 10 2023'!$C$13:$AJ$13,0))*10^6*'Canada Elec Mix'!P7</f>
        <v>6160042.2962711807</v>
      </c>
      <c r="Q7" s="5">
        <f>INDEX('AEO Table 10 2023'!$C$31:$AJ$31,MATCH('EIaE-BIE'!Q$1,'AEO Table 10 2023'!$C$13:$AJ$13,0))*10^6*'Canada Elec Mix'!Q7</f>
        <v>6122304.9285885058</v>
      </c>
      <c r="R7" s="5">
        <f>INDEX('AEO Table 10 2023'!$C$31:$AJ$31,MATCH('EIaE-BIE'!R$1,'AEO Table 10 2023'!$C$13:$AJ$13,0))*10^6*'Canada Elec Mix'!R7</f>
        <v>6329097.6071694316</v>
      </c>
      <c r="S7" s="5">
        <f>INDEX('AEO Table 10 2023'!$C$31:$AJ$31,MATCH('EIaE-BIE'!S$1,'AEO Table 10 2023'!$C$13:$AJ$13,0))*10^6*'Canada Elec Mix'!S7</f>
        <v>6434487.5947634038</v>
      </c>
      <c r="T7" s="5">
        <f>INDEX('AEO Table 10 2023'!$C$31:$AJ$31,MATCH('EIaE-BIE'!T$1,'AEO Table 10 2023'!$C$13:$AJ$13,0))*10^6*'Canada Elec Mix'!T7</f>
        <v>6979182.8074504677</v>
      </c>
      <c r="U7" s="5">
        <f>INDEX('AEO Table 10 2023'!$C$31:$AJ$31,MATCH('EIaE-BIE'!U$1,'AEO Table 10 2023'!$C$13:$AJ$13,0))*10^6*'Canada Elec Mix'!U7</f>
        <v>7173663.1124862814</v>
      </c>
      <c r="V7" s="5">
        <f>INDEX('AEO Table 10 2023'!$C$31:$AJ$31,MATCH('EIaE-BIE'!V$1,'AEO Table 10 2023'!$C$13:$AJ$13,0))*10^6*'Canada Elec Mix'!V7</f>
        <v>7612723.8607646357</v>
      </c>
      <c r="W7" s="5">
        <f>INDEX('AEO Table 10 2023'!$C$31:$AJ$31,MATCH('EIaE-BIE'!W$1,'AEO Table 10 2023'!$C$13:$AJ$13,0))*10^6*'Canada Elec Mix'!W7</f>
        <v>7539218.2963440623</v>
      </c>
      <c r="X7" s="5">
        <f>INDEX('AEO Table 10 2023'!$C$31:$AJ$31,MATCH('EIaE-BIE'!X$1,'AEO Table 10 2023'!$C$13:$AJ$13,0))*10^6*'Canada Elec Mix'!X7</f>
        <v>7952022.6714816978</v>
      </c>
      <c r="Y7" s="5">
        <f>INDEX('AEO Table 10 2023'!$C$31:$AJ$31,MATCH('EIaE-BIE'!Y$1,'AEO Table 10 2023'!$C$13:$AJ$13,0))*10^6*'Canada Elec Mix'!Y7</f>
        <v>8173138.5516336057</v>
      </c>
      <c r="Z7" s="5">
        <f>INDEX('AEO Table 10 2023'!$C$31:$AJ$31,MATCH('EIaE-BIE'!Z$1,'AEO Table 10 2023'!$C$13:$AJ$13,0))*10^6*'Canada Elec Mix'!Z7</f>
        <v>8672615.4927370567</v>
      </c>
      <c r="AA7" s="5">
        <f>INDEX('AEO Table 10 2023'!$C$31:$AJ$31,MATCH('EIaE-BIE'!AA$1,'AEO Table 10 2023'!$C$13:$AJ$13,0))*10^6*'Canada Elec Mix'!AA7</f>
        <v>8798482.3481333423</v>
      </c>
      <c r="AB7" s="5">
        <f>INDEX('AEO Table 10 2023'!$C$31:$AJ$31,MATCH('EIaE-BIE'!AB$1,'AEO Table 10 2023'!$C$13:$AJ$13,0))*10^6*'Canada Elec Mix'!AB7</f>
        <v>9204412.7746263649</v>
      </c>
      <c r="AC7" s="5">
        <f>INDEX('AEO Table 10 2023'!$C$31:$AJ$31,MATCH('EIaE-BIE'!AC$1,'AEO Table 10 2023'!$C$13:$AJ$13,0))*10^6*'Canada Elec Mix'!AC7</f>
        <v>9367864.1137143187</v>
      </c>
      <c r="AD7" s="5">
        <f>INDEX('AEO Table 10 2023'!$C$31:$AJ$31,MATCH('EIaE-BIE'!AD$1,'AEO Table 10 2023'!$C$13:$AJ$13,0))*10^6*'Canada Elec Mix'!AD7</f>
        <v>9718306.3488819841</v>
      </c>
      <c r="AE7" s="5">
        <f>INDEX('AEO Table 10 2023'!$C$31:$AJ$31,MATCH('EIaE-BIE'!AE$1,'AEO Table 10 2023'!$C$13:$AJ$13,0))*10^6*'Canada Elec Mix'!AE7</f>
        <v>9877331.424315365</v>
      </c>
      <c r="AF7" s="5">
        <f>INDEX('AEO Table 10 2023'!$C$31:$AJ$31,MATCH('EIaE-BIE'!AF$1,'AEO Table 10 2023'!$C$13:$AJ$13,0))*10^6*'Canada Elec Mix'!AF7</f>
        <v>10035524.631330092</v>
      </c>
    </row>
    <row r="8" spans="1:32" x14ac:dyDescent="0.35">
      <c r="A8" s="2" t="s">
        <v>102</v>
      </c>
      <c r="B8" s="5">
        <f>INDEX('AEO Table 10 2021'!$C$31:$AJ$31,MATCH('EIaE-BIE'!B$1,'AEO Table 10 2021'!$C$13:$AJ$13,0))*10^6*'Canada Elec Mix'!B8</f>
        <v>147329.22924964182</v>
      </c>
      <c r="C8" s="5">
        <f>INDEX('AEO Table 10 2022'!$C$31:$AJ$31,MATCH('EIaE-BIE'!C$1,'AEO Table 10 2022'!$C$13:$AJ$13,0))*10^6*'Canada Elec Mix'!C8</f>
        <v>253990.60239873998</v>
      </c>
      <c r="D8" s="5">
        <f>INDEX('AEO Table 10 2023'!$C$31:$AJ$31,MATCH('EIaE-BIE'!D$1,'AEO Table 10 2023'!$C$13:$AJ$13,0))*10^6*'Canada Elec Mix'!D8</f>
        <v>221459.9235788415</v>
      </c>
      <c r="E8" s="5">
        <f>INDEX('AEO Table 10 2023'!$C$31:$AJ$31,MATCH('EIaE-BIE'!E$1,'AEO Table 10 2023'!$C$13:$AJ$13,0))*10^6*'Canada Elec Mix'!E8</f>
        <v>218474.22854210559</v>
      </c>
      <c r="F8" s="5">
        <f>INDEX('AEO Table 10 2023'!$C$31:$AJ$31,MATCH('EIaE-BIE'!F$1,'AEO Table 10 2023'!$C$13:$AJ$13,0))*10^6*'Canada Elec Mix'!F8</f>
        <v>263884.11692132097</v>
      </c>
      <c r="G8" s="5">
        <f>INDEX('AEO Table 10 2023'!$C$31:$AJ$31,MATCH('EIaE-BIE'!G$1,'AEO Table 10 2023'!$C$13:$AJ$13,0))*10^6*'Canada Elec Mix'!G8</f>
        <v>246324.39714373005</v>
      </c>
      <c r="H8" s="5">
        <f>INDEX('AEO Table 10 2023'!$C$31:$AJ$31,MATCH('EIaE-BIE'!H$1,'AEO Table 10 2023'!$C$13:$AJ$13,0))*10^6*'Canada Elec Mix'!H8</f>
        <v>285371.68102983205</v>
      </c>
      <c r="I8" s="5">
        <f>INDEX('AEO Table 10 2023'!$C$31:$AJ$31,MATCH('EIaE-BIE'!I$1,'AEO Table 10 2023'!$C$13:$AJ$13,0))*10^6*'Canada Elec Mix'!I8</f>
        <v>322512.09628458152</v>
      </c>
      <c r="J8" s="5">
        <f>INDEX('AEO Table 10 2023'!$C$31:$AJ$31,MATCH('EIaE-BIE'!J$1,'AEO Table 10 2023'!$C$13:$AJ$13,0))*10^6*'Canada Elec Mix'!J8</f>
        <v>345925.71750925138</v>
      </c>
      <c r="K8" s="5">
        <f>INDEX('AEO Table 10 2023'!$C$31:$AJ$31,MATCH('EIaE-BIE'!K$1,'AEO Table 10 2023'!$C$13:$AJ$13,0))*10^6*'Canada Elec Mix'!K8</f>
        <v>438365.96022739506</v>
      </c>
      <c r="L8" s="5">
        <f>INDEX('AEO Table 10 2023'!$C$31:$AJ$31,MATCH('EIaE-BIE'!L$1,'AEO Table 10 2023'!$C$13:$AJ$13,0))*10^6*'Canada Elec Mix'!L8</f>
        <v>514197.6932370764</v>
      </c>
      <c r="M8" s="5">
        <f>INDEX('AEO Table 10 2023'!$C$31:$AJ$31,MATCH('EIaE-BIE'!M$1,'AEO Table 10 2023'!$C$13:$AJ$13,0))*10^6*'Canada Elec Mix'!M8</f>
        <v>539134.1399366</v>
      </c>
      <c r="N8" s="5">
        <f>INDEX('AEO Table 10 2023'!$C$31:$AJ$31,MATCH('EIaE-BIE'!N$1,'AEO Table 10 2023'!$C$13:$AJ$13,0))*10^6*'Canada Elec Mix'!N8</f>
        <v>625703.23656540096</v>
      </c>
      <c r="O8" s="5">
        <f>INDEX('AEO Table 10 2023'!$C$31:$AJ$31,MATCH('EIaE-BIE'!O$1,'AEO Table 10 2023'!$C$13:$AJ$13,0))*10^6*'Canada Elec Mix'!O8</f>
        <v>695148.95225296915</v>
      </c>
      <c r="P8" s="5">
        <f>INDEX('AEO Table 10 2023'!$C$31:$AJ$31,MATCH('EIaE-BIE'!P$1,'AEO Table 10 2023'!$C$13:$AJ$13,0))*10^6*'Canada Elec Mix'!P8</f>
        <v>814098.35432128015</v>
      </c>
      <c r="Q8" s="5">
        <f>INDEX('AEO Table 10 2023'!$C$31:$AJ$31,MATCH('EIaE-BIE'!Q$1,'AEO Table 10 2023'!$C$13:$AJ$13,0))*10^6*'Canada Elec Mix'!Q8</f>
        <v>1029059.346230641</v>
      </c>
      <c r="R8" s="5">
        <f>INDEX('AEO Table 10 2023'!$C$31:$AJ$31,MATCH('EIaE-BIE'!R$1,'AEO Table 10 2023'!$C$13:$AJ$13,0))*10^6*'Canada Elec Mix'!R8</f>
        <v>1135289.9721971198</v>
      </c>
      <c r="S8" s="5">
        <f>INDEX('AEO Table 10 2023'!$C$31:$AJ$31,MATCH('EIaE-BIE'!S$1,'AEO Table 10 2023'!$C$13:$AJ$13,0))*10^6*'Canada Elec Mix'!S8</f>
        <v>1232902.2684747258</v>
      </c>
      <c r="T8" s="5">
        <f>INDEX('AEO Table 10 2023'!$C$31:$AJ$31,MATCH('EIaE-BIE'!T$1,'AEO Table 10 2023'!$C$13:$AJ$13,0))*10^6*'Canada Elec Mix'!T8</f>
        <v>1368477.3962908674</v>
      </c>
      <c r="U8" s="5">
        <f>INDEX('AEO Table 10 2023'!$C$31:$AJ$31,MATCH('EIaE-BIE'!U$1,'AEO Table 10 2023'!$C$13:$AJ$13,0))*10^6*'Canada Elec Mix'!U8</f>
        <v>1498758.7169524648</v>
      </c>
      <c r="V8" s="5">
        <f>INDEX('AEO Table 10 2023'!$C$31:$AJ$31,MATCH('EIaE-BIE'!V$1,'AEO Table 10 2023'!$C$13:$AJ$13,0))*10^6*'Canada Elec Mix'!V8</f>
        <v>1769012.5798734047</v>
      </c>
      <c r="W8" s="5">
        <f>INDEX('AEO Table 10 2023'!$C$31:$AJ$31,MATCH('EIaE-BIE'!W$1,'AEO Table 10 2023'!$C$13:$AJ$13,0))*10^6*'Canada Elec Mix'!W8</f>
        <v>1893062.7215266053</v>
      </c>
      <c r="X8" s="5">
        <f>INDEX('AEO Table 10 2023'!$C$31:$AJ$31,MATCH('EIaE-BIE'!X$1,'AEO Table 10 2023'!$C$13:$AJ$13,0))*10^6*'Canada Elec Mix'!X8</f>
        <v>2093222.5363572966</v>
      </c>
      <c r="Y8" s="5">
        <f>INDEX('AEO Table 10 2023'!$C$31:$AJ$31,MATCH('EIaE-BIE'!Y$1,'AEO Table 10 2023'!$C$13:$AJ$13,0))*10^6*'Canada Elec Mix'!Y8</f>
        <v>2321938.7185420534</v>
      </c>
      <c r="Z8" s="5">
        <f>INDEX('AEO Table 10 2023'!$C$31:$AJ$31,MATCH('EIaE-BIE'!Z$1,'AEO Table 10 2023'!$C$13:$AJ$13,0))*10^6*'Canada Elec Mix'!Z8</f>
        <v>2548678.1486830362</v>
      </c>
      <c r="AA8" s="5">
        <f>INDEX('AEO Table 10 2023'!$C$31:$AJ$31,MATCH('EIaE-BIE'!AA$1,'AEO Table 10 2023'!$C$13:$AJ$13,0))*10^6*'Canada Elec Mix'!AA8</f>
        <v>2814035.0925025619</v>
      </c>
      <c r="AB8" s="5">
        <f>INDEX('AEO Table 10 2023'!$C$31:$AJ$31,MATCH('EIaE-BIE'!AB$1,'AEO Table 10 2023'!$C$13:$AJ$13,0))*10^6*'Canada Elec Mix'!AB8</f>
        <v>2967093.8915941305</v>
      </c>
      <c r="AC8" s="5">
        <f>INDEX('AEO Table 10 2023'!$C$31:$AJ$31,MATCH('EIaE-BIE'!AC$1,'AEO Table 10 2023'!$C$13:$AJ$13,0))*10^6*'Canada Elec Mix'!AC8</f>
        <v>3077831.2490437236</v>
      </c>
      <c r="AD8" s="5">
        <f>INDEX('AEO Table 10 2023'!$C$31:$AJ$31,MATCH('EIaE-BIE'!AD$1,'AEO Table 10 2023'!$C$13:$AJ$13,0))*10^6*'Canada Elec Mix'!AD8</f>
        <v>3165869.5996363717</v>
      </c>
      <c r="AE8" s="5">
        <f>INDEX('AEO Table 10 2023'!$C$31:$AJ$31,MATCH('EIaE-BIE'!AE$1,'AEO Table 10 2023'!$C$13:$AJ$13,0))*10^6*'Canada Elec Mix'!AE8</f>
        <v>3247958.8124746298</v>
      </c>
      <c r="AF8" s="5">
        <f>INDEX('AEO Table 10 2023'!$C$31:$AJ$31,MATCH('EIaE-BIE'!AF$1,'AEO Table 10 2023'!$C$13:$AJ$13,0))*10^6*'Canada Elec Mix'!AF8</f>
        <v>3308330.0931428713</v>
      </c>
    </row>
    <row r="9" spans="1:32" x14ac:dyDescent="0.35">
      <c r="A9" s="2" t="s">
        <v>103</v>
      </c>
      <c r="B9" s="5">
        <f>INDEX('AEO Table 10 2021'!$C$31:$AJ$31,MATCH('EIaE-BIE'!B$1,'AEO Table 10 2021'!$C$13:$AJ$13,0))*10^6*'Canada Elec Mix'!B9</f>
        <v>0</v>
      </c>
      <c r="C9" s="5">
        <f>INDEX('AEO Table 10 2022'!$C$31:$AJ$31,MATCH('EIaE-BIE'!C$1,'AEO Table 10 2022'!$C$13:$AJ$13,0))*10^6*'Canada Elec Mix'!C9</f>
        <v>0</v>
      </c>
      <c r="D9" s="5">
        <f>INDEX('AEO Table 10 2023'!$C$31:$AJ$31,MATCH('EIaE-BIE'!D$1,'AEO Table 10 2023'!$C$13:$AJ$13,0))*10^6*'Canada Elec Mix'!D9</f>
        <v>0</v>
      </c>
      <c r="E9" s="5">
        <f>INDEX('AEO Table 10 2023'!$C$31:$AJ$31,MATCH('EIaE-BIE'!E$1,'AEO Table 10 2023'!$C$13:$AJ$13,0))*10^6*'Canada Elec Mix'!E9</f>
        <v>0</v>
      </c>
      <c r="F9" s="5">
        <f>INDEX('AEO Table 10 2023'!$C$31:$AJ$31,MATCH('EIaE-BIE'!F$1,'AEO Table 10 2023'!$C$13:$AJ$13,0))*10^6*'Canada Elec Mix'!F9</f>
        <v>0</v>
      </c>
      <c r="G9" s="5">
        <f>INDEX('AEO Table 10 2023'!$C$31:$AJ$31,MATCH('EIaE-BIE'!G$1,'AEO Table 10 2023'!$C$13:$AJ$13,0))*10^6*'Canada Elec Mix'!G9</f>
        <v>0</v>
      </c>
      <c r="H9" s="5">
        <f>INDEX('AEO Table 10 2023'!$C$31:$AJ$31,MATCH('EIaE-BIE'!H$1,'AEO Table 10 2023'!$C$13:$AJ$13,0))*10^6*'Canada Elec Mix'!H9</f>
        <v>0</v>
      </c>
      <c r="I9" s="5">
        <f>INDEX('AEO Table 10 2023'!$C$31:$AJ$31,MATCH('EIaE-BIE'!I$1,'AEO Table 10 2023'!$C$13:$AJ$13,0))*10^6*'Canada Elec Mix'!I9</f>
        <v>0</v>
      </c>
      <c r="J9" s="5">
        <f>INDEX('AEO Table 10 2023'!$C$31:$AJ$31,MATCH('EIaE-BIE'!J$1,'AEO Table 10 2023'!$C$13:$AJ$13,0))*10^6*'Canada Elec Mix'!J9</f>
        <v>0</v>
      </c>
      <c r="K9" s="5">
        <f>INDEX('AEO Table 10 2023'!$C$31:$AJ$31,MATCH('EIaE-BIE'!K$1,'AEO Table 10 2023'!$C$13:$AJ$13,0))*10^6*'Canada Elec Mix'!K9</f>
        <v>0</v>
      </c>
      <c r="L9" s="5">
        <f>INDEX('AEO Table 10 2023'!$C$31:$AJ$31,MATCH('EIaE-BIE'!L$1,'AEO Table 10 2023'!$C$13:$AJ$13,0))*10^6*'Canada Elec Mix'!L9</f>
        <v>0</v>
      </c>
      <c r="M9" s="5">
        <f>INDEX('AEO Table 10 2023'!$C$31:$AJ$31,MATCH('EIaE-BIE'!M$1,'AEO Table 10 2023'!$C$13:$AJ$13,0))*10^6*'Canada Elec Mix'!M9</f>
        <v>0</v>
      </c>
      <c r="N9" s="5">
        <f>INDEX('AEO Table 10 2023'!$C$31:$AJ$31,MATCH('EIaE-BIE'!N$1,'AEO Table 10 2023'!$C$13:$AJ$13,0))*10^6*'Canada Elec Mix'!N9</f>
        <v>0</v>
      </c>
      <c r="O9" s="5">
        <f>INDEX('AEO Table 10 2023'!$C$31:$AJ$31,MATCH('EIaE-BIE'!O$1,'AEO Table 10 2023'!$C$13:$AJ$13,0))*10^6*'Canada Elec Mix'!O9</f>
        <v>0</v>
      </c>
      <c r="P9" s="5">
        <f>INDEX('AEO Table 10 2023'!$C$31:$AJ$31,MATCH('EIaE-BIE'!P$1,'AEO Table 10 2023'!$C$13:$AJ$13,0))*10^6*'Canada Elec Mix'!P9</f>
        <v>0</v>
      </c>
      <c r="Q9" s="5">
        <f>INDEX('AEO Table 10 2023'!$C$31:$AJ$31,MATCH('EIaE-BIE'!Q$1,'AEO Table 10 2023'!$C$13:$AJ$13,0))*10^6*'Canada Elec Mix'!Q9</f>
        <v>0</v>
      </c>
      <c r="R9" s="5">
        <f>INDEX('AEO Table 10 2023'!$C$31:$AJ$31,MATCH('EIaE-BIE'!R$1,'AEO Table 10 2023'!$C$13:$AJ$13,0))*10^6*'Canada Elec Mix'!R9</f>
        <v>0</v>
      </c>
      <c r="S9" s="5">
        <f>INDEX('AEO Table 10 2023'!$C$31:$AJ$31,MATCH('EIaE-BIE'!S$1,'AEO Table 10 2023'!$C$13:$AJ$13,0))*10^6*'Canada Elec Mix'!S9</f>
        <v>0</v>
      </c>
      <c r="T9" s="5">
        <f>INDEX('AEO Table 10 2023'!$C$31:$AJ$31,MATCH('EIaE-BIE'!T$1,'AEO Table 10 2023'!$C$13:$AJ$13,0))*10^6*'Canada Elec Mix'!T9</f>
        <v>0</v>
      </c>
      <c r="U9" s="5">
        <f>INDEX('AEO Table 10 2023'!$C$31:$AJ$31,MATCH('EIaE-BIE'!U$1,'AEO Table 10 2023'!$C$13:$AJ$13,0))*10^6*'Canada Elec Mix'!U9</f>
        <v>0</v>
      </c>
      <c r="V9" s="5">
        <f>INDEX('AEO Table 10 2023'!$C$31:$AJ$31,MATCH('EIaE-BIE'!V$1,'AEO Table 10 2023'!$C$13:$AJ$13,0))*10^6*'Canada Elec Mix'!V9</f>
        <v>0</v>
      </c>
      <c r="W9" s="5">
        <f>INDEX('AEO Table 10 2023'!$C$31:$AJ$31,MATCH('EIaE-BIE'!W$1,'AEO Table 10 2023'!$C$13:$AJ$13,0))*10^6*'Canada Elec Mix'!W9</f>
        <v>0</v>
      </c>
      <c r="X9" s="5">
        <f>INDEX('AEO Table 10 2023'!$C$31:$AJ$31,MATCH('EIaE-BIE'!X$1,'AEO Table 10 2023'!$C$13:$AJ$13,0))*10^6*'Canada Elec Mix'!X9</f>
        <v>0</v>
      </c>
      <c r="Y9" s="5">
        <f>INDEX('AEO Table 10 2023'!$C$31:$AJ$31,MATCH('EIaE-BIE'!Y$1,'AEO Table 10 2023'!$C$13:$AJ$13,0))*10^6*'Canada Elec Mix'!Y9</f>
        <v>0</v>
      </c>
      <c r="Z9" s="5">
        <f>INDEX('AEO Table 10 2023'!$C$31:$AJ$31,MATCH('EIaE-BIE'!Z$1,'AEO Table 10 2023'!$C$13:$AJ$13,0))*10^6*'Canada Elec Mix'!Z9</f>
        <v>0</v>
      </c>
      <c r="AA9" s="5">
        <f>INDEX('AEO Table 10 2023'!$C$31:$AJ$31,MATCH('EIaE-BIE'!AA$1,'AEO Table 10 2023'!$C$13:$AJ$13,0))*10^6*'Canada Elec Mix'!AA9</f>
        <v>0</v>
      </c>
      <c r="AB9" s="5">
        <f>INDEX('AEO Table 10 2023'!$C$31:$AJ$31,MATCH('EIaE-BIE'!AB$1,'AEO Table 10 2023'!$C$13:$AJ$13,0))*10^6*'Canada Elec Mix'!AB9</f>
        <v>0</v>
      </c>
      <c r="AC9" s="5">
        <f>INDEX('AEO Table 10 2023'!$C$31:$AJ$31,MATCH('EIaE-BIE'!AC$1,'AEO Table 10 2023'!$C$13:$AJ$13,0))*10^6*'Canada Elec Mix'!AC9</f>
        <v>0</v>
      </c>
      <c r="AD9" s="5">
        <f>INDEX('AEO Table 10 2023'!$C$31:$AJ$31,MATCH('EIaE-BIE'!AD$1,'AEO Table 10 2023'!$C$13:$AJ$13,0))*10^6*'Canada Elec Mix'!AD9</f>
        <v>0</v>
      </c>
      <c r="AE9" s="5">
        <f>INDEX('AEO Table 10 2023'!$C$31:$AJ$31,MATCH('EIaE-BIE'!AE$1,'AEO Table 10 2023'!$C$13:$AJ$13,0))*10^6*'Canada Elec Mix'!AE9</f>
        <v>0</v>
      </c>
      <c r="AF9" s="5">
        <f>INDEX('AEO Table 10 2023'!$C$31:$AJ$31,MATCH('EIaE-BIE'!AF$1,'AEO Table 10 2023'!$C$13:$AJ$13,0))*10^6*'Canada Elec Mix'!AF9</f>
        <v>0</v>
      </c>
    </row>
    <row r="10" spans="1:32" x14ac:dyDescent="0.35">
      <c r="A10" s="2" t="s">
        <v>104</v>
      </c>
      <c r="B10" s="5">
        <f>INDEX('AEO Table 10 2021'!$C$31:$AJ$31,MATCH('EIaE-BIE'!B$1,'AEO Table 10 2021'!$C$13:$AJ$13,0))*10^6*'Canada Elec Mix'!B10</f>
        <v>507085.85910717805</v>
      </c>
      <c r="C10" s="5">
        <f>INDEX('AEO Table 10 2022'!$C$31:$AJ$31,MATCH('EIaE-BIE'!C$1,'AEO Table 10 2022'!$C$13:$AJ$13,0))*10^6*'Canada Elec Mix'!C10</f>
        <v>776363.95109191362</v>
      </c>
      <c r="D10" s="5">
        <f>INDEX('AEO Table 10 2023'!$C$31:$AJ$31,MATCH('EIaE-BIE'!D$1,'AEO Table 10 2023'!$C$13:$AJ$13,0))*10^6*'Canada Elec Mix'!D10</f>
        <v>514614.21002711018</v>
      </c>
      <c r="E10" s="5">
        <f>INDEX('AEO Table 10 2023'!$C$31:$AJ$31,MATCH('EIaE-BIE'!E$1,'AEO Table 10 2023'!$C$13:$AJ$13,0))*10^6*'Canada Elec Mix'!E10</f>
        <v>477141.89957549085</v>
      </c>
      <c r="F10" s="5">
        <f>INDEX('AEO Table 10 2023'!$C$31:$AJ$31,MATCH('EIaE-BIE'!F$1,'AEO Table 10 2023'!$C$13:$AJ$13,0))*10^6*'Canada Elec Mix'!F10</f>
        <v>525800.05374223064</v>
      </c>
      <c r="G10" s="5">
        <f>INDEX('AEO Table 10 2023'!$C$31:$AJ$31,MATCH('EIaE-BIE'!G$1,'AEO Table 10 2023'!$C$13:$AJ$13,0))*10^6*'Canada Elec Mix'!G10</f>
        <v>465648.36050794466</v>
      </c>
      <c r="H10" s="5">
        <f>INDEX('AEO Table 10 2023'!$C$31:$AJ$31,MATCH('EIaE-BIE'!H$1,'AEO Table 10 2023'!$C$13:$AJ$13,0))*10^6*'Canada Elec Mix'!H10</f>
        <v>474540.13801688305</v>
      </c>
      <c r="I10" s="5">
        <f>INDEX('AEO Table 10 2023'!$C$31:$AJ$31,MATCH('EIaE-BIE'!I$1,'AEO Table 10 2023'!$C$13:$AJ$13,0))*10^6*'Canada Elec Mix'!I10</f>
        <v>498311.988204344</v>
      </c>
      <c r="J10" s="5">
        <f>INDEX('AEO Table 10 2023'!$C$31:$AJ$31,MATCH('EIaE-BIE'!J$1,'AEO Table 10 2023'!$C$13:$AJ$13,0))*10^6*'Canada Elec Mix'!J10</f>
        <v>518838.31339408131</v>
      </c>
      <c r="K10" s="5">
        <f>INDEX('AEO Table 10 2023'!$C$31:$AJ$31,MATCH('EIaE-BIE'!K$1,'AEO Table 10 2023'!$C$13:$AJ$13,0))*10^6*'Canada Elec Mix'!K10</f>
        <v>520531.9999542915</v>
      </c>
      <c r="L10" s="5">
        <f>INDEX('AEO Table 10 2023'!$C$31:$AJ$31,MATCH('EIaE-BIE'!L$1,'AEO Table 10 2023'!$C$13:$AJ$13,0))*10^6*'Canada Elec Mix'!L10</f>
        <v>521477.07501665904</v>
      </c>
      <c r="M10" s="5">
        <f>INDEX('AEO Table 10 2023'!$C$31:$AJ$31,MATCH('EIaE-BIE'!M$1,'AEO Table 10 2023'!$C$13:$AJ$13,0))*10^6*'Canada Elec Mix'!M10</f>
        <v>483699.52777726774</v>
      </c>
      <c r="N10" s="5">
        <f>INDEX('AEO Table 10 2023'!$C$31:$AJ$31,MATCH('EIaE-BIE'!N$1,'AEO Table 10 2023'!$C$13:$AJ$13,0))*10^6*'Canada Elec Mix'!N10</f>
        <v>489820.0914316756</v>
      </c>
      <c r="O10" s="5">
        <f>INDEX('AEO Table 10 2023'!$C$31:$AJ$31,MATCH('EIaE-BIE'!O$1,'AEO Table 10 2023'!$C$13:$AJ$13,0))*10^6*'Canada Elec Mix'!O10</f>
        <v>476106.30746672658</v>
      </c>
      <c r="P10" s="5">
        <f>INDEX('AEO Table 10 2023'!$C$31:$AJ$31,MATCH('EIaE-BIE'!P$1,'AEO Table 10 2023'!$C$13:$AJ$13,0))*10^6*'Canada Elec Mix'!P10</f>
        <v>487167.59150396113</v>
      </c>
      <c r="Q10" s="5">
        <f>INDEX('AEO Table 10 2023'!$C$31:$AJ$31,MATCH('EIaE-BIE'!Q$1,'AEO Table 10 2023'!$C$13:$AJ$13,0))*10^6*'Canada Elec Mix'!Q10</f>
        <v>474767.72243901016</v>
      </c>
      <c r="R10" s="5">
        <f>INDEX('AEO Table 10 2023'!$C$31:$AJ$31,MATCH('EIaE-BIE'!R$1,'AEO Table 10 2023'!$C$13:$AJ$13,0))*10^6*'Canada Elec Mix'!R10</f>
        <v>478798.81667751889</v>
      </c>
      <c r="S10" s="5">
        <f>INDEX('AEO Table 10 2023'!$C$31:$AJ$31,MATCH('EIaE-BIE'!S$1,'AEO Table 10 2023'!$C$13:$AJ$13,0))*10^6*'Canada Elec Mix'!S10</f>
        <v>472476.65870318556</v>
      </c>
      <c r="T10" s="5">
        <f>INDEX('AEO Table 10 2023'!$C$31:$AJ$31,MATCH('EIaE-BIE'!T$1,'AEO Table 10 2023'!$C$13:$AJ$13,0))*10^6*'Canada Elec Mix'!T10</f>
        <v>478005.75835804478</v>
      </c>
      <c r="U10" s="5">
        <f>INDEX('AEO Table 10 2023'!$C$31:$AJ$31,MATCH('EIaE-BIE'!U$1,'AEO Table 10 2023'!$C$13:$AJ$13,0))*10^6*'Canada Elec Mix'!U10</f>
        <v>476327.87152716384</v>
      </c>
      <c r="V10" s="5">
        <f>INDEX('AEO Table 10 2023'!$C$31:$AJ$31,MATCH('EIaE-BIE'!V$1,'AEO Table 10 2023'!$C$13:$AJ$13,0))*10^6*'Canada Elec Mix'!V10</f>
        <v>475793.05573277571</v>
      </c>
      <c r="W10" s="5">
        <f>INDEX('AEO Table 10 2023'!$C$31:$AJ$31,MATCH('EIaE-BIE'!W$1,'AEO Table 10 2023'!$C$13:$AJ$13,0))*10^6*'Canada Elec Mix'!W10</f>
        <v>453421.62751371536</v>
      </c>
      <c r="X10" s="5">
        <f>INDEX('AEO Table 10 2023'!$C$31:$AJ$31,MATCH('EIaE-BIE'!X$1,'AEO Table 10 2023'!$C$13:$AJ$13,0))*10^6*'Canada Elec Mix'!X10</f>
        <v>445686.53172217403</v>
      </c>
      <c r="Y10" s="5">
        <f>INDEX('AEO Table 10 2023'!$C$31:$AJ$31,MATCH('EIaE-BIE'!Y$1,'AEO Table 10 2023'!$C$13:$AJ$13,0))*10^6*'Canada Elec Mix'!Y10</f>
        <v>436833.81144588825</v>
      </c>
      <c r="Z10" s="5">
        <f>INDEX('AEO Table 10 2023'!$C$31:$AJ$31,MATCH('EIaE-BIE'!Z$1,'AEO Table 10 2023'!$C$13:$AJ$13,0))*10^6*'Canada Elec Mix'!Z10</f>
        <v>431634.18672700663</v>
      </c>
      <c r="AA10" s="5">
        <f>INDEX('AEO Table 10 2023'!$C$31:$AJ$31,MATCH('EIaE-BIE'!AA$1,'AEO Table 10 2023'!$C$13:$AJ$13,0))*10^6*'Canada Elec Mix'!AA10</f>
        <v>423431.09263560927</v>
      </c>
      <c r="AB10" s="5">
        <f>INDEX('AEO Table 10 2023'!$C$31:$AJ$31,MATCH('EIaE-BIE'!AB$1,'AEO Table 10 2023'!$C$13:$AJ$13,0))*10^6*'Canada Elec Mix'!AB10</f>
        <v>419977.04718412401</v>
      </c>
      <c r="AC10" s="5">
        <f>INDEX('AEO Table 10 2023'!$C$31:$AJ$31,MATCH('EIaE-BIE'!AC$1,'AEO Table 10 2023'!$C$13:$AJ$13,0))*10^6*'Canada Elec Mix'!AC10</f>
        <v>416054.87803167058</v>
      </c>
      <c r="AD10" s="5">
        <f>INDEX('AEO Table 10 2023'!$C$31:$AJ$31,MATCH('EIaE-BIE'!AD$1,'AEO Table 10 2023'!$C$13:$AJ$13,0))*10^6*'Canada Elec Mix'!AD10</f>
        <v>412551.5714366344</v>
      </c>
      <c r="AE10" s="5">
        <f>INDEX('AEO Table 10 2023'!$C$31:$AJ$31,MATCH('EIaE-BIE'!AE$1,'AEO Table 10 2023'!$C$13:$AJ$13,0))*10^6*'Canada Elec Mix'!AE10</f>
        <v>409990.81192405696</v>
      </c>
      <c r="AF10" s="5">
        <f>INDEX('AEO Table 10 2023'!$C$31:$AJ$31,MATCH('EIaE-BIE'!AF$1,'AEO Table 10 2023'!$C$13:$AJ$13,0))*10^6*'Canada Elec Mix'!AF10</f>
        <v>407483.45784901018</v>
      </c>
    </row>
    <row r="11" spans="1:32" x14ac:dyDescent="0.35">
      <c r="A11" s="2" t="s">
        <v>105</v>
      </c>
      <c r="B11" s="5">
        <f>INDEX('AEO Table 10 2021'!$C$31:$AJ$31,MATCH('EIaE-BIE'!B$1,'AEO Table 10 2021'!$C$13:$AJ$13,0))*10^6*'Canada Elec Mix'!B11</f>
        <v>0</v>
      </c>
      <c r="C11" s="5">
        <f>INDEX('AEO Table 10 2022'!$C$31:$AJ$31,MATCH('EIaE-BIE'!C$1,'AEO Table 10 2022'!$C$13:$AJ$13,0))*10^6*'Canada Elec Mix'!C11</f>
        <v>0</v>
      </c>
      <c r="D11" s="5">
        <f>INDEX('AEO Table 10 2023'!$C$31:$AJ$31,MATCH('EIaE-BIE'!D$1,'AEO Table 10 2023'!$C$13:$AJ$13,0))*10^6*'Canada Elec Mix'!D11</f>
        <v>0</v>
      </c>
      <c r="E11" s="5">
        <f>INDEX('AEO Table 10 2023'!$C$31:$AJ$31,MATCH('EIaE-BIE'!E$1,'AEO Table 10 2023'!$C$13:$AJ$13,0))*10^6*'Canada Elec Mix'!E11</f>
        <v>0</v>
      </c>
      <c r="F11" s="5">
        <f>INDEX('AEO Table 10 2023'!$C$31:$AJ$31,MATCH('EIaE-BIE'!F$1,'AEO Table 10 2023'!$C$13:$AJ$13,0))*10^6*'Canada Elec Mix'!F11</f>
        <v>0</v>
      </c>
      <c r="G11" s="5">
        <f>INDEX('AEO Table 10 2023'!$C$31:$AJ$31,MATCH('EIaE-BIE'!G$1,'AEO Table 10 2023'!$C$13:$AJ$13,0))*10^6*'Canada Elec Mix'!G11</f>
        <v>0</v>
      </c>
      <c r="H11" s="5">
        <f>INDEX('AEO Table 10 2023'!$C$31:$AJ$31,MATCH('EIaE-BIE'!H$1,'AEO Table 10 2023'!$C$13:$AJ$13,0))*10^6*'Canada Elec Mix'!H11</f>
        <v>0</v>
      </c>
      <c r="I11" s="5">
        <f>INDEX('AEO Table 10 2023'!$C$31:$AJ$31,MATCH('EIaE-BIE'!I$1,'AEO Table 10 2023'!$C$13:$AJ$13,0))*10^6*'Canada Elec Mix'!I11</f>
        <v>0</v>
      </c>
      <c r="J11" s="5">
        <f>INDEX('AEO Table 10 2023'!$C$31:$AJ$31,MATCH('EIaE-BIE'!J$1,'AEO Table 10 2023'!$C$13:$AJ$13,0))*10^6*'Canada Elec Mix'!J11</f>
        <v>0</v>
      </c>
      <c r="K11" s="5">
        <f>INDEX('AEO Table 10 2023'!$C$31:$AJ$31,MATCH('EIaE-BIE'!K$1,'AEO Table 10 2023'!$C$13:$AJ$13,0))*10^6*'Canada Elec Mix'!K11</f>
        <v>0</v>
      </c>
      <c r="L11" s="5">
        <f>INDEX('AEO Table 10 2023'!$C$31:$AJ$31,MATCH('EIaE-BIE'!L$1,'AEO Table 10 2023'!$C$13:$AJ$13,0))*10^6*'Canada Elec Mix'!L11</f>
        <v>0</v>
      </c>
      <c r="M11" s="5">
        <f>INDEX('AEO Table 10 2023'!$C$31:$AJ$31,MATCH('EIaE-BIE'!M$1,'AEO Table 10 2023'!$C$13:$AJ$13,0))*10^6*'Canada Elec Mix'!M11</f>
        <v>0</v>
      </c>
      <c r="N11" s="5">
        <f>INDEX('AEO Table 10 2023'!$C$31:$AJ$31,MATCH('EIaE-BIE'!N$1,'AEO Table 10 2023'!$C$13:$AJ$13,0))*10^6*'Canada Elec Mix'!N11</f>
        <v>0</v>
      </c>
      <c r="O11" s="5">
        <f>INDEX('AEO Table 10 2023'!$C$31:$AJ$31,MATCH('EIaE-BIE'!O$1,'AEO Table 10 2023'!$C$13:$AJ$13,0))*10^6*'Canada Elec Mix'!O11</f>
        <v>0</v>
      </c>
      <c r="P11" s="5">
        <f>INDEX('AEO Table 10 2023'!$C$31:$AJ$31,MATCH('EIaE-BIE'!P$1,'AEO Table 10 2023'!$C$13:$AJ$13,0))*10^6*'Canada Elec Mix'!P11</f>
        <v>0</v>
      </c>
      <c r="Q11" s="5">
        <f>INDEX('AEO Table 10 2023'!$C$31:$AJ$31,MATCH('EIaE-BIE'!Q$1,'AEO Table 10 2023'!$C$13:$AJ$13,0))*10^6*'Canada Elec Mix'!Q11</f>
        <v>0</v>
      </c>
      <c r="R11" s="5">
        <f>INDEX('AEO Table 10 2023'!$C$31:$AJ$31,MATCH('EIaE-BIE'!R$1,'AEO Table 10 2023'!$C$13:$AJ$13,0))*10^6*'Canada Elec Mix'!R11</f>
        <v>0</v>
      </c>
      <c r="S11" s="5">
        <f>INDEX('AEO Table 10 2023'!$C$31:$AJ$31,MATCH('EIaE-BIE'!S$1,'AEO Table 10 2023'!$C$13:$AJ$13,0))*10^6*'Canada Elec Mix'!S11</f>
        <v>0</v>
      </c>
      <c r="T11" s="5">
        <f>INDEX('AEO Table 10 2023'!$C$31:$AJ$31,MATCH('EIaE-BIE'!T$1,'AEO Table 10 2023'!$C$13:$AJ$13,0))*10^6*'Canada Elec Mix'!T11</f>
        <v>0</v>
      </c>
      <c r="U11" s="5">
        <f>INDEX('AEO Table 10 2023'!$C$31:$AJ$31,MATCH('EIaE-BIE'!U$1,'AEO Table 10 2023'!$C$13:$AJ$13,0))*10^6*'Canada Elec Mix'!U11</f>
        <v>0</v>
      </c>
      <c r="V11" s="5">
        <f>INDEX('AEO Table 10 2023'!$C$31:$AJ$31,MATCH('EIaE-BIE'!V$1,'AEO Table 10 2023'!$C$13:$AJ$13,0))*10^6*'Canada Elec Mix'!V11</f>
        <v>0</v>
      </c>
      <c r="W11" s="5">
        <f>INDEX('AEO Table 10 2023'!$C$31:$AJ$31,MATCH('EIaE-BIE'!W$1,'AEO Table 10 2023'!$C$13:$AJ$13,0))*10^6*'Canada Elec Mix'!W11</f>
        <v>0</v>
      </c>
      <c r="X11" s="5">
        <f>INDEX('AEO Table 10 2023'!$C$31:$AJ$31,MATCH('EIaE-BIE'!X$1,'AEO Table 10 2023'!$C$13:$AJ$13,0))*10^6*'Canada Elec Mix'!X11</f>
        <v>0</v>
      </c>
      <c r="Y11" s="5">
        <f>INDEX('AEO Table 10 2023'!$C$31:$AJ$31,MATCH('EIaE-BIE'!Y$1,'AEO Table 10 2023'!$C$13:$AJ$13,0))*10^6*'Canada Elec Mix'!Y11</f>
        <v>0</v>
      </c>
      <c r="Z11" s="5">
        <f>INDEX('AEO Table 10 2023'!$C$31:$AJ$31,MATCH('EIaE-BIE'!Z$1,'AEO Table 10 2023'!$C$13:$AJ$13,0))*10^6*'Canada Elec Mix'!Z11</f>
        <v>0</v>
      </c>
      <c r="AA11" s="5">
        <f>INDEX('AEO Table 10 2023'!$C$31:$AJ$31,MATCH('EIaE-BIE'!AA$1,'AEO Table 10 2023'!$C$13:$AJ$13,0))*10^6*'Canada Elec Mix'!AA11</f>
        <v>0</v>
      </c>
      <c r="AB11" s="5">
        <f>INDEX('AEO Table 10 2023'!$C$31:$AJ$31,MATCH('EIaE-BIE'!AB$1,'AEO Table 10 2023'!$C$13:$AJ$13,0))*10^6*'Canada Elec Mix'!AB11</f>
        <v>0</v>
      </c>
      <c r="AC11" s="5">
        <f>INDEX('AEO Table 10 2023'!$C$31:$AJ$31,MATCH('EIaE-BIE'!AC$1,'AEO Table 10 2023'!$C$13:$AJ$13,0))*10^6*'Canada Elec Mix'!AC11</f>
        <v>0</v>
      </c>
      <c r="AD11" s="5">
        <f>INDEX('AEO Table 10 2023'!$C$31:$AJ$31,MATCH('EIaE-BIE'!AD$1,'AEO Table 10 2023'!$C$13:$AJ$13,0))*10^6*'Canada Elec Mix'!AD11</f>
        <v>0</v>
      </c>
      <c r="AE11" s="5">
        <f>INDEX('AEO Table 10 2023'!$C$31:$AJ$31,MATCH('EIaE-BIE'!AE$1,'AEO Table 10 2023'!$C$13:$AJ$13,0))*10^6*'Canada Elec Mix'!AE11</f>
        <v>0</v>
      </c>
      <c r="AF11" s="5">
        <f>INDEX('AEO Table 10 2023'!$C$31:$AJ$31,MATCH('EIaE-BIE'!AF$1,'AEO Table 10 2023'!$C$13:$AJ$13,0))*10^6*'Canada Elec Mix'!AF11</f>
        <v>0</v>
      </c>
    </row>
    <row r="12" spans="1:32" x14ac:dyDescent="0.35">
      <c r="A12" s="2" t="s">
        <v>106</v>
      </c>
      <c r="B12" s="5">
        <f>INDEX('AEO Table 10 2021'!$C$31:$AJ$31,MATCH('EIaE-BIE'!B$1,'AEO Table 10 2021'!$C$13:$AJ$13,0))*10^6*'Canada Elec Mix'!B12</f>
        <v>229516.49576279431</v>
      </c>
      <c r="C12" s="5">
        <f>INDEX('AEO Table 10 2022'!$C$31:$AJ$31,MATCH('EIaE-BIE'!C$1,'AEO Table 10 2022'!$C$13:$AJ$13,0))*10^6*'Canada Elec Mix'!C12</f>
        <v>329311.3516565212</v>
      </c>
      <c r="D12" s="5">
        <f>INDEX('AEO Table 10 2023'!$C$31:$AJ$31,MATCH('EIaE-BIE'!D$1,'AEO Table 10 2023'!$C$13:$AJ$13,0))*10^6*'Canada Elec Mix'!D12</f>
        <v>203421.60838764068</v>
      </c>
      <c r="E12" s="5">
        <f>INDEX('AEO Table 10 2023'!$C$31:$AJ$31,MATCH('EIaE-BIE'!E$1,'AEO Table 10 2023'!$C$13:$AJ$13,0))*10^6*'Canada Elec Mix'!E12</f>
        <v>197439.09796233039</v>
      </c>
      <c r="F12" s="5">
        <f>INDEX('AEO Table 10 2023'!$C$31:$AJ$31,MATCH('EIaE-BIE'!F$1,'AEO Table 10 2023'!$C$13:$AJ$13,0))*10^6*'Canada Elec Mix'!F12</f>
        <v>179478.85164754966</v>
      </c>
      <c r="G12" s="5">
        <f>INDEX('AEO Table 10 2023'!$C$31:$AJ$31,MATCH('EIaE-BIE'!G$1,'AEO Table 10 2023'!$C$13:$AJ$13,0))*10^6*'Canada Elec Mix'!G12</f>
        <v>200310.8764733313</v>
      </c>
      <c r="H12" s="5">
        <f>INDEX('AEO Table 10 2023'!$C$31:$AJ$31,MATCH('EIaE-BIE'!H$1,'AEO Table 10 2023'!$C$13:$AJ$13,0))*10^6*'Canada Elec Mix'!H12</f>
        <v>385089.12016688322</v>
      </c>
      <c r="I12" s="5">
        <f>INDEX('AEO Table 10 2023'!$C$31:$AJ$31,MATCH('EIaE-BIE'!I$1,'AEO Table 10 2023'!$C$13:$AJ$13,0))*10^6*'Canada Elec Mix'!I12</f>
        <v>277675.02497999411</v>
      </c>
      <c r="J12" s="5">
        <f>INDEX('AEO Table 10 2023'!$C$31:$AJ$31,MATCH('EIaE-BIE'!J$1,'AEO Table 10 2023'!$C$13:$AJ$13,0))*10^6*'Canada Elec Mix'!J12</f>
        <v>219517.48128387798</v>
      </c>
      <c r="K12" s="5">
        <f>INDEX('AEO Table 10 2023'!$C$31:$AJ$31,MATCH('EIaE-BIE'!K$1,'AEO Table 10 2023'!$C$13:$AJ$13,0))*10^6*'Canada Elec Mix'!K12</f>
        <v>387530.26014187059</v>
      </c>
      <c r="L12" s="5">
        <f>INDEX('AEO Table 10 2023'!$C$31:$AJ$31,MATCH('EIaE-BIE'!L$1,'AEO Table 10 2023'!$C$13:$AJ$13,0))*10^6*'Canada Elec Mix'!L12</f>
        <v>172027.83300326814</v>
      </c>
      <c r="M12" s="5">
        <f>INDEX('AEO Table 10 2023'!$C$31:$AJ$31,MATCH('EIaE-BIE'!M$1,'AEO Table 10 2023'!$C$13:$AJ$13,0))*10^6*'Canada Elec Mix'!M12</f>
        <v>450589.89864107285</v>
      </c>
      <c r="N12" s="5">
        <f>INDEX('AEO Table 10 2023'!$C$31:$AJ$31,MATCH('EIaE-BIE'!N$1,'AEO Table 10 2023'!$C$13:$AJ$13,0))*10^6*'Canada Elec Mix'!N12</f>
        <v>314141.11802406143</v>
      </c>
      <c r="O12" s="5">
        <f>INDEX('AEO Table 10 2023'!$C$31:$AJ$31,MATCH('EIaE-BIE'!O$1,'AEO Table 10 2023'!$C$13:$AJ$13,0))*10^6*'Canada Elec Mix'!O12</f>
        <v>365426.87609982002</v>
      </c>
      <c r="P12" s="5">
        <f>INDEX('AEO Table 10 2023'!$C$31:$AJ$31,MATCH('EIaE-BIE'!P$1,'AEO Table 10 2023'!$C$13:$AJ$13,0))*10^6*'Canada Elec Mix'!P12</f>
        <v>304005.49130935979</v>
      </c>
      <c r="Q12" s="5">
        <f>INDEX('AEO Table 10 2023'!$C$31:$AJ$31,MATCH('EIaE-BIE'!Q$1,'AEO Table 10 2023'!$C$13:$AJ$13,0))*10^6*'Canada Elec Mix'!Q12</f>
        <v>283000.75765587232</v>
      </c>
      <c r="R12" s="5">
        <f>INDEX('AEO Table 10 2023'!$C$31:$AJ$31,MATCH('EIaE-BIE'!R$1,'AEO Table 10 2023'!$C$13:$AJ$13,0))*10^6*'Canada Elec Mix'!R12</f>
        <v>378202.43136053934</v>
      </c>
      <c r="S12" s="5">
        <f>INDEX('AEO Table 10 2023'!$C$31:$AJ$31,MATCH('EIaE-BIE'!S$1,'AEO Table 10 2023'!$C$13:$AJ$13,0))*10^6*'Canada Elec Mix'!S12</f>
        <v>345103.85965613462</v>
      </c>
      <c r="T12" s="5">
        <f>INDEX('AEO Table 10 2023'!$C$31:$AJ$31,MATCH('EIaE-BIE'!T$1,'AEO Table 10 2023'!$C$13:$AJ$13,0))*10^6*'Canada Elec Mix'!T12</f>
        <v>341874.4763642287</v>
      </c>
      <c r="U12" s="5">
        <f>INDEX('AEO Table 10 2023'!$C$31:$AJ$31,MATCH('EIaE-BIE'!U$1,'AEO Table 10 2023'!$C$13:$AJ$13,0))*10^6*'Canada Elec Mix'!U12</f>
        <v>359615.24140992691</v>
      </c>
      <c r="V12" s="5">
        <f>INDEX('AEO Table 10 2023'!$C$31:$AJ$31,MATCH('EIaE-BIE'!V$1,'AEO Table 10 2023'!$C$13:$AJ$13,0))*10^6*'Canada Elec Mix'!V12</f>
        <v>321077.75194263837</v>
      </c>
      <c r="W12" s="5">
        <f>INDEX('AEO Table 10 2023'!$C$31:$AJ$31,MATCH('EIaE-BIE'!W$1,'AEO Table 10 2023'!$C$13:$AJ$13,0))*10^6*'Canada Elec Mix'!W12</f>
        <v>461314.91156931664</v>
      </c>
      <c r="X12" s="5">
        <f>INDEX('AEO Table 10 2023'!$C$31:$AJ$31,MATCH('EIaE-BIE'!X$1,'AEO Table 10 2023'!$C$13:$AJ$13,0))*10^6*'Canada Elec Mix'!X12</f>
        <v>337328.22804404935</v>
      </c>
      <c r="Y12" s="5">
        <f>INDEX('AEO Table 10 2023'!$C$31:$AJ$31,MATCH('EIaE-BIE'!Y$1,'AEO Table 10 2023'!$C$13:$AJ$13,0))*10^6*'Canada Elec Mix'!Y12</f>
        <v>372524.380931805</v>
      </c>
      <c r="Z12" s="5">
        <f>INDEX('AEO Table 10 2023'!$C$31:$AJ$31,MATCH('EIaE-BIE'!Z$1,'AEO Table 10 2023'!$C$13:$AJ$13,0))*10^6*'Canada Elec Mix'!Z12</f>
        <v>239181.33670778741</v>
      </c>
      <c r="AA12" s="5">
        <f>INDEX('AEO Table 10 2023'!$C$31:$AJ$31,MATCH('EIaE-BIE'!AA$1,'AEO Table 10 2023'!$C$13:$AJ$13,0))*10^6*'Canada Elec Mix'!AA12</f>
        <v>267595.45690666226</v>
      </c>
      <c r="AB12" s="5">
        <f>INDEX('AEO Table 10 2023'!$C$31:$AJ$31,MATCH('EIaE-BIE'!AB$1,'AEO Table 10 2023'!$C$13:$AJ$13,0))*10^6*'Canada Elec Mix'!AB12</f>
        <v>249468.18586601189</v>
      </c>
      <c r="AC12" s="5">
        <f>INDEX('AEO Table 10 2023'!$C$31:$AJ$31,MATCH('EIaE-BIE'!AC$1,'AEO Table 10 2023'!$C$13:$AJ$13,0))*10^6*'Canada Elec Mix'!AC12</f>
        <v>269433.81223378592</v>
      </c>
      <c r="AD12" s="5">
        <f>INDEX('AEO Table 10 2023'!$C$31:$AJ$31,MATCH('EIaE-BIE'!AD$1,'AEO Table 10 2023'!$C$13:$AJ$13,0))*10^6*'Canada Elec Mix'!AD12</f>
        <v>234842.94878022835</v>
      </c>
      <c r="AE12" s="5">
        <f>INDEX('AEO Table 10 2023'!$C$31:$AJ$31,MATCH('EIaE-BIE'!AE$1,'AEO Table 10 2023'!$C$13:$AJ$13,0))*10^6*'Canada Elec Mix'!AE12</f>
        <v>257927.16446209009</v>
      </c>
      <c r="AF12" s="5">
        <f>INDEX('AEO Table 10 2023'!$C$31:$AJ$31,MATCH('EIaE-BIE'!AF$1,'AEO Table 10 2023'!$C$13:$AJ$13,0))*10^6*'Canada Elec Mix'!AF12</f>
        <v>304373.96421777661</v>
      </c>
    </row>
    <row r="13" spans="1:32" x14ac:dyDescent="0.35">
      <c r="A13" s="2" t="s">
        <v>107</v>
      </c>
      <c r="B13" s="5">
        <f>INDEX('AEO Table 10 2021'!$C$31:$AJ$31,MATCH('EIaE-BIE'!B$1,'AEO Table 10 2021'!$C$13:$AJ$13,0))*10^6*'Canada Elec Mix'!B13</f>
        <v>1056880.7504676674</v>
      </c>
      <c r="C13" s="5">
        <f>INDEX('AEO Table 10 2022'!$C$31:$AJ$31,MATCH('EIaE-BIE'!C$1,'AEO Table 10 2022'!$C$13:$AJ$13,0))*10^6*'Canada Elec Mix'!C13</f>
        <v>1639039.1234061534</v>
      </c>
      <c r="D13" s="5">
        <f>INDEX('AEO Table 10 2023'!$C$31:$AJ$31,MATCH('EIaE-BIE'!D$1,'AEO Table 10 2023'!$C$13:$AJ$13,0))*10^6*'Canada Elec Mix'!D13</f>
        <v>1159813.773225199</v>
      </c>
      <c r="E13" s="5">
        <f>INDEX('AEO Table 10 2023'!$C$31:$AJ$31,MATCH('EIaE-BIE'!E$1,'AEO Table 10 2023'!$C$13:$AJ$13,0))*10^6*'Canada Elec Mix'!E13</f>
        <v>1296289.2220759224</v>
      </c>
      <c r="F13" s="5">
        <f>INDEX('AEO Table 10 2023'!$C$31:$AJ$31,MATCH('EIaE-BIE'!F$1,'AEO Table 10 2023'!$C$13:$AJ$13,0))*10^6*'Canada Elec Mix'!F13</f>
        <v>1343788.190329344</v>
      </c>
      <c r="G13" s="5">
        <f>INDEX('AEO Table 10 2023'!$C$31:$AJ$31,MATCH('EIaE-BIE'!G$1,'AEO Table 10 2023'!$C$13:$AJ$13,0))*10^6*'Canada Elec Mix'!G13</f>
        <v>1229121.7996576</v>
      </c>
      <c r="H13" s="5">
        <f>INDEX('AEO Table 10 2023'!$C$31:$AJ$31,MATCH('EIaE-BIE'!H$1,'AEO Table 10 2023'!$C$13:$AJ$13,0))*10^6*'Canada Elec Mix'!H13</f>
        <v>1317039.1520833012</v>
      </c>
      <c r="I13" s="5">
        <f>INDEX('AEO Table 10 2023'!$C$31:$AJ$31,MATCH('EIaE-BIE'!I$1,'AEO Table 10 2023'!$C$13:$AJ$13,0))*10^6*'Canada Elec Mix'!I13</f>
        <v>1280663.2888713018</v>
      </c>
      <c r="J13" s="5">
        <f>INDEX('AEO Table 10 2023'!$C$31:$AJ$31,MATCH('EIaE-BIE'!J$1,'AEO Table 10 2023'!$C$13:$AJ$13,0))*10^6*'Canada Elec Mix'!J13</f>
        <v>1297421.8151564919</v>
      </c>
      <c r="K13" s="5">
        <f>INDEX('AEO Table 10 2023'!$C$31:$AJ$31,MATCH('EIaE-BIE'!K$1,'AEO Table 10 2023'!$C$13:$AJ$13,0))*10^6*'Canada Elec Mix'!K13</f>
        <v>1343959.7258346661</v>
      </c>
      <c r="L13" s="5">
        <f>INDEX('AEO Table 10 2023'!$C$31:$AJ$31,MATCH('EIaE-BIE'!L$1,'AEO Table 10 2023'!$C$13:$AJ$13,0))*10^6*'Canada Elec Mix'!L13</f>
        <v>1270635.733586143</v>
      </c>
      <c r="M13" s="5">
        <f>INDEX('AEO Table 10 2023'!$C$31:$AJ$31,MATCH('EIaE-BIE'!M$1,'AEO Table 10 2023'!$C$13:$AJ$13,0))*10^6*'Canada Elec Mix'!M13</f>
        <v>1236455.1193494448</v>
      </c>
      <c r="N13" s="5">
        <f>INDEX('AEO Table 10 2023'!$C$31:$AJ$31,MATCH('EIaE-BIE'!N$1,'AEO Table 10 2023'!$C$13:$AJ$13,0))*10^6*'Canada Elec Mix'!N13</f>
        <v>1182429.9781983206</v>
      </c>
      <c r="O13" s="5">
        <f>INDEX('AEO Table 10 2023'!$C$31:$AJ$31,MATCH('EIaE-BIE'!O$1,'AEO Table 10 2023'!$C$13:$AJ$13,0))*10^6*'Canada Elec Mix'!O13</f>
        <v>1153652.7833186262</v>
      </c>
      <c r="P13" s="5">
        <f>INDEX('AEO Table 10 2023'!$C$31:$AJ$31,MATCH('EIaE-BIE'!P$1,'AEO Table 10 2023'!$C$13:$AJ$13,0))*10^6*'Canada Elec Mix'!P13</f>
        <v>1136872.1165192528</v>
      </c>
      <c r="Q13" s="5">
        <f>INDEX('AEO Table 10 2023'!$C$31:$AJ$31,MATCH('EIaE-BIE'!Q$1,'AEO Table 10 2023'!$C$13:$AJ$13,0))*10^6*'Canada Elec Mix'!Q13</f>
        <v>1101461.3252991743</v>
      </c>
      <c r="R13" s="5">
        <f>INDEX('AEO Table 10 2023'!$C$31:$AJ$31,MATCH('EIaE-BIE'!R$1,'AEO Table 10 2023'!$C$13:$AJ$13,0))*10^6*'Canada Elec Mix'!R13</f>
        <v>950427.20277227054</v>
      </c>
      <c r="S13" s="5">
        <f>INDEX('AEO Table 10 2023'!$C$31:$AJ$31,MATCH('EIaE-BIE'!S$1,'AEO Table 10 2023'!$C$13:$AJ$13,0))*10^6*'Canada Elec Mix'!S13</f>
        <v>931301.2862713522</v>
      </c>
      <c r="T13" s="5">
        <f>INDEX('AEO Table 10 2023'!$C$31:$AJ$31,MATCH('EIaE-BIE'!T$1,'AEO Table 10 2023'!$C$13:$AJ$13,0))*10^6*'Canada Elec Mix'!T13</f>
        <v>917349.11816814833</v>
      </c>
      <c r="U13" s="5">
        <f>INDEX('AEO Table 10 2023'!$C$31:$AJ$31,MATCH('EIaE-BIE'!U$1,'AEO Table 10 2023'!$C$13:$AJ$13,0))*10^6*'Canada Elec Mix'!U13</f>
        <v>914500.84392785712</v>
      </c>
      <c r="V13" s="5">
        <f>INDEX('AEO Table 10 2023'!$C$31:$AJ$31,MATCH('EIaE-BIE'!V$1,'AEO Table 10 2023'!$C$13:$AJ$13,0))*10^6*'Canada Elec Mix'!V13</f>
        <v>895155.56934083335</v>
      </c>
      <c r="W13" s="5">
        <f>INDEX('AEO Table 10 2023'!$C$31:$AJ$31,MATCH('EIaE-BIE'!W$1,'AEO Table 10 2023'!$C$13:$AJ$13,0))*10^6*'Canada Elec Mix'!W13</f>
        <v>850960.0992791407</v>
      </c>
      <c r="X13" s="5">
        <f>INDEX('AEO Table 10 2023'!$C$31:$AJ$31,MATCH('EIaE-BIE'!X$1,'AEO Table 10 2023'!$C$13:$AJ$13,0))*10^6*'Canada Elec Mix'!X13</f>
        <v>840265.73592683824</v>
      </c>
      <c r="Y13" s="5">
        <f>INDEX('AEO Table 10 2023'!$C$31:$AJ$31,MATCH('EIaE-BIE'!Y$1,'AEO Table 10 2023'!$C$13:$AJ$13,0))*10^6*'Canada Elec Mix'!Y13</f>
        <v>840817.25588740094</v>
      </c>
      <c r="Z13" s="5">
        <f>INDEX('AEO Table 10 2023'!$C$31:$AJ$31,MATCH('EIaE-BIE'!Z$1,'AEO Table 10 2023'!$C$13:$AJ$13,0))*10^6*'Canada Elec Mix'!Z13</f>
        <v>823888.82774460688</v>
      </c>
      <c r="AA13" s="5">
        <f>INDEX('AEO Table 10 2023'!$C$31:$AJ$31,MATCH('EIaE-BIE'!AA$1,'AEO Table 10 2023'!$C$13:$AJ$13,0))*10^6*'Canada Elec Mix'!AA13</f>
        <v>814800.56361856998</v>
      </c>
      <c r="AB13" s="5">
        <f>INDEX('AEO Table 10 2023'!$C$31:$AJ$31,MATCH('EIaE-BIE'!AB$1,'AEO Table 10 2023'!$C$13:$AJ$13,0))*10^6*'Canada Elec Mix'!AB13</f>
        <v>802793.12159245636</v>
      </c>
      <c r="AC13" s="5">
        <f>INDEX('AEO Table 10 2023'!$C$31:$AJ$31,MATCH('EIaE-BIE'!AC$1,'AEO Table 10 2023'!$C$13:$AJ$13,0))*10^6*'Canada Elec Mix'!AC13</f>
        <v>803156.4631660342</v>
      </c>
      <c r="AD13" s="5">
        <f>INDEX('AEO Table 10 2023'!$C$31:$AJ$31,MATCH('EIaE-BIE'!AD$1,'AEO Table 10 2023'!$C$13:$AJ$13,0))*10^6*'Canada Elec Mix'!AD13</f>
        <v>793598.98571845051</v>
      </c>
      <c r="AE13" s="5">
        <f>INDEX('AEO Table 10 2023'!$C$31:$AJ$31,MATCH('EIaE-BIE'!AE$1,'AEO Table 10 2023'!$C$13:$AJ$13,0))*10^6*'Canada Elec Mix'!AE13</f>
        <v>796374.7491131213</v>
      </c>
      <c r="AF13" s="5">
        <f>INDEX('AEO Table 10 2023'!$C$31:$AJ$31,MATCH('EIaE-BIE'!AF$1,'AEO Table 10 2023'!$C$13:$AJ$13,0))*10^6*'Canada Elec Mix'!AF13</f>
        <v>798931.11514167325</v>
      </c>
    </row>
    <row r="14" spans="1:32" x14ac:dyDescent="0.35">
      <c r="A14" s="2" t="s">
        <v>108</v>
      </c>
      <c r="B14" s="5">
        <f>INDEX('AEO Table 10 2021'!$C$31:$AJ$31,MATCH('EIaE-BIE'!B$1,'AEO Table 10 2021'!$C$13:$AJ$13,0))*10^6*'Canada Elec Mix'!B14</f>
        <v>0</v>
      </c>
      <c r="C14" s="5">
        <f>INDEX('AEO Table 10 2022'!$C$31:$AJ$31,MATCH('EIaE-BIE'!C$1,'AEO Table 10 2022'!$C$13:$AJ$13,0))*10^6*'Canada Elec Mix'!C14</f>
        <v>0</v>
      </c>
      <c r="D14" s="5">
        <f>INDEX('AEO Table 10 2023'!$C$31:$AJ$31,MATCH('EIaE-BIE'!D$1,'AEO Table 10 2023'!$C$13:$AJ$13,0))*10^6*'Canada Elec Mix'!D14</f>
        <v>0</v>
      </c>
      <c r="E14" s="5">
        <f>INDEX('AEO Table 10 2023'!$C$31:$AJ$31,MATCH('EIaE-BIE'!E$1,'AEO Table 10 2023'!$C$13:$AJ$13,0))*10^6*'Canada Elec Mix'!E14</f>
        <v>0</v>
      </c>
      <c r="F14" s="5">
        <f>INDEX('AEO Table 10 2023'!$C$31:$AJ$31,MATCH('EIaE-BIE'!F$1,'AEO Table 10 2023'!$C$13:$AJ$13,0))*10^6*'Canada Elec Mix'!F14</f>
        <v>0</v>
      </c>
      <c r="G14" s="5">
        <f>INDEX('AEO Table 10 2023'!$C$31:$AJ$31,MATCH('EIaE-BIE'!G$1,'AEO Table 10 2023'!$C$13:$AJ$13,0))*10^6*'Canada Elec Mix'!G14</f>
        <v>0</v>
      </c>
      <c r="H14" s="5">
        <f>INDEX('AEO Table 10 2023'!$C$31:$AJ$31,MATCH('EIaE-BIE'!H$1,'AEO Table 10 2023'!$C$13:$AJ$13,0))*10^6*'Canada Elec Mix'!H14</f>
        <v>0</v>
      </c>
      <c r="I14" s="5">
        <f>INDEX('AEO Table 10 2023'!$C$31:$AJ$31,MATCH('EIaE-BIE'!I$1,'AEO Table 10 2023'!$C$13:$AJ$13,0))*10^6*'Canada Elec Mix'!I14</f>
        <v>0</v>
      </c>
      <c r="J14" s="5">
        <f>INDEX('AEO Table 10 2023'!$C$31:$AJ$31,MATCH('EIaE-BIE'!J$1,'AEO Table 10 2023'!$C$13:$AJ$13,0))*10^6*'Canada Elec Mix'!J14</f>
        <v>0</v>
      </c>
      <c r="K14" s="5">
        <f>INDEX('AEO Table 10 2023'!$C$31:$AJ$31,MATCH('EIaE-BIE'!K$1,'AEO Table 10 2023'!$C$13:$AJ$13,0))*10^6*'Canada Elec Mix'!K14</f>
        <v>0</v>
      </c>
      <c r="L14" s="5">
        <f>INDEX('AEO Table 10 2023'!$C$31:$AJ$31,MATCH('EIaE-BIE'!L$1,'AEO Table 10 2023'!$C$13:$AJ$13,0))*10^6*'Canada Elec Mix'!L14</f>
        <v>0</v>
      </c>
      <c r="M14" s="5">
        <f>INDEX('AEO Table 10 2023'!$C$31:$AJ$31,MATCH('EIaE-BIE'!M$1,'AEO Table 10 2023'!$C$13:$AJ$13,0))*10^6*'Canada Elec Mix'!M14</f>
        <v>0</v>
      </c>
      <c r="N14" s="5">
        <f>INDEX('AEO Table 10 2023'!$C$31:$AJ$31,MATCH('EIaE-BIE'!N$1,'AEO Table 10 2023'!$C$13:$AJ$13,0))*10^6*'Canada Elec Mix'!N14</f>
        <v>0</v>
      </c>
      <c r="O14" s="5">
        <f>INDEX('AEO Table 10 2023'!$C$31:$AJ$31,MATCH('EIaE-BIE'!O$1,'AEO Table 10 2023'!$C$13:$AJ$13,0))*10^6*'Canada Elec Mix'!O14</f>
        <v>0</v>
      </c>
      <c r="P14" s="5">
        <f>INDEX('AEO Table 10 2023'!$C$31:$AJ$31,MATCH('EIaE-BIE'!P$1,'AEO Table 10 2023'!$C$13:$AJ$13,0))*10^6*'Canada Elec Mix'!P14</f>
        <v>0</v>
      </c>
      <c r="Q14" s="5">
        <f>INDEX('AEO Table 10 2023'!$C$31:$AJ$31,MATCH('EIaE-BIE'!Q$1,'AEO Table 10 2023'!$C$13:$AJ$13,0))*10^6*'Canada Elec Mix'!Q14</f>
        <v>0</v>
      </c>
      <c r="R14" s="5">
        <f>INDEX('AEO Table 10 2023'!$C$31:$AJ$31,MATCH('EIaE-BIE'!R$1,'AEO Table 10 2023'!$C$13:$AJ$13,0))*10^6*'Canada Elec Mix'!R14</f>
        <v>0</v>
      </c>
      <c r="S14" s="5">
        <f>INDEX('AEO Table 10 2023'!$C$31:$AJ$31,MATCH('EIaE-BIE'!S$1,'AEO Table 10 2023'!$C$13:$AJ$13,0))*10^6*'Canada Elec Mix'!S14</f>
        <v>0</v>
      </c>
      <c r="T14" s="5">
        <f>INDEX('AEO Table 10 2023'!$C$31:$AJ$31,MATCH('EIaE-BIE'!T$1,'AEO Table 10 2023'!$C$13:$AJ$13,0))*10^6*'Canada Elec Mix'!T14</f>
        <v>0</v>
      </c>
      <c r="U14" s="5">
        <f>INDEX('AEO Table 10 2023'!$C$31:$AJ$31,MATCH('EIaE-BIE'!U$1,'AEO Table 10 2023'!$C$13:$AJ$13,0))*10^6*'Canada Elec Mix'!U14</f>
        <v>0</v>
      </c>
      <c r="V14" s="5">
        <f>INDEX('AEO Table 10 2023'!$C$31:$AJ$31,MATCH('EIaE-BIE'!V$1,'AEO Table 10 2023'!$C$13:$AJ$13,0))*10^6*'Canada Elec Mix'!V14</f>
        <v>0</v>
      </c>
      <c r="W14" s="5">
        <f>INDEX('AEO Table 10 2023'!$C$31:$AJ$31,MATCH('EIaE-BIE'!W$1,'AEO Table 10 2023'!$C$13:$AJ$13,0))*10^6*'Canada Elec Mix'!W14</f>
        <v>0</v>
      </c>
      <c r="X14" s="5">
        <f>INDEX('AEO Table 10 2023'!$C$31:$AJ$31,MATCH('EIaE-BIE'!X$1,'AEO Table 10 2023'!$C$13:$AJ$13,0))*10^6*'Canada Elec Mix'!X14</f>
        <v>0</v>
      </c>
      <c r="Y14" s="5">
        <f>INDEX('AEO Table 10 2023'!$C$31:$AJ$31,MATCH('EIaE-BIE'!Y$1,'AEO Table 10 2023'!$C$13:$AJ$13,0))*10^6*'Canada Elec Mix'!Y14</f>
        <v>0</v>
      </c>
      <c r="Z14" s="5">
        <f>INDEX('AEO Table 10 2023'!$C$31:$AJ$31,MATCH('EIaE-BIE'!Z$1,'AEO Table 10 2023'!$C$13:$AJ$13,0))*10^6*'Canada Elec Mix'!Z14</f>
        <v>0</v>
      </c>
      <c r="AA14" s="5">
        <f>INDEX('AEO Table 10 2023'!$C$31:$AJ$31,MATCH('EIaE-BIE'!AA$1,'AEO Table 10 2023'!$C$13:$AJ$13,0))*10^6*'Canada Elec Mix'!AA14</f>
        <v>0</v>
      </c>
      <c r="AB14" s="5">
        <f>INDEX('AEO Table 10 2023'!$C$31:$AJ$31,MATCH('EIaE-BIE'!AB$1,'AEO Table 10 2023'!$C$13:$AJ$13,0))*10^6*'Canada Elec Mix'!AB14</f>
        <v>0</v>
      </c>
      <c r="AC14" s="5">
        <f>INDEX('AEO Table 10 2023'!$C$31:$AJ$31,MATCH('EIaE-BIE'!AC$1,'AEO Table 10 2023'!$C$13:$AJ$13,0))*10^6*'Canada Elec Mix'!AC14</f>
        <v>0</v>
      </c>
      <c r="AD14" s="5">
        <f>INDEX('AEO Table 10 2023'!$C$31:$AJ$31,MATCH('EIaE-BIE'!AD$1,'AEO Table 10 2023'!$C$13:$AJ$13,0))*10^6*'Canada Elec Mix'!AD14</f>
        <v>0</v>
      </c>
      <c r="AE14" s="5">
        <f>INDEX('AEO Table 10 2023'!$C$31:$AJ$31,MATCH('EIaE-BIE'!AE$1,'AEO Table 10 2023'!$C$13:$AJ$13,0))*10^6*'Canada Elec Mix'!AE14</f>
        <v>0</v>
      </c>
      <c r="AF14" s="5">
        <f>INDEX('AEO Table 10 2023'!$C$31:$AJ$31,MATCH('EIaE-BIE'!AF$1,'AEO Table 10 2023'!$C$13:$AJ$13,0))*10^6*'Canada Elec Mix'!AF14</f>
        <v>0</v>
      </c>
    </row>
    <row r="15" spans="1:32" x14ac:dyDescent="0.35">
      <c r="A15" s="2" t="s">
        <v>109</v>
      </c>
      <c r="B15" s="5">
        <f>INDEX('AEO Table 10 2021'!$C$31:$AJ$31,MATCH('EIaE-BIE'!B$1,'AEO Table 10 2021'!$C$13:$AJ$13,0))*10^6*'Canada Elec Mix'!B15</f>
        <v>0</v>
      </c>
      <c r="C15" s="5">
        <f>INDEX('AEO Table 10 2022'!$C$31:$AJ$31,MATCH('EIaE-BIE'!C$1,'AEO Table 10 2022'!$C$13:$AJ$13,0))*10^6*'Canada Elec Mix'!C15</f>
        <v>0</v>
      </c>
      <c r="D15" s="5">
        <f>INDEX('AEO Table 10 2021'!$C$31:$AJ$31,MATCH('EIaE-BIE'!D$1,'AEO Table 10 2021'!$C$13:$AJ$13,0))*10^6*'Canada Elec Mix'!D15</f>
        <v>0</v>
      </c>
      <c r="E15" s="5">
        <f>INDEX('AEO Table 10 2021'!$C$31:$AJ$31,MATCH('EIaE-BIE'!E$1,'AEO Table 10 2021'!$C$13:$AJ$13,0))*10^6*'Canada Elec Mix'!E15</f>
        <v>0</v>
      </c>
      <c r="F15" s="5">
        <f>INDEX('AEO Table 10 2021'!$C$31:$AJ$31,MATCH('EIaE-BIE'!F$1,'AEO Table 10 2021'!$C$13:$AJ$13,0))*10^6*'Canada Elec Mix'!F15</f>
        <v>0</v>
      </c>
      <c r="G15" s="5">
        <f>INDEX('AEO Table 10 2021'!$C$31:$AJ$31,MATCH('EIaE-BIE'!G$1,'AEO Table 10 2021'!$C$13:$AJ$13,0))*10^6*'Canada Elec Mix'!G15</f>
        <v>0</v>
      </c>
      <c r="H15" s="5">
        <f>INDEX('AEO Table 10 2021'!$C$31:$AJ$31,MATCH('EIaE-BIE'!H$1,'AEO Table 10 2021'!$C$13:$AJ$13,0))*10^6*'Canada Elec Mix'!H15</f>
        <v>0</v>
      </c>
      <c r="I15" s="5">
        <f>INDEX('AEO Table 10 2021'!$C$31:$AJ$31,MATCH('EIaE-BIE'!I$1,'AEO Table 10 2021'!$C$13:$AJ$13,0))*10^6*'Canada Elec Mix'!I15</f>
        <v>0</v>
      </c>
      <c r="J15" s="5">
        <f>INDEX('AEO Table 10 2021'!$C$31:$AJ$31,MATCH('EIaE-BIE'!J$1,'AEO Table 10 2021'!$C$13:$AJ$13,0))*10^6*'Canada Elec Mix'!J15</f>
        <v>0</v>
      </c>
      <c r="K15" s="5">
        <f>INDEX('AEO Table 10 2021'!$C$31:$AJ$31,MATCH('EIaE-BIE'!K$1,'AEO Table 10 2021'!$C$13:$AJ$13,0))*10^6*'Canada Elec Mix'!K15</f>
        <v>0</v>
      </c>
      <c r="L15" s="5">
        <f>INDEX('AEO Table 10 2021'!$C$31:$AJ$31,MATCH('EIaE-BIE'!L$1,'AEO Table 10 2021'!$C$13:$AJ$13,0))*10^6*'Canada Elec Mix'!L15</f>
        <v>0</v>
      </c>
      <c r="M15" s="5">
        <f>INDEX('AEO Table 10 2021'!$C$31:$AJ$31,MATCH('EIaE-BIE'!M$1,'AEO Table 10 2021'!$C$13:$AJ$13,0))*10^6*'Canada Elec Mix'!M15</f>
        <v>0</v>
      </c>
      <c r="N15" s="5">
        <f>INDEX('AEO Table 10 2021'!$C$31:$AJ$31,MATCH('EIaE-BIE'!N$1,'AEO Table 10 2021'!$C$13:$AJ$13,0))*10^6*'Canada Elec Mix'!N15</f>
        <v>0</v>
      </c>
      <c r="O15" s="5">
        <f>INDEX('AEO Table 10 2021'!$C$31:$AJ$31,MATCH('EIaE-BIE'!O$1,'AEO Table 10 2021'!$C$13:$AJ$13,0))*10^6*'Canada Elec Mix'!O15</f>
        <v>0</v>
      </c>
      <c r="P15" s="5">
        <f>INDEX('AEO Table 10 2021'!$C$31:$AJ$31,MATCH('EIaE-BIE'!P$1,'AEO Table 10 2021'!$C$13:$AJ$13,0))*10^6*'Canada Elec Mix'!P15</f>
        <v>0</v>
      </c>
      <c r="Q15" s="5">
        <f>INDEX('AEO Table 10 2021'!$C$31:$AJ$31,MATCH('EIaE-BIE'!Q$1,'AEO Table 10 2021'!$C$13:$AJ$13,0))*10^6*'Canada Elec Mix'!Q15</f>
        <v>0</v>
      </c>
      <c r="R15" s="5">
        <f>INDEX('AEO Table 10 2021'!$C$31:$AJ$31,MATCH('EIaE-BIE'!R$1,'AEO Table 10 2021'!$C$13:$AJ$13,0))*10^6*'Canada Elec Mix'!R15</f>
        <v>0</v>
      </c>
      <c r="S15" s="5">
        <f>INDEX('AEO Table 10 2021'!$C$31:$AJ$31,MATCH('EIaE-BIE'!S$1,'AEO Table 10 2021'!$C$13:$AJ$13,0))*10^6*'Canada Elec Mix'!S15</f>
        <v>0</v>
      </c>
      <c r="T15" s="5">
        <f>INDEX('AEO Table 10 2021'!$C$31:$AJ$31,MATCH('EIaE-BIE'!T$1,'AEO Table 10 2021'!$C$13:$AJ$13,0))*10^6*'Canada Elec Mix'!T15</f>
        <v>0</v>
      </c>
      <c r="U15" s="5">
        <f>INDEX('AEO Table 10 2021'!$C$31:$AJ$31,MATCH('EIaE-BIE'!U$1,'AEO Table 10 2021'!$C$13:$AJ$13,0))*10^6*'Canada Elec Mix'!U15</f>
        <v>0</v>
      </c>
      <c r="V15" s="5">
        <f>INDEX('AEO Table 10 2021'!$C$31:$AJ$31,MATCH('EIaE-BIE'!V$1,'AEO Table 10 2021'!$C$13:$AJ$13,0))*10^6*'Canada Elec Mix'!V15</f>
        <v>0</v>
      </c>
      <c r="W15" s="5">
        <f>INDEX('AEO Table 10 2021'!$C$31:$AJ$31,MATCH('EIaE-BIE'!W$1,'AEO Table 10 2021'!$C$13:$AJ$13,0))*10^6*'Canada Elec Mix'!W15</f>
        <v>0</v>
      </c>
      <c r="X15" s="5">
        <f>INDEX('AEO Table 10 2021'!$C$31:$AJ$31,MATCH('EIaE-BIE'!X$1,'AEO Table 10 2021'!$C$13:$AJ$13,0))*10^6*'Canada Elec Mix'!X15</f>
        <v>0</v>
      </c>
      <c r="Y15" s="5">
        <f>INDEX('AEO Table 10 2021'!$C$31:$AJ$31,MATCH('EIaE-BIE'!Y$1,'AEO Table 10 2021'!$C$13:$AJ$13,0))*10^6*'Canada Elec Mix'!Y15</f>
        <v>0</v>
      </c>
      <c r="Z15" s="5">
        <f>INDEX('AEO Table 10 2021'!$C$31:$AJ$31,MATCH('EIaE-BIE'!Z$1,'AEO Table 10 2021'!$C$13:$AJ$13,0))*10^6*'Canada Elec Mix'!Z15</f>
        <v>0</v>
      </c>
      <c r="AA15" s="5">
        <f>INDEX('AEO Table 10 2021'!$C$31:$AJ$31,MATCH('EIaE-BIE'!AA$1,'AEO Table 10 2021'!$C$13:$AJ$13,0))*10^6*'Canada Elec Mix'!AA15</f>
        <v>0</v>
      </c>
      <c r="AB15" s="5">
        <f>INDEX('AEO Table 10 2021'!$C$31:$AJ$31,MATCH('EIaE-BIE'!AB$1,'AEO Table 10 2021'!$C$13:$AJ$13,0))*10^6*'Canada Elec Mix'!AB15</f>
        <v>0</v>
      </c>
      <c r="AC15" s="5">
        <f>INDEX('AEO Table 10 2021'!$C$31:$AJ$31,MATCH('EIaE-BIE'!AC$1,'AEO Table 10 2021'!$C$13:$AJ$13,0))*10^6*'Canada Elec Mix'!AC15</f>
        <v>0</v>
      </c>
      <c r="AD15" s="5">
        <f>INDEX('AEO Table 10 2021'!$C$31:$AJ$31,MATCH('EIaE-BIE'!AD$1,'AEO Table 10 2021'!$C$13:$AJ$13,0))*10^6*'Canada Elec Mix'!AD15</f>
        <v>0</v>
      </c>
      <c r="AE15" s="5">
        <f>INDEX('AEO Table 10 2021'!$C$31:$AJ$31,MATCH('EIaE-BIE'!AE$1,'AEO Table 10 2021'!$C$13:$AJ$13,0))*10^6*'Canada Elec Mix'!AE15</f>
        <v>0</v>
      </c>
      <c r="AF15" s="5">
        <f>INDEX('AEO Table 10 2021'!$C$31:$AJ$31,MATCH('EIaE-BIE'!AF$1,'AEO Table 10 2021'!$C$13:$AJ$13,0))*10^6*'Canada Elec Mix'!AF15</f>
        <v>0</v>
      </c>
    </row>
    <row r="16" spans="1:32" x14ac:dyDescent="0.35">
      <c r="A16" s="2" t="s">
        <v>129</v>
      </c>
      <c r="B16" s="5">
        <f>INDEX('AEO Table 10 2021'!$C$31:$AJ$31,MATCH('EIaE-BIE'!B$1,'AEO Table 10 2021'!$C$13:$AJ$13,0))*10^6*'Canada Elec Mix'!B16</f>
        <v>0</v>
      </c>
      <c r="C16" s="5">
        <f>INDEX('AEO Table 10 2022'!$C$31:$AJ$31,MATCH('EIaE-BIE'!C$1,'AEO Table 10 2022'!$C$13:$AJ$13,0))*10^6*'Canada Elec Mix'!C16</f>
        <v>0</v>
      </c>
      <c r="D16" s="5">
        <f>INDEX('AEO Table 10 2021'!$C$31:$AJ$31,MATCH('EIaE-BIE'!D$1,'AEO Table 10 2021'!$C$13:$AJ$13,0))*10^6*'Canada Elec Mix'!D16</f>
        <v>0</v>
      </c>
      <c r="E16" s="5">
        <f>INDEX('AEO Table 10 2021'!$C$31:$AJ$31,MATCH('EIaE-BIE'!E$1,'AEO Table 10 2021'!$C$13:$AJ$13,0))*10^6*'Canada Elec Mix'!E16</f>
        <v>0</v>
      </c>
      <c r="F16" s="5">
        <f>INDEX('AEO Table 10 2021'!$C$31:$AJ$31,MATCH('EIaE-BIE'!F$1,'AEO Table 10 2021'!$C$13:$AJ$13,0))*10^6*'Canada Elec Mix'!F16</f>
        <v>0</v>
      </c>
      <c r="G16" s="5">
        <f>INDEX('AEO Table 10 2021'!$C$31:$AJ$31,MATCH('EIaE-BIE'!G$1,'AEO Table 10 2021'!$C$13:$AJ$13,0))*10^6*'Canada Elec Mix'!G16</f>
        <v>0</v>
      </c>
      <c r="H16" s="5">
        <f>INDEX('AEO Table 10 2021'!$C$31:$AJ$31,MATCH('EIaE-BIE'!H$1,'AEO Table 10 2021'!$C$13:$AJ$13,0))*10^6*'Canada Elec Mix'!H16</f>
        <v>0</v>
      </c>
      <c r="I16" s="5">
        <f>INDEX('AEO Table 10 2021'!$C$31:$AJ$31,MATCH('EIaE-BIE'!I$1,'AEO Table 10 2021'!$C$13:$AJ$13,0))*10^6*'Canada Elec Mix'!I16</f>
        <v>0</v>
      </c>
      <c r="J16" s="5">
        <f>INDEX('AEO Table 10 2021'!$C$31:$AJ$31,MATCH('EIaE-BIE'!J$1,'AEO Table 10 2021'!$C$13:$AJ$13,0))*10^6*'Canada Elec Mix'!J16</f>
        <v>0</v>
      </c>
      <c r="K16" s="5">
        <f>INDEX('AEO Table 10 2021'!$C$31:$AJ$31,MATCH('EIaE-BIE'!K$1,'AEO Table 10 2021'!$C$13:$AJ$13,0))*10^6*'Canada Elec Mix'!K16</f>
        <v>0</v>
      </c>
      <c r="L16" s="5">
        <f>INDEX('AEO Table 10 2021'!$C$31:$AJ$31,MATCH('EIaE-BIE'!L$1,'AEO Table 10 2021'!$C$13:$AJ$13,0))*10^6*'Canada Elec Mix'!L16</f>
        <v>0</v>
      </c>
      <c r="M16" s="5">
        <f>INDEX('AEO Table 10 2021'!$C$31:$AJ$31,MATCH('EIaE-BIE'!M$1,'AEO Table 10 2021'!$C$13:$AJ$13,0))*10^6*'Canada Elec Mix'!M16</f>
        <v>0</v>
      </c>
      <c r="N16" s="5">
        <f>INDEX('AEO Table 10 2021'!$C$31:$AJ$31,MATCH('EIaE-BIE'!N$1,'AEO Table 10 2021'!$C$13:$AJ$13,0))*10^6*'Canada Elec Mix'!N16</f>
        <v>0</v>
      </c>
      <c r="O16" s="5">
        <f>INDEX('AEO Table 10 2021'!$C$31:$AJ$31,MATCH('EIaE-BIE'!O$1,'AEO Table 10 2021'!$C$13:$AJ$13,0))*10^6*'Canada Elec Mix'!O16</f>
        <v>0</v>
      </c>
      <c r="P16" s="5">
        <f>INDEX('AEO Table 10 2021'!$C$31:$AJ$31,MATCH('EIaE-BIE'!P$1,'AEO Table 10 2021'!$C$13:$AJ$13,0))*10^6*'Canada Elec Mix'!P16</f>
        <v>0</v>
      </c>
      <c r="Q16" s="5">
        <f>INDEX('AEO Table 10 2021'!$C$31:$AJ$31,MATCH('EIaE-BIE'!Q$1,'AEO Table 10 2021'!$C$13:$AJ$13,0))*10^6*'Canada Elec Mix'!Q16</f>
        <v>0</v>
      </c>
      <c r="R16" s="5">
        <f>INDEX('AEO Table 10 2021'!$C$31:$AJ$31,MATCH('EIaE-BIE'!R$1,'AEO Table 10 2021'!$C$13:$AJ$13,0))*10^6*'Canada Elec Mix'!R16</f>
        <v>0</v>
      </c>
      <c r="S16" s="5">
        <f>INDEX('AEO Table 10 2021'!$C$31:$AJ$31,MATCH('EIaE-BIE'!S$1,'AEO Table 10 2021'!$C$13:$AJ$13,0))*10^6*'Canada Elec Mix'!S16</f>
        <v>0</v>
      </c>
      <c r="T16" s="5">
        <f>INDEX('AEO Table 10 2021'!$C$31:$AJ$31,MATCH('EIaE-BIE'!T$1,'AEO Table 10 2021'!$C$13:$AJ$13,0))*10^6*'Canada Elec Mix'!T16</f>
        <v>0</v>
      </c>
      <c r="U16" s="5">
        <f>INDEX('AEO Table 10 2021'!$C$31:$AJ$31,MATCH('EIaE-BIE'!U$1,'AEO Table 10 2021'!$C$13:$AJ$13,0))*10^6*'Canada Elec Mix'!U16</f>
        <v>0</v>
      </c>
      <c r="V16" s="5">
        <f>INDEX('AEO Table 10 2021'!$C$31:$AJ$31,MATCH('EIaE-BIE'!V$1,'AEO Table 10 2021'!$C$13:$AJ$13,0))*10^6*'Canada Elec Mix'!V16</f>
        <v>0</v>
      </c>
      <c r="W16" s="5">
        <f>INDEX('AEO Table 10 2021'!$C$31:$AJ$31,MATCH('EIaE-BIE'!W$1,'AEO Table 10 2021'!$C$13:$AJ$13,0))*10^6*'Canada Elec Mix'!W16</f>
        <v>0</v>
      </c>
      <c r="X16" s="5">
        <f>INDEX('AEO Table 10 2021'!$C$31:$AJ$31,MATCH('EIaE-BIE'!X$1,'AEO Table 10 2021'!$C$13:$AJ$13,0))*10^6*'Canada Elec Mix'!X16</f>
        <v>0</v>
      </c>
      <c r="Y16" s="5">
        <f>INDEX('AEO Table 10 2021'!$C$31:$AJ$31,MATCH('EIaE-BIE'!Y$1,'AEO Table 10 2021'!$C$13:$AJ$13,0))*10^6*'Canada Elec Mix'!Y16</f>
        <v>0</v>
      </c>
      <c r="Z16" s="5">
        <f>INDEX('AEO Table 10 2021'!$C$31:$AJ$31,MATCH('EIaE-BIE'!Z$1,'AEO Table 10 2021'!$C$13:$AJ$13,0))*10^6*'Canada Elec Mix'!Z16</f>
        <v>0</v>
      </c>
      <c r="AA16" s="5">
        <f>INDEX('AEO Table 10 2021'!$C$31:$AJ$31,MATCH('EIaE-BIE'!AA$1,'AEO Table 10 2021'!$C$13:$AJ$13,0))*10^6*'Canada Elec Mix'!AA16</f>
        <v>0</v>
      </c>
      <c r="AB16" s="5">
        <f>INDEX('AEO Table 10 2021'!$C$31:$AJ$31,MATCH('EIaE-BIE'!AB$1,'AEO Table 10 2021'!$C$13:$AJ$13,0))*10^6*'Canada Elec Mix'!AB16</f>
        <v>0</v>
      </c>
      <c r="AC16" s="5">
        <f>INDEX('AEO Table 10 2021'!$C$31:$AJ$31,MATCH('EIaE-BIE'!AC$1,'AEO Table 10 2021'!$C$13:$AJ$13,0))*10^6*'Canada Elec Mix'!AC16</f>
        <v>0</v>
      </c>
      <c r="AD16" s="5">
        <f>INDEX('AEO Table 10 2021'!$C$31:$AJ$31,MATCH('EIaE-BIE'!AD$1,'AEO Table 10 2021'!$C$13:$AJ$13,0))*10^6*'Canada Elec Mix'!AD16</f>
        <v>0</v>
      </c>
      <c r="AE16" s="5">
        <f>INDEX('AEO Table 10 2021'!$C$31:$AJ$31,MATCH('EIaE-BIE'!AE$1,'AEO Table 10 2021'!$C$13:$AJ$13,0))*10^6*'Canada Elec Mix'!AE16</f>
        <v>0</v>
      </c>
      <c r="AF16" s="5">
        <f>INDEX('AEO Table 10 2021'!$C$31:$AJ$31,MATCH('EIaE-BIE'!AF$1,'AEO Table 10 2021'!$C$13:$AJ$13,0))*10^6*'Canada Elec Mix'!AF16</f>
        <v>0</v>
      </c>
    </row>
    <row r="17" spans="1:32" x14ac:dyDescent="0.35">
      <c r="A17" s="2" t="s">
        <v>130</v>
      </c>
      <c r="B17" s="5">
        <f>INDEX('AEO Table 10 2021'!$C$31:$AJ$31,MATCH('EIaE-BIE'!B$1,'AEO Table 10 2021'!$C$13:$AJ$13,0))*10^6*'Canada Elec Mix'!B17</f>
        <v>0</v>
      </c>
      <c r="C17" s="5">
        <f>INDEX('AEO Table 10 2022'!$C$31:$AJ$31,MATCH('EIaE-BIE'!C$1,'AEO Table 10 2022'!$C$13:$AJ$13,0))*10^6*'Canada Elec Mix'!C17</f>
        <v>0</v>
      </c>
      <c r="D17" s="5">
        <f>INDEX('AEO Table 10 2021'!$C$31:$AJ$31,MATCH('EIaE-BIE'!D$1,'AEO Table 10 2021'!$C$13:$AJ$13,0))*10^6*'Canada Elec Mix'!D17</f>
        <v>0</v>
      </c>
      <c r="E17" s="5">
        <f>INDEX('AEO Table 10 2021'!$C$31:$AJ$31,MATCH('EIaE-BIE'!E$1,'AEO Table 10 2021'!$C$13:$AJ$13,0))*10^6*'Canada Elec Mix'!E17</f>
        <v>0</v>
      </c>
      <c r="F17" s="5">
        <f>INDEX('AEO Table 10 2021'!$C$31:$AJ$31,MATCH('EIaE-BIE'!F$1,'AEO Table 10 2021'!$C$13:$AJ$13,0))*10^6*'Canada Elec Mix'!F17</f>
        <v>0</v>
      </c>
      <c r="G17" s="5">
        <f>INDEX('AEO Table 10 2021'!$C$31:$AJ$31,MATCH('EIaE-BIE'!G$1,'AEO Table 10 2021'!$C$13:$AJ$13,0))*10^6*'Canada Elec Mix'!G17</f>
        <v>0</v>
      </c>
      <c r="H17" s="5">
        <f>INDEX('AEO Table 10 2021'!$C$31:$AJ$31,MATCH('EIaE-BIE'!H$1,'AEO Table 10 2021'!$C$13:$AJ$13,0))*10^6*'Canada Elec Mix'!H17</f>
        <v>0</v>
      </c>
      <c r="I17" s="5">
        <f>INDEX('AEO Table 10 2021'!$C$31:$AJ$31,MATCH('EIaE-BIE'!I$1,'AEO Table 10 2021'!$C$13:$AJ$13,0))*10^6*'Canada Elec Mix'!I17</f>
        <v>0</v>
      </c>
      <c r="J17" s="5">
        <f>INDEX('AEO Table 10 2021'!$C$31:$AJ$31,MATCH('EIaE-BIE'!J$1,'AEO Table 10 2021'!$C$13:$AJ$13,0))*10^6*'Canada Elec Mix'!J17</f>
        <v>0</v>
      </c>
      <c r="K17" s="5">
        <f>INDEX('AEO Table 10 2021'!$C$31:$AJ$31,MATCH('EIaE-BIE'!K$1,'AEO Table 10 2021'!$C$13:$AJ$13,0))*10^6*'Canada Elec Mix'!K17</f>
        <v>0</v>
      </c>
      <c r="L17" s="5">
        <f>INDEX('AEO Table 10 2021'!$C$31:$AJ$31,MATCH('EIaE-BIE'!L$1,'AEO Table 10 2021'!$C$13:$AJ$13,0))*10^6*'Canada Elec Mix'!L17</f>
        <v>0</v>
      </c>
      <c r="M17" s="5">
        <f>INDEX('AEO Table 10 2021'!$C$31:$AJ$31,MATCH('EIaE-BIE'!M$1,'AEO Table 10 2021'!$C$13:$AJ$13,0))*10^6*'Canada Elec Mix'!M17</f>
        <v>0</v>
      </c>
      <c r="N17" s="5">
        <f>INDEX('AEO Table 10 2021'!$C$31:$AJ$31,MATCH('EIaE-BIE'!N$1,'AEO Table 10 2021'!$C$13:$AJ$13,0))*10^6*'Canada Elec Mix'!N17</f>
        <v>0</v>
      </c>
      <c r="O17" s="5">
        <f>INDEX('AEO Table 10 2021'!$C$31:$AJ$31,MATCH('EIaE-BIE'!O$1,'AEO Table 10 2021'!$C$13:$AJ$13,0))*10^6*'Canada Elec Mix'!O17</f>
        <v>0</v>
      </c>
      <c r="P17" s="5">
        <f>INDEX('AEO Table 10 2021'!$C$31:$AJ$31,MATCH('EIaE-BIE'!P$1,'AEO Table 10 2021'!$C$13:$AJ$13,0))*10^6*'Canada Elec Mix'!P17</f>
        <v>0</v>
      </c>
      <c r="Q17" s="5">
        <f>INDEX('AEO Table 10 2021'!$C$31:$AJ$31,MATCH('EIaE-BIE'!Q$1,'AEO Table 10 2021'!$C$13:$AJ$13,0))*10^6*'Canada Elec Mix'!Q17</f>
        <v>0</v>
      </c>
      <c r="R17" s="5">
        <f>INDEX('AEO Table 10 2021'!$C$31:$AJ$31,MATCH('EIaE-BIE'!R$1,'AEO Table 10 2021'!$C$13:$AJ$13,0))*10^6*'Canada Elec Mix'!R17</f>
        <v>0</v>
      </c>
      <c r="S17" s="5">
        <f>INDEX('AEO Table 10 2021'!$C$31:$AJ$31,MATCH('EIaE-BIE'!S$1,'AEO Table 10 2021'!$C$13:$AJ$13,0))*10^6*'Canada Elec Mix'!S17</f>
        <v>0</v>
      </c>
      <c r="T17" s="5">
        <f>INDEX('AEO Table 10 2021'!$C$31:$AJ$31,MATCH('EIaE-BIE'!T$1,'AEO Table 10 2021'!$C$13:$AJ$13,0))*10^6*'Canada Elec Mix'!T17</f>
        <v>0</v>
      </c>
      <c r="U17" s="5">
        <f>INDEX('AEO Table 10 2021'!$C$31:$AJ$31,MATCH('EIaE-BIE'!U$1,'AEO Table 10 2021'!$C$13:$AJ$13,0))*10^6*'Canada Elec Mix'!U17</f>
        <v>0</v>
      </c>
      <c r="V17" s="5">
        <f>INDEX('AEO Table 10 2021'!$C$31:$AJ$31,MATCH('EIaE-BIE'!V$1,'AEO Table 10 2021'!$C$13:$AJ$13,0))*10^6*'Canada Elec Mix'!V17</f>
        <v>0</v>
      </c>
      <c r="W17" s="5">
        <f>INDEX('AEO Table 10 2021'!$C$31:$AJ$31,MATCH('EIaE-BIE'!W$1,'AEO Table 10 2021'!$C$13:$AJ$13,0))*10^6*'Canada Elec Mix'!W17</f>
        <v>0</v>
      </c>
      <c r="X17" s="5">
        <f>INDEX('AEO Table 10 2021'!$C$31:$AJ$31,MATCH('EIaE-BIE'!X$1,'AEO Table 10 2021'!$C$13:$AJ$13,0))*10^6*'Canada Elec Mix'!X17</f>
        <v>0</v>
      </c>
      <c r="Y17" s="5">
        <f>INDEX('AEO Table 10 2021'!$C$31:$AJ$31,MATCH('EIaE-BIE'!Y$1,'AEO Table 10 2021'!$C$13:$AJ$13,0))*10^6*'Canada Elec Mix'!Y17</f>
        <v>0</v>
      </c>
      <c r="Z17" s="5">
        <f>INDEX('AEO Table 10 2021'!$C$31:$AJ$31,MATCH('EIaE-BIE'!Z$1,'AEO Table 10 2021'!$C$13:$AJ$13,0))*10^6*'Canada Elec Mix'!Z17</f>
        <v>0</v>
      </c>
      <c r="AA17" s="5">
        <f>INDEX('AEO Table 10 2021'!$C$31:$AJ$31,MATCH('EIaE-BIE'!AA$1,'AEO Table 10 2021'!$C$13:$AJ$13,0))*10^6*'Canada Elec Mix'!AA17</f>
        <v>0</v>
      </c>
      <c r="AB17" s="5">
        <f>INDEX('AEO Table 10 2021'!$C$31:$AJ$31,MATCH('EIaE-BIE'!AB$1,'AEO Table 10 2021'!$C$13:$AJ$13,0))*10^6*'Canada Elec Mix'!AB17</f>
        <v>0</v>
      </c>
      <c r="AC17" s="5">
        <f>INDEX('AEO Table 10 2021'!$C$31:$AJ$31,MATCH('EIaE-BIE'!AC$1,'AEO Table 10 2021'!$C$13:$AJ$13,0))*10^6*'Canada Elec Mix'!AC17</f>
        <v>0</v>
      </c>
      <c r="AD17" s="5">
        <f>INDEX('AEO Table 10 2021'!$C$31:$AJ$31,MATCH('EIaE-BIE'!AD$1,'AEO Table 10 2021'!$C$13:$AJ$13,0))*10^6*'Canada Elec Mix'!AD17</f>
        <v>0</v>
      </c>
      <c r="AE17" s="5">
        <f>INDEX('AEO Table 10 2021'!$C$31:$AJ$31,MATCH('EIaE-BIE'!AE$1,'AEO Table 10 2021'!$C$13:$AJ$13,0))*10^6*'Canada Elec Mix'!AE17</f>
        <v>0</v>
      </c>
      <c r="AF17" s="5">
        <f>INDEX('AEO Table 10 2021'!$C$31:$AJ$31,MATCH('EIaE-BIE'!AF$1,'AEO Table 10 2021'!$C$13:$AJ$13,0))*10^6*'Canada Elec Mix'!AF17</f>
        <v>0</v>
      </c>
    </row>
    <row r="18" spans="1:32" x14ac:dyDescent="0.35">
      <c r="A18" s="2" t="s">
        <v>131</v>
      </c>
      <c r="B18" s="5">
        <f>INDEX('AEO Table 10 2021'!$C$31:$AJ$31,MATCH('EIaE-BIE'!B$1,'AEO Table 10 2021'!$C$13:$AJ$13,0))*10^6*'Canada Elec Mix'!B18</f>
        <v>0</v>
      </c>
      <c r="C18" s="5">
        <f>INDEX('AEO Table 10 2022'!$C$31:$AJ$31,MATCH('EIaE-BIE'!C$1,'AEO Table 10 2022'!$C$13:$AJ$13,0))*10^6*'Canada Elec Mix'!C18</f>
        <v>0</v>
      </c>
      <c r="D18" s="5">
        <f>INDEX('AEO Table 10 2021'!$C$31:$AJ$31,MATCH('EIaE-BIE'!D$1,'AEO Table 10 2021'!$C$13:$AJ$13,0))*10^6*'Canada Elec Mix'!D18</f>
        <v>0</v>
      </c>
      <c r="E18" s="5">
        <f>INDEX('AEO Table 10 2021'!$C$31:$AJ$31,MATCH('EIaE-BIE'!E$1,'AEO Table 10 2021'!$C$13:$AJ$13,0))*10^6*'Canada Elec Mix'!E18</f>
        <v>0</v>
      </c>
      <c r="F18" s="5">
        <f>INDEX('AEO Table 10 2021'!$C$31:$AJ$31,MATCH('EIaE-BIE'!F$1,'AEO Table 10 2021'!$C$13:$AJ$13,0))*10^6*'Canada Elec Mix'!F18</f>
        <v>0</v>
      </c>
      <c r="G18" s="5">
        <f>INDEX('AEO Table 10 2021'!$C$31:$AJ$31,MATCH('EIaE-BIE'!G$1,'AEO Table 10 2021'!$C$13:$AJ$13,0))*10^6*'Canada Elec Mix'!G18</f>
        <v>0</v>
      </c>
      <c r="H18" s="5">
        <f>INDEX('AEO Table 10 2021'!$C$31:$AJ$31,MATCH('EIaE-BIE'!H$1,'AEO Table 10 2021'!$C$13:$AJ$13,0))*10^6*'Canada Elec Mix'!H18</f>
        <v>0</v>
      </c>
      <c r="I18" s="5">
        <f>INDEX('AEO Table 10 2021'!$C$31:$AJ$31,MATCH('EIaE-BIE'!I$1,'AEO Table 10 2021'!$C$13:$AJ$13,0))*10^6*'Canada Elec Mix'!I18</f>
        <v>0</v>
      </c>
      <c r="J18" s="5">
        <f>INDEX('AEO Table 10 2021'!$C$31:$AJ$31,MATCH('EIaE-BIE'!J$1,'AEO Table 10 2021'!$C$13:$AJ$13,0))*10^6*'Canada Elec Mix'!J18</f>
        <v>0</v>
      </c>
      <c r="K18" s="5">
        <f>INDEX('AEO Table 10 2021'!$C$31:$AJ$31,MATCH('EIaE-BIE'!K$1,'AEO Table 10 2021'!$C$13:$AJ$13,0))*10^6*'Canada Elec Mix'!K18</f>
        <v>0</v>
      </c>
      <c r="L18" s="5">
        <f>INDEX('AEO Table 10 2021'!$C$31:$AJ$31,MATCH('EIaE-BIE'!L$1,'AEO Table 10 2021'!$C$13:$AJ$13,0))*10^6*'Canada Elec Mix'!L18</f>
        <v>0</v>
      </c>
      <c r="M18" s="5">
        <f>INDEX('AEO Table 10 2021'!$C$31:$AJ$31,MATCH('EIaE-BIE'!M$1,'AEO Table 10 2021'!$C$13:$AJ$13,0))*10^6*'Canada Elec Mix'!M18</f>
        <v>0</v>
      </c>
      <c r="N18" s="5">
        <f>INDEX('AEO Table 10 2021'!$C$31:$AJ$31,MATCH('EIaE-BIE'!N$1,'AEO Table 10 2021'!$C$13:$AJ$13,0))*10^6*'Canada Elec Mix'!N18</f>
        <v>0</v>
      </c>
      <c r="O18" s="5">
        <f>INDEX('AEO Table 10 2021'!$C$31:$AJ$31,MATCH('EIaE-BIE'!O$1,'AEO Table 10 2021'!$C$13:$AJ$13,0))*10^6*'Canada Elec Mix'!O18</f>
        <v>0</v>
      </c>
      <c r="P18" s="5">
        <f>INDEX('AEO Table 10 2021'!$C$31:$AJ$31,MATCH('EIaE-BIE'!P$1,'AEO Table 10 2021'!$C$13:$AJ$13,0))*10^6*'Canada Elec Mix'!P18</f>
        <v>0</v>
      </c>
      <c r="Q18" s="5">
        <f>INDEX('AEO Table 10 2021'!$C$31:$AJ$31,MATCH('EIaE-BIE'!Q$1,'AEO Table 10 2021'!$C$13:$AJ$13,0))*10^6*'Canada Elec Mix'!Q18</f>
        <v>0</v>
      </c>
      <c r="R18" s="5">
        <f>INDEX('AEO Table 10 2021'!$C$31:$AJ$31,MATCH('EIaE-BIE'!R$1,'AEO Table 10 2021'!$C$13:$AJ$13,0))*10^6*'Canada Elec Mix'!R18</f>
        <v>0</v>
      </c>
      <c r="S18" s="5">
        <f>INDEX('AEO Table 10 2021'!$C$31:$AJ$31,MATCH('EIaE-BIE'!S$1,'AEO Table 10 2021'!$C$13:$AJ$13,0))*10^6*'Canada Elec Mix'!S18</f>
        <v>0</v>
      </c>
      <c r="T18" s="5">
        <f>INDEX('AEO Table 10 2021'!$C$31:$AJ$31,MATCH('EIaE-BIE'!T$1,'AEO Table 10 2021'!$C$13:$AJ$13,0))*10^6*'Canada Elec Mix'!T18</f>
        <v>0</v>
      </c>
      <c r="U18" s="5">
        <f>INDEX('AEO Table 10 2021'!$C$31:$AJ$31,MATCH('EIaE-BIE'!U$1,'AEO Table 10 2021'!$C$13:$AJ$13,0))*10^6*'Canada Elec Mix'!U18</f>
        <v>0</v>
      </c>
      <c r="V18" s="5">
        <f>INDEX('AEO Table 10 2021'!$C$31:$AJ$31,MATCH('EIaE-BIE'!V$1,'AEO Table 10 2021'!$C$13:$AJ$13,0))*10^6*'Canada Elec Mix'!V18</f>
        <v>0</v>
      </c>
      <c r="W18" s="5">
        <f>INDEX('AEO Table 10 2021'!$C$31:$AJ$31,MATCH('EIaE-BIE'!W$1,'AEO Table 10 2021'!$C$13:$AJ$13,0))*10^6*'Canada Elec Mix'!W18</f>
        <v>0</v>
      </c>
      <c r="X18" s="5">
        <f>INDEX('AEO Table 10 2021'!$C$31:$AJ$31,MATCH('EIaE-BIE'!X$1,'AEO Table 10 2021'!$C$13:$AJ$13,0))*10^6*'Canada Elec Mix'!X18</f>
        <v>0</v>
      </c>
      <c r="Y18" s="5">
        <f>INDEX('AEO Table 10 2021'!$C$31:$AJ$31,MATCH('EIaE-BIE'!Y$1,'AEO Table 10 2021'!$C$13:$AJ$13,0))*10^6*'Canada Elec Mix'!Y18</f>
        <v>0</v>
      </c>
      <c r="Z18" s="5">
        <f>INDEX('AEO Table 10 2021'!$C$31:$AJ$31,MATCH('EIaE-BIE'!Z$1,'AEO Table 10 2021'!$C$13:$AJ$13,0))*10^6*'Canada Elec Mix'!Z18</f>
        <v>0</v>
      </c>
      <c r="AA18" s="5">
        <f>INDEX('AEO Table 10 2021'!$C$31:$AJ$31,MATCH('EIaE-BIE'!AA$1,'AEO Table 10 2021'!$C$13:$AJ$13,0))*10^6*'Canada Elec Mix'!AA18</f>
        <v>0</v>
      </c>
      <c r="AB18" s="5">
        <f>INDEX('AEO Table 10 2021'!$C$31:$AJ$31,MATCH('EIaE-BIE'!AB$1,'AEO Table 10 2021'!$C$13:$AJ$13,0))*10^6*'Canada Elec Mix'!AB18</f>
        <v>0</v>
      </c>
      <c r="AC18" s="5">
        <f>INDEX('AEO Table 10 2021'!$C$31:$AJ$31,MATCH('EIaE-BIE'!AC$1,'AEO Table 10 2021'!$C$13:$AJ$13,0))*10^6*'Canada Elec Mix'!AC18</f>
        <v>0</v>
      </c>
      <c r="AD18" s="5">
        <f>INDEX('AEO Table 10 2021'!$C$31:$AJ$31,MATCH('EIaE-BIE'!AD$1,'AEO Table 10 2021'!$C$13:$AJ$13,0))*10^6*'Canada Elec Mix'!AD18</f>
        <v>0</v>
      </c>
      <c r="AE18" s="5">
        <f>INDEX('AEO Table 10 2021'!$C$31:$AJ$31,MATCH('EIaE-BIE'!AE$1,'AEO Table 10 2021'!$C$13:$AJ$13,0))*10^6*'Canada Elec Mix'!AE18</f>
        <v>0</v>
      </c>
      <c r="AF18" s="5">
        <f>INDEX('AEO Table 10 2021'!$C$31:$AJ$31,MATCH('EIaE-BIE'!AF$1,'AEO Table 10 2021'!$C$13:$AJ$13,0))*10^6*'Canada Elec Mix'!AF18</f>
        <v>0</v>
      </c>
    </row>
    <row r="19" spans="1:32" x14ac:dyDescent="0.35">
      <c r="A19" t="s">
        <v>411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row>
    <row r="20" spans="1:32" x14ac:dyDescent="0.35">
      <c r="A20" t="s">
        <v>412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2" x14ac:dyDescent="0.35">
      <c r="A21" t="s">
        <v>413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2" x14ac:dyDescent="0.35">
      <c r="A22" t="s">
        <v>414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row>
    <row r="23" spans="1:32" x14ac:dyDescent="0.35">
      <c r="A23" t="s">
        <v>415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row>
    <row r="24" spans="1:32" x14ac:dyDescent="0.35">
      <c r="A24" s="45" t="s">
        <v>416</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row>
    <row r="25" spans="1:32" x14ac:dyDescent="0.35">
      <c r="A25" s="45" t="s">
        <v>417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2"/>
  <sheetViews>
    <sheetView workbookViewId="0">
      <selection activeCell="C3" sqref="C3"/>
    </sheetView>
  </sheetViews>
  <sheetFormatPr defaultRowHeight="14.5" x14ac:dyDescent="0.35"/>
  <cols>
    <col min="1" max="1" width="26.1796875" customWidth="1"/>
  </cols>
  <sheetData>
    <row r="1" spans="1:32" ht="29" x14ac:dyDescent="0.35">
      <c r="A1" s="9" t="s">
        <v>133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t="s">
        <v>29</v>
      </c>
      <c r="B2">
        <f>INDEX('AEO Table 10 2021'!$C$36:$AJ$36,MATCH('EIaE-BIE'!B$1,'AEO Table 10 2021'!$C$13:$AJ$13,0))*10^6</f>
        <v>13198703</v>
      </c>
      <c r="C2">
        <f>INDEX('AEO Table 10 2022'!$C$36:$AJ$36,MATCH('EIaE-BIE'!C$1,'AEO Table 10 2022'!$C$13:$AJ$13,0))*10^6</f>
        <v>14518716</v>
      </c>
      <c r="D2">
        <f>INDEX('AEO Table 10 2023'!$C$36:$AJ$36,MATCH('EIaE-BIE'!D$1,'AEO Table 10 2023'!$C$13:$AJ$13,0))*10^6</f>
        <v>14533877</v>
      </c>
      <c r="E2">
        <f>INDEX('AEO Table 10 2023'!$C$36:$AJ$36,MATCH('EIaE-BIE'!E$1,'AEO Table 10 2023'!$C$13:$AJ$13,0))*10^6</f>
        <v>14533877</v>
      </c>
      <c r="F2">
        <f>INDEX('AEO Table 10 2023'!$C$36:$AJ$36,MATCH('EIaE-BIE'!F$1,'AEO Table 10 2023'!$C$13:$AJ$13,0))*10^6</f>
        <v>14533877</v>
      </c>
      <c r="G2">
        <f>INDEX('AEO Table 10 2023'!$C$36:$AJ$36,MATCH('EIaE-BIE'!G$1,'AEO Table 10 2023'!$C$13:$AJ$13,0))*10^6</f>
        <v>14533877</v>
      </c>
      <c r="H2">
        <f>INDEX('AEO Table 10 2023'!$C$36:$AJ$36,MATCH('EIaE-BIE'!H$1,'AEO Table 10 2023'!$C$13:$AJ$13,0))*10^6</f>
        <v>14533877</v>
      </c>
      <c r="I2">
        <f>INDEX('AEO Table 10 2023'!$C$36:$AJ$36,MATCH('EIaE-BIE'!I$1,'AEO Table 10 2023'!$C$13:$AJ$13,0))*10^6</f>
        <v>14533877</v>
      </c>
      <c r="J2">
        <f>INDEX('AEO Table 10 2023'!$C$36:$AJ$36,MATCH('EIaE-BIE'!J$1,'AEO Table 10 2023'!$C$13:$AJ$13,0))*10^6</f>
        <v>14533877</v>
      </c>
      <c r="K2">
        <f>INDEX('AEO Table 10 2023'!$C$36:$AJ$36,MATCH('EIaE-BIE'!K$1,'AEO Table 10 2023'!$C$13:$AJ$13,0))*10^6</f>
        <v>14533877</v>
      </c>
      <c r="L2">
        <f>INDEX('AEO Table 10 2023'!$C$36:$AJ$36,MATCH('EIaE-BIE'!L$1,'AEO Table 10 2023'!$C$13:$AJ$13,0))*10^6</f>
        <v>14533877</v>
      </c>
      <c r="M2">
        <f>INDEX('AEO Table 10 2023'!$C$36:$AJ$36,MATCH('EIaE-BIE'!M$1,'AEO Table 10 2023'!$C$13:$AJ$13,0))*10^6</f>
        <v>14653452</v>
      </c>
      <c r="N2">
        <f>INDEX('AEO Table 10 2023'!$C$36:$AJ$36,MATCH('EIaE-BIE'!N$1,'AEO Table 10 2023'!$C$13:$AJ$13,0))*10^6</f>
        <v>14773026</v>
      </c>
      <c r="O2">
        <f>INDEX('AEO Table 10 2023'!$C$36:$AJ$36,MATCH('EIaE-BIE'!O$1,'AEO Table 10 2023'!$C$13:$AJ$13,0))*10^6</f>
        <v>14892600</v>
      </c>
      <c r="P2">
        <f>INDEX('AEO Table 10 2023'!$C$36:$AJ$36,MATCH('EIaE-BIE'!P$1,'AEO Table 10 2023'!$C$13:$AJ$13,0))*10^6</f>
        <v>15012175</v>
      </c>
      <c r="Q2">
        <f>INDEX('AEO Table 10 2023'!$C$36:$AJ$36,MATCH('EIaE-BIE'!Q$1,'AEO Table 10 2023'!$C$13:$AJ$13,0))*10^6</f>
        <v>15131748</v>
      </c>
      <c r="R2">
        <f>INDEX('AEO Table 10 2023'!$C$36:$AJ$36,MATCH('EIaE-BIE'!R$1,'AEO Table 10 2023'!$C$13:$AJ$13,0))*10^6</f>
        <v>15251322</v>
      </c>
      <c r="S2">
        <f>INDEX('AEO Table 10 2023'!$C$36:$AJ$36,MATCH('EIaE-BIE'!S$1,'AEO Table 10 2023'!$C$13:$AJ$13,0))*10^6</f>
        <v>15370896</v>
      </c>
      <c r="T2">
        <f>INDEX('AEO Table 10 2023'!$C$36:$AJ$36,MATCH('EIaE-BIE'!T$1,'AEO Table 10 2023'!$C$13:$AJ$13,0))*10^6</f>
        <v>15490470</v>
      </c>
      <c r="U2">
        <f>INDEX('AEO Table 10 2023'!$C$36:$AJ$36,MATCH('EIaE-BIE'!U$1,'AEO Table 10 2023'!$C$13:$AJ$13,0))*10^6</f>
        <v>15610044</v>
      </c>
      <c r="V2">
        <f>INDEX('AEO Table 10 2023'!$C$36:$AJ$36,MATCH('EIaE-BIE'!V$1,'AEO Table 10 2023'!$C$13:$AJ$13,0))*10^6</f>
        <v>15729618</v>
      </c>
      <c r="W2">
        <f>INDEX('AEO Table 10 2023'!$C$36:$AJ$36,MATCH('EIaE-BIE'!W$1,'AEO Table 10 2023'!$C$13:$AJ$13,0))*10^6</f>
        <v>15729618</v>
      </c>
      <c r="X2">
        <f>INDEX('AEO Table 10 2023'!$C$36:$AJ$36,MATCH('EIaE-BIE'!X$1,'AEO Table 10 2023'!$C$13:$AJ$13,0))*10^6</f>
        <v>15729618</v>
      </c>
      <c r="Y2">
        <f>INDEX('AEO Table 10 2023'!$C$36:$AJ$36,MATCH('EIaE-BIE'!Y$1,'AEO Table 10 2023'!$C$13:$AJ$13,0))*10^6</f>
        <v>15729618</v>
      </c>
      <c r="Z2">
        <f>INDEX('AEO Table 10 2023'!$C$36:$AJ$36,MATCH('EIaE-BIE'!Z$1,'AEO Table 10 2023'!$C$13:$AJ$13,0))*10^6</f>
        <v>15729618</v>
      </c>
      <c r="AA2">
        <f>INDEX('AEO Table 10 2023'!$C$36:$AJ$36,MATCH('EIaE-BIE'!AA$1,'AEO Table 10 2023'!$C$13:$AJ$13,0))*10^6</f>
        <v>15729618</v>
      </c>
      <c r="AB2">
        <f>INDEX('AEO Table 10 2023'!$C$36:$AJ$36,MATCH('EIaE-BIE'!AB$1,'AEO Table 10 2023'!$C$13:$AJ$13,0))*10^6</f>
        <v>15729618</v>
      </c>
      <c r="AC2">
        <f>INDEX('AEO Table 10 2023'!$C$36:$AJ$36,MATCH('EIaE-BIE'!AC$1,'AEO Table 10 2023'!$C$13:$AJ$13,0))*10^6</f>
        <v>15729618</v>
      </c>
      <c r="AD2">
        <f>INDEX('AEO Table 10 2023'!$C$36:$AJ$36,MATCH('EIaE-BIE'!AD$1,'AEO Table 10 2023'!$C$13:$AJ$13,0))*10^6</f>
        <v>15729618</v>
      </c>
      <c r="AE2">
        <f>INDEX('AEO Table 10 2023'!$C$36:$AJ$36,MATCH('EIaE-BIE'!AE$1,'AEO Table 10 2023'!$C$13:$AJ$13,0))*10^6</f>
        <v>15729618</v>
      </c>
      <c r="AF2">
        <f>INDEX('AEO Table 10 2023'!$C$36:$AJ$36,MATCH('EIaE-BIE'!AF$1,'AEO Table 10 2023'!$C$13:$AJ$13,0))*10^6</f>
        <v>15729618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F043-BA16-449B-AB6C-878CEBA2C689}">
  <sheetPr>
    <tabColor theme="3"/>
  </sheetPr>
  <dimension ref="A1:AH2"/>
  <sheetViews>
    <sheetView workbookViewId="0">
      <selection activeCell="C3" sqref="C3"/>
    </sheetView>
  </sheetViews>
  <sheetFormatPr defaultRowHeight="14.5" x14ac:dyDescent="0.35"/>
  <cols>
    <col min="1" max="1" width="26.26953125" customWidth="1"/>
  </cols>
  <sheetData>
    <row r="1" spans="1:34" x14ac:dyDescent="0.35">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35">
      <c r="A2" t="s">
        <v>135</v>
      </c>
      <c r="B2" s="12">
        <f>INDEX('AEO Table 3 2021'!67:67,MATCH(B1,'AEO Table 3 2021'!1:1,0))/10^6*About!$A$59/About!$A$58</f>
        <v>92.385094561027103</v>
      </c>
      <c r="C2" s="12">
        <f>INDEX('AEO Table 3 2022'!67:67,MATCH(C1,'AEO Table 3 2022'!1:1,0))/10^6*About!$A$60/About!$A$58</f>
        <v>93.978105887781467</v>
      </c>
      <c r="D2" s="12">
        <f>INDEX('AEO Table 3 2023'!67:67,MATCH(D1,'AEO Table 3 2023'!1:1,0))/10^6*About!$A$60/About!$A$58</f>
        <v>103.63044652146053</v>
      </c>
      <c r="E2" s="12">
        <f>INDEX('AEO Table 3 2023'!67:67,MATCH(E1,'AEO Table 3 2023'!1:1,0))/10^6*About!$A$60/About!$A$58</f>
        <v>101.19536209853609</v>
      </c>
      <c r="F2" s="12">
        <f>INDEX('AEO Table 3 2023'!67:67,MATCH(F1,'AEO Table 3 2023'!1:1,0))/10^6*About!$A$60/About!$A$58</f>
        <v>97.064056329720174</v>
      </c>
      <c r="G2" s="12">
        <f>INDEX('AEO Table 3 2023'!67:67,MATCH(G1,'AEO Table 3 2023'!1:1,0))/10^6*About!$A$60/About!$A$58</f>
        <v>94.130707356201029</v>
      </c>
      <c r="H2" s="12">
        <f>INDEX('AEO Table 3 2023'!67:67,MATCH(H1,'AEO Table 3 2023'!1:1,0))/10^6*About!$A$60/About!$A$58</f>
        <v>92.808644066232745</v>
      </c>
      <c r="I2" s="12">
        <f>INDEX('AEO Table 3 2023'!67:67,MATCH(I1,'AEO Table 3 2023'!1:1,0))/10^6*About!$A$60/About!$A$58</f>
        <v>92.559575389334739</v>
      </c>
      <c r="J2" s="12">
        <f>INDEX('AEO Table 3 2023'!67:67,MATCH(J1,'AEO Table 3 2023'!1:1,0))/10^6*About!$A$60/About!$A$58</f>
        <v>92.803041625416697</v>
      </c>
      <c r="K2" s="12">
        <f>INDEX('AEO Table 3 2023'!67:67,MATCH(K1,'AEO Table 3 2023'!1:1,0))/10^6*About!$A$60/About!$A$58</f>
        <v>93.222016317031887</v>
      </c>
      <c r="L2" s="12">
        <f>INDEX('AEO Table 3 2023'!67:67,MATCH(L1,'AEO Table 3 2023'!1:1,0))/10^6*About!$A$60/About!$A$58</f>
        <v>93.792887113001029</v>
      </c>
      <c r="M2" s="12">
        <f>INDEX('AEO Table 3 2023'!67:67,MATCH(M1,'AEO Table 3 2023'!1:1,0))/10^6*About!$A$60/About!$A$58</f>
        <v>94.55510814761584</v>
      </c>
      <c r="N2" s="12">
        <f>INDEX('AEO Table 3 2023'!67:67,MATCH(N1,'AEO Table 3 2023'!1:1,0))/10^6*About!$A$60/About!$A$58</f>
        <v>94.833047606985346</v>
      </c>
      <c r="O2" s="12">
        <f>INDEX('AEO Table 3 2023'!67:67,MATCH(O1,'AEO Table 3 2023'!1:1,0))/10^6*About!$A$60/About!$A$58</f>
        <v>95.416984983185912</v>
      </c>
      <c r="P2" s="12">
        <f>INDEX('AEO Table 3 2023'!67:67,MATCH(P1,'AEO Table 3 2023'!1:1,0))/10^6*About!$A$60/About!$A$58</f>
        <v>95.570777476175223</v>
      </c>
      <c r="Q2" s="12">
        <f>INDEX('AEO Table 3 2023'!67:67,MATCH(Q1,'AEO Table 3 2023'!1:1,0))/10^6*About!$A$60/About!$A$58</f>
        <v>95.578574061769089</v>
      </c>
      <c r="R2" s="12">
        <f>INDEX('AEO Table 3 2023'!67:67,MATCH(R1,'AEO Table 3 2023'!1:1,0))/10^6*About!$A$60/About!$A$58</f>
        <v>95.928758411971231</v>
      </c>
      <c r="S2" s="12">
        <f>INDEX('AEO Table 3 2023'!67:67,MATCH(S1,'AEO Table 3 2023'!1:1,0))/10^6*About!$A$60/About!$A$58</f>
        <v>95.973739825334263</v>
      </c>
      <c r="T2" s="12">
        <f>INDEX('AEO Table 3 2023'!67:67,MATCH(T1,'AEO Table 3 2023'!1:1,0))/10^6*About!$A$60/About!$A$58</f>
        <v>96.662053738224174</v>
      </c>
      <c r="U2" s="12">
        <f>INDEX('AEO Table 3 2023'!67:67,MATCH(U1,'AEO Table 3 2023'!1:1,0))/10^6*About!$A$60/About!$A$58</f>
        <v>97.095936472815779</v>
      </c>
      <c r="V2" s="12">
        <f>INDEX('AEO Table 3 2023'!67:67,MATCH(V1,'AEO Table 3 2023'!1:1,0))/10^6*About!$A$60/About!$A$58</f>
        <v>97.31997339789433</v>
      </c>
      <c r="W2" s="12">
        <f>INDEX('AEO Table 3 2023'!67:67,MATCH(W1,'AEO Table 3 2023'!1:1,0))/10^6*About!$A$60/About!$A$58</f>
        <v>97.382204431664647</v>
      </c>
      <c r="X2" s="12">
        <f>INDEX('AEO Table 3 2023'!67:67,MATCH(X1,'AEO Table 3 2023'!1:1,0))/10^6*About!$A$60/About!$A$58</f>
        <v>97.251691843676113</v>
      </c>
      <c r="Y2" s="12">
        <f>INDEX('AEO Table 3 2023'!67:67,MATCH(Y1,'AEO Table 3 2023'!1:1,0))/10^6*About!$A$60/About!$A$58</f>
        <v>97.029912661774731</v>
      </c>
      <c r="Z2" s="12">
        <f>INDEX('AEO Table 3 2023'!67:67,MATCH(Z1,'AEO Table 3 2023'!1:1,0))/10^6*About!$A$60/About!$A$58</f>
        <v>96.876420815764206</v>
      </c>
      <c r="AA2" s="12">
        <f>INDEX('AEO Table 3 2023'!67:67,MATCH(AA1,'AEO Table 3 2023'!1:1,0))/10^6*About!$A$60/About!$A$58</f>
        <v>96.789554074752246</v>
      </c>
      <c r="AB2" s="12">
        <f>INDEX('AEO Table 3 2023'!67:67,MATCH(AB1,'AEO Table 3 2023'!1:1,0))/10^6*About!$A$60/About!$A$58</f>
        <v>96.747451934378262</v>
      </c>
      <c r="AC2" s="12">
        <f>INDEX('AEO Table 3 2023'!67:67,MATCH(AC1,'AEO Table 3 2023'!1:1,0))/10^6*About!$A$60/About!$A$58</f>
        <v>96.59228051245745</v>
      </c>
      <c r="AD2" s="12">
        <f>INDEX('AEO Table 3 2023'!67:67,MATCH(AD1,'AEO Table 3 2023'!1:1,0))/10^6*About!$A$60/About!$A$58</f>
        <v>96.268408554570868</v>
      </c>
      <c r="AE2" s="12">
        <f>INDEX('AEO Table 3 2023'!67:67,MATCH(AE1,'AEO Table 3 2023'!1:1,0))/10^6*About!$A$60/About!$A$58</f>
        <v>95.561989333718699</v>
      </c>
      <c r="AF2" s="12">
        <f>INDEX('AEO Table 3 2023'!67:67,MATCH(AF1,'AEO Table 3 2023'!1:1,0))/10^6*About!$A$60/About!$A$58</f>
        <v>94.902754343516406</v>
      </c>
      <c r="AG2" s="12"/>
      <c r="AH2" s="1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77A9-21C3-491A-80BE-AFAA838DFA2A}">
  <sheetPr>
    <tabColor theme="3"/>
  </sheetPr>
  <dimension ref="A1:AH2"/>
  <sheetViews>
    <sheetView workbookViewId="0">
      <selection activeCell="G43" sqref="G43"/>
    </sheetView>
  </sheetViews>
  <sheetFormatPr defaultRowHeight="14.5" x14ac:dyDescent="0.35"/>
  <cols>
    <col min="1" max="1" width="26.26953125" customWidth="1"/>
  </cols>
  <sheetData>
    <row r="1" spans="1:34" x14ac:dyDescent="0.35">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35">
      <c r="A2" t="s">
        <v>137</v>
      </c>
      <c r="B2" s="12">
        <f>INDEX('AEO Table 3 2021'!67:67,MATCH(B1,'AEO Table 3 2021'!1:1,0))/10^6*About!$A$59/About!$A$58</f>
        <v>92.385094561027103</v>
      </c>
      <c r="C2" s="12">
        <f>INDEX('AEO Table 3 2022'!67:67,MATCH(C1,'AEO Table 3 2022'!1:1,0))/10^6*About!$A$60/About!$A$58</f>
        <v>93.978105887781467</v>
      </c>
      <c r="D2" s="12">
        <f>INDEX('AEO Table 3 2023'!67:67,MATCH(D1,'AEO Table 3 2023'!1:1,0))/10^6*About!$A$60/About!$A$58</f>
        <v>103.63044652146053</v>
      </c>
      <c r="E2" s="12">
        <f>INDEX('AEO Table 3 2023'!67:67,MATCH(E1,'AEO Table 3 2023'!1:1,0))/10^6*About!$A$60/About!$A$58</f>
        <v>101.19536209853609</v>
      </c>
      <c r="F2" s="12">
        <f>INDEX('AEO Table 3 2023'!67:67,MATCH(F1,'AEO Table 3 2023'!1:1,0))/10^6*About!$A$60/About!$A$58</f>
        <v>97.064056329720174</v>
      </c>
      <c r="G2" s="12">
        <f>INDEX('AEO Table 3 2023'!67:67,MATCH(G1,'AEO Table 3 2023'!1:1,0))/10^6*About!$A$60/About!$A$58</f>
        <v>94.130707356201029</v>
      </c>
      <c r="H2" s="12">
        <f>INDEX('AEO Table 3 2023'!67:67,MATCH(H1,'AEO Table 3 2023'!1:1,0))/10^6*About!$A$60/About!$A$58</f>
        <v>92.808644066232745</v>
      </c>
      <c r="I2" s="12">
        <f>INDEX('AEO Table 3 2023'!67:67,MATCH(I1,'AEO Table 3 2023'!1:1,0))/10^6*About!$A$60/About!$A$58</f>
        <v>92.559575389334739</v>
      </c>
      <c r="J2" s="12">
        <f>INDEX('AEO Table 3 2023'!67:67,MATCH(J1,'AEO Table 3 2023'!1:1,0))/10^6*About!$A$60/About!$A$58</f>
        <v>92.803041625416697</v>
      </c>
      <c r="K2" s="12">
        <f>INDEX('AEO Table 3 2023'!67:67,MATCH(K1,'AEO Table 3 2023'!1:1,0))/10^6*About!$A$60/About!$A$58</f>
        <v>93.222016317031887</v>
      </c>
      <c r="L2" s="12">
        <f>INDEX('AEO Table 3 2023'!67:67,MATCH(L1,'AEO Table 3 2023'!1:1,0))/10^6*About!$A$60/About!$A$58</f>
        <v>93.792887113001029</v>
      </c>
      <c r="M2" s="12">
        <f>INDEX('AEO Table 3 2023'!67:67,MATCH(M1,'AEO Table 3 2023'!1:1,0))/10^6*About!$A$60/About!$A$58</f>
        <v>94.55510814761584</v>
      </c>
      <c r="N2" s="12">
        <f>INDEX('AEO Table 3 2023'!67:67,MATCH(N1,'AEO Table 3 2023'!1:1,0))/10^6*About!$A$60/About!$A$58</f>
        <v>94.833047606985346</v>
      </c>
      <c r="O2" s="12">
        <f>INDEX('AEO Table 3 2023'!67:67,MATCH(O1,'AEO Table 3 2023'!1:1,0))/10^6*About!$A$60/About!$A$58</f>
        <v>95.416984983185912</v>
      </c>
      <c r="P2" s="12">
        <f>INDEX('AEO Table 3 2023'!67:67,MATCH(P1,'AEO Table 3 2023'!1:1,0))/10^6*About!$A$60/About!$A$58</f>
        <v>95.570777476175223</v>
      </c>
      <c r="Q2" s="12">
        <f>INDEX('AEO Table 3 2023'!67:67,MATCH(Q1,'AEO Table 3 2023'!1:1,0))/10^6*About!$A$60/About!$A$58</f>
        <v>95.578574061769089</v>
      </c>
      <c r="R2" s="12">
        <f>INDEX('AEO Table 3 2023'!67:67,MATCH(R1,'AEO Table 3 2023'!1:1,0))/10^6*About!$A$60/About!$A$58</f>
        <v>95.928758411971231</v>
      </c>
      <c r="S2" s="12">
        <f>INDEX('AEO Table 3 2023'!67:67,MATCH(S1,'AEO Table 3 2023'!1:1,0))/10^6*About!$A$60/About!$A$58</f>
        <v>95.973739825334263</v>
      </c>
      <c r="T2" s="12">
        <f>INDEX('AEO Table 3 2023'!67:67,MATCH(T1,'AEO Table 3 2023'!1:1,0))/10^6*About!$A$60/About!$A$58</f>
        <v>96.662053738224174</v>
      </c>
      <c r="U2" s="12">
        <f>INDEX('AEO Table 3 2023'!67:67,MATCH(U1,'AEO Table 3 2023'!1:1,0))/10^6*About!$A$60/About!$A$58</f>
        <v>97.095936472815779</v>
      </c>
      <c r="V2" s="12">
        <f>INDEX('AEO Table 3 2023'!67:67,MATCH(V1,'AEO Table 3 2023'!1:1,0))/10^6*About!$A$60/About!$A$58</f>
        <v>97.31997339789433</v>
      </c>
      <c r="W2" s="12">
        <f>INDEX('AEO Table 3 2023'!67:67,MATCH(W1,'AEO Table 3 2023'!1:1,0))/10^6*About!$A$60/About!$A$58</f>
        <v>97.382204431664647</v>
      </c>
      <c r="X2" s="12">
        <f>INDEX('AEO Table 3 2023'!67:67,MATCH(X1,'AEO Table 3 2023'!1:1,0))/10^6*About!$A$60/About!$A$58</f>
        <v>97.251691843676113</v>
      </c>
      <c r="Y2" s="12">
        <f>INDEX('AEO Table 3 2023'!67:67,MATCH(Y1,'AEO Table 3 2023'!1:1,0))/10^6*About!$A$60/About!$A$58</f>
        <v>97.029912661774731</v>
      </c>
      <c r="Z2" s="12">
        <f>INDEX('AEO Table 3 2023'!67:67,MATCH(Z1,'AEO Table 3 2023'!1:1,0))/10^6*About!$A$60/About!$A$58</f>
        <v>96.876420815764206</v>
      </c>
      <c r="AA2" s="12">
        <f>INDEX('AEO Table 3 2023'!67:67,MATCH(AA1,'AEO Table 3 2023'!1:1,0))/10^6*About!$A$60/About!$A$58</f>
        <v>96.789554074752246</v>
      </c>
      <c r="AB2" s="12">
        <f>INDEX('AEO Table 3 2023'!67:67,MATCH(AB1,'AEO Table 3 2023'!1:1,0))/10^6*About!$A$60/About!$A$58</f>
        <v>96.747451934378262</v>
      </c>
      <c r="AC2" s="12">
        <f>INDEX('AEO Table 3 2023'!67:67,MATCH(AC1,'AEO Table 3 2023'!1:1,0))/10^6*About!$A$60/About!$A$58</f>
        <v>96.59228051245745</v>
      </c>
      <c r="AD2" s="12">
        <f>INDEX('AEO Table 3 2023'!67:67,MATCH(AD1,'AEO Table 3 2023'!1:1,0))/10^6*About!$A$60/About!$A$58</f>
        <v>96.268408554570868</v>
      </c>
      <c r="AE2" s="12">
        <f>INDEX('AEO Table 3 2023'!67:67,MATCH(AE1,'AEO Table 3 2023'!1:1,0))/10^6*About!$A$60/About!$A$58</f>
        <v>95.561989333718699</v>
      </c>
      <c r="AF2" s="12">
        <f>INDEX('AEO Table 3 2023'!67:67,MATCH(AF1,'AEO Table 3 2023'!1:1,0))/10^6*About!$A$60/About!$A$58</f>
        <v>94.902754343516406</v>
      </c>
      <c r="AG2" s="12"/>
      <c r="AH2"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3B5D-41EE-499F-B9AB-6D2A389D1CA9}">
  <dimension ref="A1:AG2841"/>
  <sheetViews>
    <sheetView topLeftCell="B1" workbookViewId="0">
      <selection activeCell="B1" sqref="A1:AG2837"/>
    </sheetView>
  </sheetViews>
  <sheetFormatPr defaultColWidth="8.7265625" defaultRowHeight="14.5" x14ac:dyDescent="0.35"/>
  <cols>
    <col min="1" max="1" width="21.453125" hidden="1" customWidth="1"/>
    <col min="2" max="2" width="46.7265625" customWidth="1"/>
  </cols>
  <sheetData>
    <row r="1" spans="1:33" ht="15" customHeight="1" thickBot="1" x14ac:dyDescent="0.4">
      <c r="A1" s="57"/>
      <c r="B1" s="58" t="s">
        <v>418</v>
      </c>
      <c r="C1" s="59">
        <v>2022</v>
      </c>
      <c r="D1" s="59">
        <v>2023</v>
      </c>
      <c r="E1" s="59">
        <v>2024</v>
      </c>
      <c r="F1" s="59">
        <v>2025</v>
      </c>
      <c r="G1" s="59">
        <v>2026</v>
      </c>
      <c r="H1" s="59">
        <v>2027</v>
      </c>
      <c r="I1" s="59">
        <v>2028</v>
      </c>
      <c r="J1" s="59">
        <v>2029</v>
      </c>
      <c r="K1" s="59">
        <v>2030</v>
      </c>
      <c r="L1" s="59">
        <v>2031</v>
      </c>
      <c r="M1" s="59">
        <v>2032</v>
      </c>
      <c r="N1" s="59">
        <v>2033</v>
      </c>
      <c r="O1" s="59">
        <v>2034</v>
      </c>
      <c r="P1" s="59">
        <v>2035</v>
      </c>
      <c r="Q1" s="59">
        <v>2036</v>
      </c>
      <c r="R1" s="59">
        <v>2037</v>
      </c>
      <c r="S1" s="59">
        <v>2038</v>
      </c>
      <c r="T1" s="59">
        <v>2039</v>
      </c>
      <c r="U1" s="59">
        <v>2040</v>
      </c>
      <c r="V1" s="59">
        <v>2041</v>
      </c>
      <c r="W1" s="59">
        <v>2042</v>
      </c>
      <c r="X1" s="59">
        <v>2043</v>
      </c>
      <c r="Y1" s="59">
        <v>2044</v>
      </c>
      <c r="Z1" s="59">
        <v>2045</v>
      </c>
      <c r="AA1" s="59">
        <v>2046</v>
      </c>
      <c r="AB1" s="59">
        <v>2047</v>
      </c>
      <c r="AC1" s="59">
        <v>2048</v>
      </c>
      <c r="AD1" s="59">
        <v>2049</v>
      </c>
      <c r="AE1" s="59">
        <v>2050</v>
      </c>
      <c r="AF1" s="57"/>
      <c r="AG1" s="57"/>
    </row>
    <row r="2" spans="1:33" ht="15" customHeight="1" thickTop="1" x14ac:dyDescent="0.3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row>
    <row r="3" spans="1:33" ht="15" customHeight="1" x14ac:dyDescent="0.35">
      <c r="A3" s="57"/>
      <c r="B3" s="57"/>
      <c r="C3" s="78" t="s">
        <v>36</v>
      </c>
      <c r="D3" s="78" t="s">
        <v>397</v>
      </c>
      <c r="E3" s="62"/>
      <c r="F3" s="62"/>
      <c r="G3" s="62"/>
      <c r="H3" s="57"/>
      <c r="I3" s="57"/>
      <c r="J3" s="57"/>
      <c r="K3" s="57"/>
      <c r="L3" s="57"/>
      <c r="M3" s="57"/>
      <c r="N3" s="57"/>
      <c r="O3" s="57"/>
      <c r="P3" s="57"/>
      <c r="Q3" s="57"/>
      <c r="R3" s="57"/>
      <c r="S3" s="57"/>
      <c r="T3" s="57"/>
      <c r="U3" s="57"/>
      <c r="V3" s="57"/>
      <c r="W3" s="57"/>
      <c r="X3" s="57"/>
      <c r="Y3" s="57"/>
      <c r="Z3" s="57"/>
      <c r="AA3" s="57"/>
      <c r="AB3" s="57"/>
      <c r="AC3" s="57"/>
      <c r="AD3" s="57"/>
      <c r="AE3" s="57"/>
      <c r="AF3" s="57"/>
      <c r="AG3" s="57"/>
    </row>
    <row r="4" spans="1:33" ht="15" customHeight="1" x14ac:dyDescent="0.35">
      <c r="A4" s="57"/>
      <c r="B4" s="57"/>
      <c r="C4" s="78" t="s">
        <v>35</v>
      </c>
      <c r="D4" s="78" t="s">
        <v>419</v>
      </c>
      <c r="E4" s="62"/>
      <c r="F4" s="62"/>
      <c r="G4" s="78" t="s">
        <v>420</v>
      </c>
      <c r="H4" s="57"/>
      <c r="I4" s="57"/>
      <c r="J4" s="57"/>
      <c r="K4" s="57"/>
      <c r="L4" s="57"/>
      <c r="M4" s="57"/>
      <c r="N4" s="57"/>
      <c r="O4" s="57"/>
      <c r="P4" s="57"/>
      <c r="Q4" s="57"/>
      <c r="R4" s="57"/>
      <c r="S4" s="57"/>
      <c r="T4" s="57"/>
      <c r="U4" s="57"/>
      <c r="V4" s="57"/>
      <c r="W4" s="57"/>
      <c r="X4" s="57"/>
      <c r="Y4" s="57"/>
      <c r="Z4" s="57"/>
      <c r="AA4" s="57"/>
      <c r="AB4" s="57"/>
      <c r="AC4" s="57"/>
      <c r="AD4" s="57"/>
      <c r="AE4" s="57"/>
      <c r="AF4" s="57"/>
      <c r="AG4" s="57"/>
    </row>
    <row r="5" spans="1:33" ht="15" customHeight="1" x14ac:dyDescent="0.35">
      <c r="A5" s="57"/>
      <c r="B5" s="57"/>
      <c r="C5" s="78" t="s">
        <v>33</v>
      </c>
      <c r="D5" s="78" t="s">
        <v>398</v>
      </c>
      <c r="E5" s="62"/>
      <c r="F5" s="62"/>
      <c r="G5" s="62"/>
      <c r="H5" s="57"/>
      <c r="I5" s="57"/>
      <c r="J5" s="57"/>
      <c r="K5" s="57"/>
      <c r="L5" s="57"/>
      <c r="M5" s="57"/>
      <c r="N5" s="57"/>
      <c r="O5" s="57"/>
      <c r="P5" s="57"/>
      <c r="Q5" s="57"/>
      <c r="R5" s="57"/>
      <c r="S5" s="57"/>
      <c r="T5" s="57"/>
      <c r="U5" s="57"/>
      <c r="V5" s="57"/>
      <c r="W5" s="57"/>
      <c r="X5" s="57"/>
      <c r="Y5" s="57"/>
      <c r="Z5" s="57"/>
      <c r="AA5" s="57"/>
      <c r="AB5" s="57"/>
      <c r="AC5" s="57"/>
      <c r="AD5" s="57"/>
      <c r="AE5" s="57"/>
      <c r="AF5" s="57"/>
      <c r="AG5" s="57"/>
    </row>
    <row r="6" spans="1:33" ht="15" customHeight="1" x14ac:dyDescent="0.35">
      <c r="A6" s="57"/>
      <c r="B6" s="57"/>
      <c r="C6" s="78" t="s">
        <v>32</v>
      </c>
      <c r="D6" s="62"/>
      <c r="E6" s="78" t="s">
        <v>399</v>
      </c>
      <c r="F6" s="62"/>
      <c r="G6" s="62"/>
      <c r="H6" s="57"/>
      <c r="I6" s="57"/>
      <c r="J6" s="57"/>
      <c r="K6" s="57"/>
      <c r="L6" s="57"/>
      <c r="M6" s="57"/>
      <c r="N6" s="57"/>
      <c r="O6" s="57"/>
      <c r="P6" s="57"/>
      <c r="Q6" s="57"/>
      <c r="R6" s="57"/>
      <c r="S6" s="57"/>
      <c r="T6" s="57"/>
      <c r="U6" s="57"/>
      <c r="V6" s="57"/>
      <c r="W6" s="57"/>
      <c r="X6" s="57"/>
      <c r="Y6" s="57"/>
      <c r="Z6" s="57"/>
      <c r="AA6" s="57"/>
      <c r="AB6" s="57"/>
      <c r="AC6" s="57"/>
      <c r="AD6" s="57"/>
      <c r="AE6" s="57"/>
      <c r="AF6" s="57"/>
      <c r="AG6" s="57"/>
    </row>
    <row r="7" spans="1:33" x14ac:dyDescent="0.35">
      <c r="A7" s="57"/>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row>
    <row r="8" spans="1:33" x14ac:dyDescent="0.35">
      <c r="A8" s="57"/>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row>
    <row r="9" spans="1:33" x14ac:dyDescent="0.35">
      <c r="A9" s="57"/>
      <c r="B9" s="61"/>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row>
    <row r="10" spans="1:33" ht="15" customHeight="1" x14ac:dyDescent="0.35">
      <c r="A10" s="60" t="s">
        <v>5</v>
      </c>
      <c r="B10" s="63" t="s">
        <v>6</v>
      </c>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4" t="s">
        <v>319</v>
      </c>
      <c r="AG10" s="61"/>
    </row>
    <row r="11" spans="1:33" ht="15" customHeight="1" x14ac:dyDescent="0.35">
      <c r="A11" s="57"/>
      <c r="B11" s="65" t="s">
        <v>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4" t="s">
        <v>321</v>
      </c>
      <c r="AG11" s="61"/>
    </row>
    <row r="12" spans="1:33" ht="15" customHeight="1" x14ac:dyDescent="0.35">
      <c r="A12" s="57"/>
      <c r="B12" s="65"/>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4" t="s">
        <v>322</v>
      </c>
      <c r="AG12" s="61"/>
    </row>
    <row r="13" spans="1:33" ht="15" customHeight="1" thickBot="1" x14ac:dyDescent="0.4">
      <c r="A13" s="57"/>
      <c r="B13" s="67" t="s">
        <v>8</v>
      </c>
      <c r="C13" s="67">
        <v>2022</v>
      </c>
      <c r="D13" s="67">
        <v>2023</v>
      </c>
      <c r="E13" s="67">
        <v>2024</v>
      </c>
      <c r="F13" s="67">
        <v>2025</v>
      </c>
      <c r="G13" s="67">
        <v>2026</v>
      </c>
      <c r="H13" s="67">
        <v>2027</v>
      </c>
      <c r="I13" s="67">
        <v>2028</v>
      </c>
      <c r="J13" s="67">
        <v>2029</v>
      </c>
      <c r="K13" s="67">
        <v>2030</v>
      </c>
      <c r="L13" s="67">
        <v>2031</v>
      </c>
      <c r="M13" s="67">
        <v>2032</v>
      </c>
      <c r="N13" s="67">
        <v>2033</v>
      </c>
      <c r="O13" s="67">
        <v>2034</v>
      </c>
      <c r="P13" s="67">
        <v>2035</v>
      </c>
      <c r="Q13" s="67">
        <v>2036</v>
      </c>
      <c r="R13" s="67">
        <v>2037</v>
      </c>
      <c r="S13" s="67">
        <v>2038</v>
      </c>
      <c r="T13" s="67">
        <v>2039</v>
      </c>
      <c r="U13" s="67">
        <v>2040</v>
      </c>
      <c r="V13" s="67">
        <v>2041</v>
      </c>
      <c r="W13" s="67">
        <v>2042</v>
      </c>
      <c r="X13" s="67">
        <v>2043</v>
      </c>
      <c r="Y13" s="67">
        <v>2044</v>
      </c>
      <c r="Z13" s="67">
        <v>2045</v>
      </c>
      <c r="AA13" s="67">
        <v>2046</v>
      </c>
      <c r="AB13" s="67">
        <v>2047</v>
      </c>
      <c r="AC13" s="67">
        <v>2048</v>
      </c>
      <c r="AD13" s="67">
        <v>2049</v>
      </c>
      <c r="AE13" s="67">
        <v>2050</v>
      </c>
      <c r="AF13" s="68" t="s">
        <v>400</v>
      </c>
      <c r="AG13" s="61"/>
    </row>
    <row r="14" spans="1:33" ht="15" customHeight="1" thickTop="1" x14ac:dyDescent="0.35">
      <c r="A14" s="57"/>
      <c r="B14" s="61"/>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row>
    <row r="15" spans="1:33" ht="15" customHeight="1" x14ac:dyDescent="0.35">
      <c r="A15" s="57"/>
      <c r="B15" s="69" t="s">
        <v>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row>
    <row r="16" spans="1:33" ht="15" customHeight="1" x14ac:dyDescent="0.35">
      <c r="A16" s="57"/>
      <c r="B16" s="6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row>
    <row r="17" spans="1:33" ht="15" customHeight="1" x14ac:dyDescent="0.35">
      <c r="A17" s="57"/>
      <c r="B17" s="69" t="s">
        <v>10</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row>
    <row r="18" spans="1:33" ht="15" customHeight="1" x14ac:dyDescent="0.35">
      <c r="A18" s="60" t="s">
        <v>11</v>
      </c>
      <c r="B18" s="70" t="s">
        <v>12</v>
      </c>
      <c r="C18" s="73">
        <v>45.207633999999999</v>
      </c>
      <c r="D18" s="73">
        <v>45.207633999999999</v>
      </c>
      <c r="E18" s="73">
        <v>45.122737999999998</v>
      </c>
      <c r="F18" s="73">
        <v>43.267344999999999</v>
      </c>
      <c r="G18" s="73">
        <v>43.046135</v>
      </c>
      <c r="H18" s="73">
        <v>42.817745000000002</v>
      </c>
      <c r="I18" s="73">
        <v>42.559071000000003</v>
      </c>
      <c r="J18" s="73">
        <v>42.293137000000002</v>
      </c>
      <c r="K18" s="73">
        <v>42.024814999999997</v>
      </c>
      <c r="L18" s="73">
        <v>41.620972000000002</v>
      </c>
      <c r="M18" s="73">
        <v>41.217129</v>
      </c>
      <c r="N18" s="73">
        <v>40.813290000000002</v>
      </c>
      <c r="O18" s="73">
        <v>40.156348999999999</v>
      </c>
      <c r="P18" s="73">
        <v>39.466723999999999</v>
      </c>
      <c r="Q18" s="73">
        <v>38.769131000000002</v>
      </c>
      <c r="R18" s="73">
        <v>37.904128999999998</v>
      </c>
      <c r="S18" s="73">
        <v>37.069423999999998</v>
      </c>
      <c r="T18" s="73">
        <v>36.021155999999998</v>
      </c>
      <c r="U18" s="73">
        <v>34.914703000000003</v>
      </c>
      <c r="V18" s="73">
        <v>33.943759999999997</v>
      </c>
      <c r="W18" s="73">
        <v>32.853245000000001</v>
      </c>
      <c r="X18" s="73">
        <v>31.762732</v>
      </c>
      <c r="Y18" s="73">
        <v>31.010211999999999</v>
      </c>
      <c r="Z18" s="73">
        <v>30.418717999999998</v>
      </c>
      <c r="AA18" s="73">
        <v>29.843166</v>
      </c>
      <c r="AB18" s="73">
        <v>29.442198000000001</v>
      </c>
      <c r="AC18" s="73">
        <v>29.041225000000001</v>
      </c>
      <c r="AD18" s="73">
        <v>28.861069000000001</v>
      </c>
      <c r="AE18" s="73">
        <v>28.741492999999998</v>
      </c>
      <c r="AF18" s="71">
        <v>-1.6046000000000001E-2</v>
      </c>
      <c r="AG18" s="61"/>
    </row>
    <row r="19" spans="1:33" ht="15" customHeight="1" x14ac:dyDescent="0.35">
      <c r="A19" s="60" t="s">
        <v>13</v>
      </c>
      <c r="B19" s="70" t="s">
        <v>14</v>
      </c>
      <c r="C19" s="73">
        <v>237.25299100000001</v>
      </c>
      <c r="D19" s="73">
        <v>230.280945</v>
      </c>
      <c r="E19" s="73">
        <v>268.15508999999997</v>
      </c>
      <c r="F19" s="73">
        <v>268.79333500000001</v>
      </c>
      <c r="G19" s="73">
        <v>278.50775099999998</v>
      </c>
      <c r="H19" s="73">
        <v>295.21939099999997</v>
      </c>
      <c r="I19" s="73">
        <v>307.54745500000001</v>
      </c>
      <c r="J19" s="73">
        <v>327.18408199999999</v>
      </c>
      <c r="K19" s="73">
        <v>318.81924400000003</v>
      </c>
      <c r="L19" s="73">
        <v>308.84884599999998</v>
      </c>
      <c r="M19" s="73">
        <v>306.99362200000002</v>
      </c>
      <c r="N19" s="73">
        <v>313.88894699999997</v>
      </c>
      <c r="O19" s="73">
        <v>311.12890599999997</v>
      </c>
      <c r="P19" s="73">
        <v>295.08444200000002</v>
      </c>
      <c r="Q19" s="73">
        <v>300.86291499999999</v>
      </c>
      <c r="R19" s="73">
        <v>299.80660999999998</v>
      </c>
      <c r="S19" s="73">
        <v>343.88720699999999</v>
      </c>
      <c r="T19" s="73">
        <v>358.99121100000002</v>
      </c>
      <c r="U19" s="73">
        <v>371.265625</v>
      </c>
      <c r="V19" s="73">
        <v>371.86584499999998</v>
      </c>
      <c r="W19" s="73">
        <v>376.73913599999997</v>
      </c>
      <c r="X19" s="73">
        <v>380.958282</v>
      </c>
      <c r="Y19" s="73">
        <v>391.063873</v>
      </c>
      <c r="Z19" s="73">
        <v>391.08117700000003</v>
      </c>
      <c r="AA19" s="73">
        <v>399.38278200000002</v>
      </c>
      <c r="AB19" s="73">
        <v>404.19940200000002</v>
      </c>
      <c r="AC19" s="73">
        <v>418.75582900000001</v>
      </c>
      <c r="AD19" s="73">
        <v>429.68493699999999</v>
      </c>
      <c r="AE19" s="73">
        <v>435.93893400000002</v>
      </c>
      <c r="AF19" s="71">
        <v>2.1965999999999999E-2</v>
      </c>
      <c r="AG19" s="61"/>
    </row>
    <row r="20" spans="1:33" ht="15" customHeight="1" x14ac:dyDescent="0.35">
      <c r="A20" s="60" t="s">
        <v>15</v>
      </c>
      <c r="B20" s="69" t="s">
        <v>278</v>
      </c>
      <c r="C20" s="76">
        <v>282.46063199999998</v>
      </c>
      <c r="D20" s="76">
        <v>275.488586</v>
      </c>
      <c r="E20" s="76">
        <v>313.27783199999999</v>
      </c>
      <c r="F20" s="76">
        <v>312.06066900000002</v>
      </c>
      <c r="G20" s="76">
        <v>321.55389400000001</v>
      </c>
      <c r="H20" s="76">
        <v>338.03714000000002</v>
      </c>
      <c r="I20" s="76">
        <v>350.10650600000002</v>
      </c>
      <c r="J20" s="76">
        <v>369.47720299999997</v>
      </c>
      <c r="K20" s="76">
        <v>360.84405500000003</v>
      </c>
      <c r="L20" s="76">
        <v>350.46981799999998</v>
      </c>
      <c r="M20" s="76">
        <v>348.21072400000003</v>
      </c>
      <c r="N20" s="76">
        <v>354.70224000000002</v>
      </c>
      <c r="O20" s="76">
        <v>351.28527800000001</v>
      </c>
      <c r="P20" s="76">
        <v>334.55117799999999</v>
      </c>
      <c r="Q20" s="76">
        <v>339.63204999999999</v>
      </c>
      <c r="R20" s="76">
        <v>337.71072400000003</v>
      </c>
      <c r="S20" s="76">
        <v>380.95663500000001</v>
      </c>
      <c r="T20" s="76">
        <v>395.01236</v>
      </c>
      <c r="U20" s="76">
        <v>406.18032799999997</v>
      </c>
      <c r="V20" s="76">
        <v>405.80957000000001</v>
      </c>
      <c r="W20" s="76">
        <v>409.59240699999998</v>
      </c>
      <c r="X20" s="76">
        <v>412.720978</v>
      </c>
      <c r="Y20" s="76">
        <v>422.07409699999999</v>
      </c>
      <c r="Z20" s="76">
        <v>421.499908</v>
      </c>
      <c r="AA20" s="76">
        <v>429.22592200000003</v>
      </c>
      <c r="AB20" s="76">
        <v>433.641571</v>
      </c>
      <c r="AC20" s="76">
        <v>447.79705799999999</v>
      </c>
      <c r="AD20" s="76">
        <v>458.54599000000002</v>
      </c>
      <c r="AE20" s="76">
        <v>464.68042000000003</v>
      </c>
      <c r="AF20" s="72">
        <v>1.7937999999999999E-2</v>
      </c>
      <c r="AG20" s="61"/>
    </row>
    <row r="21" spans="1:33" ht="15" customHeight="1" x14ac:dyDescent="0.35">
      <c r="A21" s="57"/>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row>
    <row r="22" spans="1:33" ht="15" customHeight="1" x14ac:dyDescent="0.35">
      <c r="A22" s="57"/>
      <c r="B22" s="69" t="s">
        <v>401</v>
      </c>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row>
    <row r="23" spans="1:33" ht="15" customHeight="1" x14ac:dyDescent="0.35">
      <c r="A23" s="60" t="s">
        <v>16</v>
      </c>
      <c r="B23" s="70" t="s">
        <v>12</v>
      </c>
      <c r="C23" s="73">
        <v>3520.6728520000001</v>
      </c>
      <c r="D23" s="73">
        <v>3520.6728520000001</v>
      </c>
      <c r="E23" s="73">
        <v>3514.0610350000002</v>
      </c>
      <c r="F23" s="73">
        <v>3369.5671390000002</v>
      </c>
      <c r="G23" s="73">
        <v>3352.3398440000001</v>
      </c>
      <c r="H23" s="73">
        <v>3334.5539549999999</v>
      </c>
      <c r="I23" s="73">
        <v>3314.4084469999998</v>
      </c>
      <c r="J23" s="73">
        <v>3293.6979980000001</v>
      </c>
      <c r="K23" s="73">
        <v>3272.8017580000001</v>
      </c>
      <c r="L23" s="73">
        <v>3241.3510740000002</v>
      </c>
      <c r="M23" s="73">
        <v>3209.9013669999999</v>
      </c>
      <c r="N23" s="73">
        <v>3178.4504390000002</v>
      </c>
      <c r="O23" s="73">
        <v>3127.2897950000001</v>
      </c>
      <c r="P23" s="73">
        <v>3073.5832519999999</v>
      </c>
      <c r="Q23" s="73">
        <v>3019.2561040000001</v>
      </c>
      <c r="R23" s="73">
        <v>2951.8920899999998</v>
      </c>
      <c r="S23" s="73">
        <v>2886.8867190000001</v>
      </c>
      <c r="T23" s="73">
        <v>2805.25</v>
      </c>
      <c r="U23" s="73">
        <v>2719.0817870000001</v>
      </c>
      <c r="V23" s="73">
        <v>2643.466797</v>
      </c>
      <c r="W23" s="73">
        <v>2558.540039</v>
      </c>
      <c r="X23" s="73">
        <v>2473.6127929999998</v>
      </c>
      <c r="Y23" s="73">
        <v>2415.0083009999998</v>
      </c>
      <c r="Z23" s="73">
        <v>2368.9440920000002</v>
      </c>
      <c r="AA23" s="73">
        <v>2324.1215820000002</v>
      </c>
      <c r="AB23" s="73">
        <v>2292.8947750000002</v>
      </c>
      <c r="AC23" s="73">
        <v>2261.6679690000001</v>
      </c>
      <c r="AD23" s="73">
        <v>2247.6376949999999</v>
      </c>
      <c r="AE23" s="73">
        <v>2238.3254390000002</v>
      </c>
      <c r="AF23" s="71">
        <v>-1.6046000000000001E-2</v>
      </c>
      <c r="AG23" s="61"/>
    </row>
    <row r="24" spans="1:33" ht="15" customHeight="1" x14ac:dyDescent="0.35">
      <c r="A24" s="60" t="s">
        <v>17</v>
      </c>
      <c r="B24" s="70" t="s">
        <v>14</v>
      </c>
      <c r="C24" s="73">
        <v>9467.7783199999994</v>
      </c>
      <c r="D24" s="73">
        <v>6452.4526370000003</v>
      </c>
      <c r="E24" s="73">
        <v>10840.151367</v>
      </c>
      <c r="F24" s="73">
        <v>9968.5771480000003</v>
      </c>
      <c r="G24" s="73">
        <v>9948.5068360000005</v>
      </c>
      <c r="H24" s="73">
        <v>10303.696289</v>
      </c>
      <c r="I24" s="73">
        <v>10839.885742</v>
      </c>
      <c r="J24" s="73">
        <v>12202.379883</v>
      </c>
      <c r="K24" s="73">
        <v>11414.239258</v>
      </c>
      <c r="L24" s="73">
        <v>11082.329102</v>
      </c>
      <c r="M24" s="73">
        <v>11171.836914</v>
      </c>
      <c r="N24" s="73">
        <v>11696.146484000001</v>
      </c>
      <c r="O24" s="73">
        <v>11786.951171999999</v>
      </c>
      <c r="P24" s="73">
        <v>10960.488281</v>
      </c>
      <c r="Q24" s="73">
        <v>11071.014648</v>
      </c>
      <c r="R24" s="73">
        <v>11177.276367</v>
      </c>
      <c r="S24" s="73">
        <v>13514.961914</v>
      </c>
      <c r="T24" s="73">
        <v>14843.723633</v>
      </c>
      <c r="U24" s="73">
        <v>15364.976562</v>
      </c>
      <c r="V24" s="73">
        <v>14641.823242</v>
      </c>
      <c r="W24" s="73">
        <v>14669.166992</v>
      </c>
      <c r="X24" s="73">
        <v>14669.683594</v>
      </c>
      <c r="Y24" s="73">
        <v>15003.907227</v>
      </c>
      <c r="Z24" s="73">
        <v>14964.869140999999</v>
      </c>
      <c r="AA24" s="73">
        <v>15110.818359000001</v>
      </c>
      <c r="AB24" s="73">
        <v>15286.130859000001</v>
      </c>
      <c r="AC24" s="73">
        <v>15814.890625</v>
      </c>
      <c r="AD24" s="73">
        <v>15867.322265999999</v>
      </c>
      <c r="AE24" s="73">
        <v>15877.436523</v>
      </c>
      <c r="AF24" s="71">
        <v>1.8636E-2</v>
      </c>
      <c r="AG24" s="61"/>
    </row>
    <row r="25" spans="1:33" ht="15" customHeight="1" x14ac:dyDescent="0.35">
      <c r="A25" s="60" t="s">
        <v>18</v>
      </c>
      <c r="B25" s="69" t="s">
        <v>278</v>
      </c>
      <c r="C25" s="76">
        <v>12988.451171999999</v>
      </c>
      <c r="D25" s="76">
        <v>9973.125</v>
      </c>
      <c r="E25" s="76">
        <v>14354.212890999999</v>
      </c>
      <c r="F25" s="76">
        <v>13338.144531</v>
      </c>
      <c r="G25" s="76">
        <v>13300.846680000001</v>
      </c>
      <c r="H25" s="76">
        <v>13638.25</v>
      </c>
      <c r="I25" s="76">
        <v>14154.293944999999</v>
      </c>
      <c r="J25" s="76">
        <v>15496.078125</v>
      </c>
      <c r="K25" s="76">
        <v>14687.041015999999</v>
      </c>
      <c r="L25" s="76">
        <v>14323.679688</v>
      </c>
      <c r="M25" s="76">
        <v>14381.738281</v>
      </c>
      <c r="N25" s="76">
        <v>14874.596680000001</v>
      </c>
      <c r="O25" s="76">
        <v>14914.241211</v>
      </c>
      <c r="P25" s="76">
        <v>14034.071289</v>
      </c>
      <c r="Q25" s="76">
        <v>14090.270508</v>
      </c>
      <c r="R25" s="76">
        <v>14129.167969</v>
      </c>
      <c r="S25" s="76">
        <v>16401.847656000002</v>
      </c>
      <c r="T25" s="76">
        <v>17648.972656000002</v>
      </c>
      <c r="U25" s="76">
        <v>18084.058593999998</v>
      </c>
      <c r="V25" s="76">
        <v>17285.289062</v>
      </c>
      <c r="W25" s="76">
        <v>17227.707031000002</v>
      </c>
      <c r="X25" s="76">
        <v>17143.296875</v>
      </c>
      <c r="Y25" s="76">
        <v>17418.916015999999</v>
      </c>
      <c r="Z25" s="76">
        <v>17333.8125</v>
      </c>
      <c r="AA25" s="76">
        <v>17434.939452999999</v>
      </c>
      <c r="AB25" s="76">
        <v>17579.025390999999</v>
      </c>
      <c r="AC25" s="76">
        <v>18076.558593999998</v>
      </c>
      <c r="AD25" s="76">
        <v>18114.960938</v>
      </c>
      <c r="AE25" s="76">
        <v>18115.761718999998</v>
      </c>
      <c r="AF25" s="72">
        <v>1.1953999999999999E-2</v>
      </c>
      <c r="AG25" s="61"/>
    </row>
    <row r="26" spans="1:33" ht="15" customHeight="1" x14ac:dyDescent="0.35">
      <c r="A26" s="57"/>
      <c r="B26" s="61"/>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row>
    <row r="27" spans="1:33" ht="15" customHeight="1" x14ac:dyDescent="0.35">
      <c r="A27" s="57"/>
      <c r="B27" s="69" t="s">
        <v>19</v>
      </c>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row>
    <row r="28" spans="1:33" ht="15" customHeight="1" x14ac:dyDescent="0.35">
      <c r="A28" s="57"/>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row>
    <row r="29" spans="1:33" ht="15" customHeight="1" x14ac:dyDescent="0.35">
      <c r="A29" s="57"/>
      <c r="B29" s="69" t="s">
        <v>20</v>
      </c>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row>
    <row r="30" spans="1:33" ht="15" customHeight="1" x14ac:dyDescent="0.35">
      <c r="A30" s="60" t="s">
        <v>21</v>
      </c>
      <c r="B30" s="70" t="s">
        <v>12</v>
      </c>
      <c r="C30" s="74">
        <v>15.799711</v>
      </c>
      <c r="D30" s="74">
        <v>16.437441</v>
      </c>
      <c r="E30" s="74">
        <v>16.437441</v>
      </c>
      <c r="F30" s="74">
        <v>16.437441</v>
      </c>
      <c r="G30" s="74">
        <v>16.437441</v>
      </c>
      <c r="H30" s="74">
        <v>18.095531000000001</v>
      </c>
      <c r="I30" s="74">
        <v>18.095531000000001</v>
      </c>
      <c r="J30" s="74">
        <v>18.031760999999999</v>
      </c>
      <c r="K30" s="74">
        <v>17.967987000000001</v>
      </c>
      <c r="L30" s="74">
        <v>17.904212999999999</v>
      </c>
      <c r="M30" s="74">
        <v>17.840440999999998</v>
      </c>
      <c r="N30" s="74">
        <v>17.776668999999998</v>
      </c>
      <c r="O30" s="74">
        <v>17.712893999999999</v>
      </c>
      <c r="P30" s="74">
        <v>17.649121999999998</v>
      </c>
      <c r="Q30" s="74">
        <v>17.306345</v>
      </c>
      <c r="R30" s="74">
        <v>17.242571000000002</v>
      </c>
      <c r="S30" s="74">
        <v>17.178801</v>
      </c>
      <c r="T30" s="74">
        <v>17.178801</v>
      </c>
      <c r="U30" s="74">
        <v>17.178801</v>
      </c>
      <c r="V30" s="74">
        <v>17.178801</v>
      </c>
      <c r="W30" s="74">
        <v>17.178801</v>
      </c>
      <c r="X30" s="74">
        <v>17.178801</v>
      </c>
      <c r="Y30" s="74">
        <v>17.178801</v>
      </c>
      <c r="Z30" s="74">
        <v>17.178801</v>
      </c>
      <c r="AA30" s="74">
        <v>17.178801</v>
      </c>
      <c r="AB30" s="74">
        <v>17.178801</v>
      </c>
      <c r="AC30" s="74">
        <v>17.178801</v>
      </c>
      <c r="AD30" s="74">
        <v>17.178801</v>
      </c>
      <c r="AE30" s="74">
        <v>17.178801</v>
      </c>
      <c r="AF30" s="71">
        <v>2.993E-3</v>
      </c>
      <c r="AG30" s="61"/>
    </row>
    <row r="31" spans="1:33" x14ac:dyDescent="0.35">
      <c r="A31" s="60" t="s">
        <v>22</v>
      </c>
      <c r="B31" s="70" t="s">
        <v>14</v>
      </c>
      <c r="C31" s="74">
        <v>42.143180999999998</v>
      </c>
      <c r="D31" s="74">
        <v>38.747703999999999</v>
      </c>
      <c r="E31" s="74">
        <v>43.090527000000002</v>
      </c>
      <c r="F31" s="74">
        <v>38.299228999999997</v>
      </c>
      <c r="G31" s="74">
        <v>39.170524999999998</v>
      </c>
      <c r="H31" s="74">
        <v>41.559559</v>
      </c>
      <c r="I31" s="74">
        <v>44.018886999999999</v>
      </c>
      <c r="J31" s="74">
        <v>44.841892000000001</v>
      </c>
      <c r="K31" s="74">
        <v>46.703346000000003</v>
      </c>
      <c r="L31" s="74">
        <v>44.351695999999997</v>
      </c>
      <c r="M31" s="74">
        <v>46.037478999999998</v>
      </c>
      <c r="N31" s="74">
        <v>44.999789999999997</v>
      </c>
      <c r="O31" s="74">
        <v>46.710887999999997</v>
      </c>
      <c r="P31" s="74">
        <v>46.051654999999997</v>
      </c>
      <c r="Q31" s="74">
        <v>45.892558999999999</v>
      </c>
      <c r="R31" s="74">
        <v>45.495911</v>
      </c>
      <c r="S31" s="74">
        <v>46.486187000000001</v>
      </c>
      <c r="T31" s="74">
        <v>46.550624999999997</v>
      </c>
      <c r="U31" s="74">
        <v>47.145195000000001</v>
      </c>
      <c r="V31" s="74">
        <v>45.114555000000003</v>
      </c>
      <c r="W31" s="74">
        <v>45.097805000000001</v>
      </c>
      <c r="X31" s="74">
        <v>45.122928999999999</v>
      </c>
      <c r="Y31" s="74">
        <v>45.691657999999997</v>
      </c>
      <c r="Z31" s="74">
        <v>45.621662000000001</v>
      </c>
      <c r="AA31" s="74">
        <v>45.842941000000003</v>
      </c>
      <c r="AB31" s="74">
        <v>45.975608999999999</v>
      </c>
      <c r="AC31" s="74">
        <v>46.234141999999999</v>
      </c>
      <c r="AD31" s="74">
        <v>46.399535999999998</v>
      </c>
      <c r="AE31" s="74">
        <v>46.604958000000003</v>
      </c>
      <c r="AF31" s="71">
        <v>3.5999999999999999E-3</v>
      </c>
      <c r="AG31" s="61"/>
    </row>
    <row r="32" spans="1:33" x14ac:dyDescent="0.35">
      <c r="A32" s="60" t="s">
        <v>23</v>
      </c>
      <c r="B32" s="69" t="s">
        <v>279</v>
      </c>
      <c r="C32" s="77">
        <v>57.942894000000003</v>
      </c>
      <c r="D32" s="77">
        <v>55.185142999999997</v>
      </c>
      <c r="E32" s="77">
        <v>59.527965999999999</v>
      </c>
      <c r="F32" s="77">
        <v>54.736668000000002</v>
      </c>
      <c r="G32" s="77">
        <v>55.607964000000003</v>
      </c>
      <c r="H32" s="77">
        <v>59.655093999999998</v>
      </c>
      <c r="I32" s="77">
        <v>62.114418000000001</v>
      </c>
      <c r="J32" s="77">
        <v>62.873649999999998</v>
      </c>
      <c r="K32" s="77">
        <v>64.671333000000004</v>
      </c>
      <c r="L32" s="77">
        <v>62.255909000000003</v>
      </c>
      <c r="M32" s="77">
        <v>63.877918000000001</v>
      </c>
      <c r="N32" s="77">
        <v>62.776459000000003</v>
      </c>
      <c r="O32" s="77">
        <v>64.423782000000003</v>
      </c>
      <c r="P32" s="77">
        <v>63.700775</v>
      </c>
      <c r="Q32" s="77">
        <v>63.198906000000001</v>
      </c>
      <c r="R32" s="77">
        <v>62.738483000000002</v>
      </c>
      <c r="S32" s="77">
        <v>63.664985999999999</v>
      </c>
      <c r="T32" s="77">
        <v>63.729424000000002</v>
      </c>
      <c r="U32" s="77">
        <v>64.323997000000006</v>
      </c>
      <c r="V32" s="77">
        <v>62.293354000000001</v>
      </c>
      <c r="W32" s="77">
        <v>62.276603999999999</v>
      </c>
      <c r="X32" s="77">
        <v>62.301730999999997</v>
      </c>
      <c r="Y32" s="77">
        <v>62.870457000000002</v>
      </c>
      <c r="Z32" s="77">
        <v>62.800465000000003</v>
      </c>
      <c r="AA32" s="77">
        <v>63.021735999999997</v>
      </c>
      <c r="AB32" s="77">
        <v>63.154407999999997</v>
      </c>
      <c r="AC32" s="77">
        <v>63.412941000000004</v>
      </c>
      <c r="AD32" s="77">
        <v>63.578339</v>
      </c>
      <c r="AE32" s="77">
        <v>63.783760000000001</v>
      </c>
      <c r="AF32" s="72">
        <v>3.4359999999999998E-3</v>
      </c>
      <c r="AG32" s="61"/>
    </row>
    <row r="33" spans="1:33" x14ac:dyDescent="0.35">
      <c r="A33" s="57"/>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row>
    <row r="34" spans="1:33" x14ac:dyDescent="0.35">
      <c r="A34" s="57"/>
      <c r="B34" s="69" t="s">
        <v>24</v>
      </c>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row>
    <row r="35" spans="1:33" x14ac:dyDescent="0.35">
      <c r="A35" s="60" t="s">
        <v>25</v>
      </c>
      <c r="B35" s="70" t="s">
        <v>12</v>
      </c>
      <c r="C35" s="74">
        <v>1.19574</v>
      </c>
      <c r="D35" s="74">
        <v>1.19574</v>
      </c>
      <c r="E35" s="74">
        <v>1.19574</v>
      </c>
      <c r="F35" s="74">
        <v>1.19574</v>
      </c>
      <c r="G35" s="74">
        <v>1.19574</v>
      </c>
      <c r="H35" s="74">
        <v>1.19574</v>
      </c>
      <c r="I35" s="74">
        <v>1.19574</v>
      </c>
      <c r="J35" s="74">
        <v>1.19574</v>
      </c>
      <c r="K35" s="74">
        <v>1.19574</v>
      </c>
      <c r="L35" s="74">
        <v>1.076166</v>
      </c>
      <c r="M35" s="74">
        <v>0.956592</v>
      </c>
      <c r="N35" s="74">
        <v>0.83701800000000004</v>
      </c>
      <c r="O35" s="74">
        <v>0.71744399999999997</v>
      </c>
      <c r="P35" s="74">
        <v>0.59787000000000001</v>
      </c>
      <c r="Q35" s="74">
        <v>0.478296</v>
      </c>
      <c r="R35" s="74">
        <v>0.35872199999999999</v>
      </c>
      <c r="S35" s="74">
        <v>0.239148</v>
      </c>
      <c r="T35" s="74">
        <v>0.119574</v>
      </c>
      <c r="U35" s="74">
        <v>0</v>
      </c>
      <c r="V35" s="74">
        <v>0</v>
      </c>
      <c r="W35" s="74">
        <v>0</v>
      </c>
      <c r="X35" s="74">
        <v>0</v>
      </c>
      <c r="Y35" s="74">
        <v>0</v>
      </c>
      <c r="Z35" s="74">
        <v>0</v>
      </c>
      <c r="AA35" s="74">
        <v>0</v>
      </c>
      <c r="AB35" s="74">
        <v>0</v>
      </c>
      <c r="AC35" s="74">
        <v>0</v>
      </c>
      <c r="AD35" s="74">
        <v>0</v>
      </c>
      <c r="AE35" s="74">
        <v>0</v>
      </c>
      <c r="AF35" s="71" t="s">
        <v>305</v>
      </c>
      <c r="AG35" s="61"/>
    </row>
    <row r="36" spans="1:33" x14ac:dyDescent="0.35">
      <c r="A36" s="60" t="s">
        <v>27</v>
      </c>
      <c r="B36" s="70" t="s">
        <v>14</v>
      </c>
      <c r="C36" s="74">
        <v>14.533877</v>
      </c>
      <c r="D36" s="74">
        <v>14.533877</v>
      </c>
      <c r="E36" s="74">
        <v>14.533877</v>
      </c>
      <c r="F36" s="74">
        <v>14.533877</v>
      </c>
      <c r="G36" s="74">
        <v>14.533877</v>
      </c>
      <c r="H36" s="74">
        <v>14.533877</v>
      </c>
      <c r="I36" s="74">
        <v>14.533877</v>
      </c>
      <c r="J36" s="74">
        <v>14.533877</v>
      </c>
      <c r="K36" s="74">
        <v>14.533877</v>
      </c>
      <c r="L36" s="74">
        <v>14.653452</v>
      </c>
      <c r="M36" s="74">
        <v>14.773026</v>
      </c>
      <c r="N36" s="74">
        <v>14.8926</v>
      </c>
      <c r="O36" s="74">
        <v>15.012174999999999</v>
      </c>
      <c r="P36" s="74">
        <v>15.131748</v>
      </c>
      <c r="Q36" s="74">
        <v>15.251322</v>
      </c>
      <c r="R36" s="74">
        <v>15.370896</v>
      </c>
      <c r="S36" s="74">
        <v>15.49047</v>
      </c>
      <c r="T36" s="74">
        <v>15.610044</v>
      </c>
      <c r="U36" s="74">
        <v>15.729618</v>
      </c>
      <c r="V36" s="74">
        <v>15.729618</v>
      </c>
      <c r="W36" s="74">
        <v>15.729618</v>
      </c>
      <c r="X36" s="74">
        <v>15.729618</v>
      </c>
      <c r="Y36" s="74">
        <v>15.729618</v>
      </c>
      <c r="Z36" s="74">
        <v>15.729618</v>
      </c>
      <c r="AA36" s="74">
        <v>15.729618</v>
      </c>
      <c r="AB36" s="74">
        <v>15.729618</v>
      </c>
      <c r="AC36" s="74">
        <v>15.729618</v>
      </c>
      <c r="AD36" s="74">
        <v>15.729618</v>
      </c>
      <c r="AE36" s="74">
        <v>15.729618</v>
      </c>
      <c r="AF36" s="71">
        <v>2.8279999999999998E-3</v>
      </c>
      <c r="AG36" s="61"/>
    </row>
    <row r="37" spans="1:33" x14ac:dyDescent="0.35">
      <c r="A37" s="60" t="s">
        <v>28</v>
      </c>
      <c r="B37" s="69" t="s">
        <v>280</v>
      </c>
      <c r="C37" s="77">
        <v>15.729618</v>
      </c>
      <c r="D37" s="77">
        <v>15.729618</v>
      </c>
      <c r="E37" s="77">
        <v>15.729618</v>
      </c>
      <c r="F37" s="77">
        <v>15.729618</v>
      </c>
      <c r="G37" s="77">
        <v>15.729618</v>
      </c>
      <c r="H37" s="77">
        <v>15.729618</v>
      </c>
      <c r="I37" s="77">
        <v>15.729618</v>
      </c>
      <c r="J37" s="77">
        <v>15.729618</v>
      </c>
      <c r="K37" s="77">
        <v>15.729618</v>
      </c>
      <c r="L37" s="77">
        <v>15.729618</v>
      </c>
      <c r="M37" s="77">
        <v>15.729618</v>
      </c>
      <c r="N37" s="77">
        <v>15.729618</v>
      </c>
      <c r="O37" s="77">
        <v>15.729619</v>
      </c>
      <c r="P37" s="77">
        <v>15.729618</v>
      </c>
      <c r="Q37" s="77">
        <v>15.729618</v>
      </c>
      <c r="R37" s="77">
        <v>15.729618</v>
      </c>
      <c r="S37" s="77">
        <v>15.729618</v>
      </c>
      <c r="T37" s="77">
        <v>15.729618</v>
      </c>
      <c r="U37" s="77">
        <v>15.729618</v>
      </c>
      <c r="V37" s="77">
        <v>15.729618</v>
      </c>
      <c r="W37" s="77">
        <v>15.729618</v>
      </c>
      <c r="X37" s="77">
        <v>15.729618</v>
      </c>
      <c r="Y37" s="77">
        <v>15.729618</v>
      </c>
      <c r="Z37" s="77">
        <v>15.729618</v>
      </c>
      <c r="AA37" s="77">
        <v>15.729618</v>
      </c>
      <c r="AB37" s="77">
        <v>15.729618</v>
      </c>
      <c r="AC37" s="77">
        <v>15.729618</v>
      </c>
      <c r="AD37" s="77">
        <v>15.729618</v>
      </c>
      <c r="AE37" s="77">
        <v>15.729618</v>
      </c>
      <c r="AF37" s="72">
        <v>0</v>
      </c>
      <c r="AG37" s="61"/>
    </row>
    <row r="38" spans="1:33" ht="15" thickBot="1" x14ac:dyDescent="0.4">
      <c r="A38" s="57"/>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row>
    <row r="39" spans="1:33" x14ac:dyDescent="0.35">
      <c r="A39" s="57"/>
      <c r="B39" s="75" t="s">
        <v>294</v>
      </c>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61"/>
    </row>
    <row r="40" spans="1:33" x14ac:dyDescent="0.35">
      <c r="A40" s="57"/>
      <c r="B40" s="61" t="s">
        <v>308</v>
      </c>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row>
    <row r="41" spans="1:33" x14ac:dyDescent="0.35">
      <c r="A41" s="57"/>
      <c r="B41" s="61" t="s">
        <v>281</v>
      </c>
      <c r="C41" s="61"/>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row>
    <row r="42" spans="1:33" x14ac:dyDescent="0.35">
      <c r="A42" s="57"/>
      <c r="B42" s="61" t="s">
        <v>31</v>
      </c>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row>
    <row r="43" spans="1:33" x14ac:dyDescent="0.35">
      <c r="A43" s="57"/>
      <c r="B43" s="61" t="s">
        <v>30</v>
      </c>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row>
    <row r="44" spans="1:33" x14ac:dyDescent="0.35">
      <c r="A44" s="57"/>
      <c r="B44" s="61" t="s">
        <v>402</v>
      </c>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row>
    <row r="45" spans="1:33" x14ac:dyDescent="0.35">
      <c r="A45" s="57"/>
      <c r="B45" s="61" t="s">
        <v>421</v>
      </c>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row>
    <row r="46" spans="1:33" x14ac:dyDescent="0.35">
      <c r="A46" s="57"/>
      <c r="B46" s="61" t="s">
        <v>422</v>
      </c>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row>
    <row r="47" spans="1:33" x14ac:dyDescent="0.35">
      <c r="A47" s="57"/>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row>
    <row r="48" spans="1:33" x14ac:dyDescent="0.35">
      <c r="A48" s="57"/>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row>
    <row r="49" spans="2:33" x14ac:dyDescent="0.35">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row>
    <row r="50" spans="2:33" ht="15" customHeight="1" x14ac:dyDescent="0.35">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row>
    <row r="51" spans="2:33" ht="15" customHeight="1" x14ac:dyDescent="0.35">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row>
    <row r="52" spans="2:33" ht="15" customHeight="1" x14ac:dyDescent="0.35">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row>
    <row r="53" spans="2:33" ht="15" customHeight="1" x14ac:dyDescent="0.35">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row>
    <row r="54" spans="2:33" ht="15" customHeight="1" x14ac:dyDescent="0.35">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row>
    <row r="55" spans="2:33" ht="15" customHeight="1" x14ac:dyDescent="0.35">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row>
    <row r="56" spans="2:33" ht="15" customHeight="1" x14ac:dyDescent="0.35">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row>
    <row r="57" spans="2:33" ht="15" customHeight="1" x14ac:dyDescent="0.35">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row>
    <row r="58" spans="2:33" ht="15" customHeight="1" x14ac:dyDescent="0.35">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row>
    <row r="59" spans="2:33" ht="15" customHeight="1" x14ac:dyDescent="0.35">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row>
    <row r="60" spans="2:33" ht="15" customHeight="1" x14ac:dyDescent="0.35"/>
    <row r="61" spans="2:33" ht="15" customHeight="1" x14ac:dyDescent="0.35"/>
    <row r="62" spans="2:33" ht="15" customHeight="1" x14ac:dyDescent="0.35"/>
    <row r="63" spans="2:33" ht="15" customHeight="1" x14ac:dyDescent="0.35"/>
    <row r="64" spans="2:33" ht="15" customHeight="1" x14ac:dyDescent="0.35"/>
    <row r="65"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4" ht="15" customHeight="1" x14ac:dyDescent="0.35"/>
    <row r="75" ht="15" customHeight="1" x14ac:dyDescent="0.35"/>
    <row r="76" ht="15" customHeight="1" x14ac:dyDescent="0.35"/>
    <row r="77" ht="15" customHeight="1" x14ac:dyDescent="0.35"/>
    <row r="78" ht="15" customHeight="1" x14ac:dyDescent="0.35"/>
    <row r="80"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3" ht="15" customHeight="1" x14ac:dyDescent="0.35"/>
    <row r="94" ht="15" customHeight="1" x14ac:dyDescent="0.35"/>
    <row r="95" ht="15" customHeight="1" x14ac:dyDescent="0.35"/>
    <row r="96" ht="15" customHeight="1" x14ac:dyDescent="0.35"/>
    <row r="97" spans="2:32" ht="15" customHeight="1" x14ac:dyDescent="0.35"/>
    <row r="98" spans="2:32" ht="15" customHeight="1" x14ac:dyDescent="0.35"/>
    <row r="99" spans="2:32" ht="15" customHeight="1" x14ac:dyDescent="0.35"/>
    <row r="100" spans="2:32" ht="15" customHeight="1" x14ac:dyDescent="0.35"/>
    <row r="101" spans="2:32" x14ac:dyDescent="0.35">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row>
    <row r="102" spans="2:32" x14ac:dyDescent="0.35">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row>
    <row r="103" spans="2:32" ht="15" customHeight="1" x14ac:dyDescent="0.35"/>
    <row r="104" spans="2:32" ht="15" customHeight="1" x14ac:dyDescent="0.35"/>
    <row r="105" spans="2:32" ht="15" customHeight="1" x14ac:dyDescent="0.35"/>
    <row r="106" spans="2:32" ht="15" customHeight="1" x14ac:dyDescent="0.35"/>
    <row r="107" spans="2:32" ht="15" customHeight="1" x14ac:dyDescent="0.35"/>
    <row r="108" spans="2:32" ht="15" customHeight="1" x14ac:dyDescent="0.35"/>
    <row r="109" spans="2:32" ht="15" customHeight="1" x14ac:dyDescent="0.35"/>
    <row r="110" spans="2:32" ht="15" customHeight="1" x14ac:dyDescent="0.35"/>
    <row r="111" spans="2:32" ht="15" customHeight="1" x14ac:dyDescent="0.35">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row>
    <row r="112" spans="2:32" ht="15" customHeight="1" x14ac:dyDescent="0.35">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row>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4" ht="15" customHeight="1" x14ac:dyDescent="0.35"/>
    <row r="225"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300" ht="15" customHeight="1" x14ac:dyDescent="0.35"/>
    <row r="301" ht="15" customHeight="1" x14ac:dyDescent="0.35"/>
    <row r="302" ht="15" customHeight="1" x14ac:dyDescent="0.35"/>
    <row r="303" ht="15" customHeight="1" x14ac:dyDescent="0.35"/>
    <row r="304" ht="15" customHeight="1" x14ac:dyDescent="0.35"/>
    <row r="305" spans="2:32" ht="15" customHeight="1" x14ac:dyDescent="0.35"/>
    <row r="306" spans="2:32" ht="15" customHeight="1" x14ac:dyDescent="0.35"/>
    <row r="307" spans="2:32" ht="15" customHeight="1" x14ac:dyDescent="0.35">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row>
    <row r="308" spans="2:32" ht="15" customHeight="1" x14ac:dyDescent="0.35">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c r="AE308" s="46"/>
      <c r="AF308" s="46"/>
    </row>
    <row r="309" spans="2:32" ht="15" customHeight="1" x14ac:dyDescent="0.35"/>
    <row r="310" spans="2:32" ht="15" customHeight="1" x14ac:dyDescent="0.35"/>
    <row r="311" spans="2:32" ht="15" customHeight="1" x14ac:dyDescent="0.35"/>
    <row r="312" spans="2:32" ht="15" customHeight="1" x14ac:dyDescent="0.35"/>
    <row r="313" spans="2:32" ht="15" customHeight="1" x14ac:dyDescent="0.35"/>
    <row r="314" spans="2:32" ht="15" customHeight="1" x14ac:dyDescent="0.35"/>
    <row r="315" spans="2:32" ht="15" customHeight="1" x14ac:dyDescent="0.35"/>
    <row r="316" spans="2:32" ht="15" customHeight="1" x14ac:dyDescent="0.35"/>
    <row r="317" spans="2:32" ht="15" customHeight="1" x14ac:dyDescent="0.35"/>
    <row r="318" spans="2:32" ht="15" customHeight="1" x14ac:dyDescent="0.35"/>
    <row r="319" spans="2:32" ht="15" customHeight="1" x14ac:dyDescent="0.35"/>
    <row r="320" spans="2:32"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spans="2:33" ht="15" customHeight="1" x14ac:dyDescent="0.35"/>
    <row r="498" spans="2:33" ht="15" customHeight="1" x14ac:dyDescent="0.35"/>
    <row r="499" spans="2:33" x14ac:dyDescent="0.35">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c r="AC499" s="57"/>
      <c r="AD499" s="57"/>
      <c r="AE499" s="57"/>
      <c r="AF499" s="57"/>
      <c r="AG499" s="57"/>
    </row>
    <row r="500" spans="2:33" ht="15" customHeight="1" x14ac:dyDescent="0.35">
      <c r="B500" s="55"/>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c r="AE500" s="46"/>
      <c r="AF500" s="46"/>
      <c r="AG500" s="46"/>
    </row>
    <row r="501" spans="2:33" ht="15" customHeight="1" x14ac:dyDescent="0.35"/>
    <row r="502" spans="2:33" ht="15" customHeight="1" x14ac:dyDescent="0.35"/>
    <row r="503" spans="2:33" ht="15" customHeight="1" x14ac:dyDescent="0.35"/>
    <row r="504" spans="2:33" ht="15" customHeight="1" x14ac:dyDescent="0.35"/>
    <row r="505" spans="2:33" ht="15" customHeight="1" x14ac:dyDescent="0.35"/>
    <row r="506" spans="2:33" ht="15" customHeight="1" x14ac:dyDescent="0.35"/>
    <row r="507" spans="2:33" ht="15" customHeight="1" x14ac:dyDescent="0.35"/>
    <row r="508" spans="2:33" ht="15" customHeight="1" x14ac:dyDescent="0.35"/>
    <row r="509" spans="2:33" x14ac:dyDescent="0.35">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c r="AC509" s="57"/>
      <c r="AD509" s="57"/>
      <c r="AE509" s="57"/>
      <c r="AF509" s="57"/>
      <c r="AG509" s="57"/>
    </row>
    <row r="510" spans="2:33" ht="15" customHeight="1" x14ac:dyDescent="0.35">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c r="AD510" s="57"/>
      <c r="AE510" s="57"/>
      <c r="AF510" s="57"/>
      <c r="AG510" s="57"/>
    </row>
    <row r="511" spans="2:33" ht="15" customHeight="1" x14ac:dyDescent="0.35">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c r="AE511" s="46"/>
      <c r="AF511" s="46"/>
      <c r="AG511" s="57"/>
    </row>
    <row r="512" spans="2:33"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7"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6" ht="15" customHeight="1" x14ac:dyDescent="0.35"/>
    <row r="627" ht="15" customHeight="1" x14ac:dyDescent="0.35"/>
    <row r="628" ht="15" customHeight="1" x14ac:dyDescent="0.35"/>
    <row r="629" ht="15" customHeight="1" x14ac:dyDescent="0.35"/>
    <row r="630"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9"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60"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700" ht="15" customHeight="1" x14ac:dyDescent="0.35"/>
    <row r="701" ht="15" customHeight="1" x14ac:dyDescent="0.35"/>
    <row r="702" ht="15" customHeight="1" x14ac:dyDescent="0.35"/>
    <row r="703" ht="15" customHeight="1" x14ac:dyDescent="0.35"/>
    <row r="704" ht="15" customHeight="1" x14ac:dyDescent="0.35"/>
    <row r="705" spans="2:32" ht="15" customHeight="1" x14ac:dyDescent="0.35"/>
    <row r="706" spans="2:32" ht="15" customHeight="1" x14ac:dyDescent="0.35"/>
    <row r="707" spans="2:32" ht="15" customHeight="1" x14ac:dyDescent="0.35"/>
    <row r="708" spans="2:32" ht="15" customHeight="1" x14ac:dyDescent="0.35"/>
    <row r="709" spans="2:32" ht="15" customHeight="1" x14ac:dyDescent="0.35"/>
    <row r="710" spans="2:32" ht="15" customHeight="1" x14ac:dyDescent="0.35"/>
    <row r="711" spans="2:32" ht="15" customHeight="1" x14ac:dyDescent="0.35">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c r="AC711" s="57"/>
      <c r="AD711" s="57"/>
      <c r="AE711" s="57"/>
      <c r="AF711" s="57"/>
    </row>
    <row r="712" spans="2:32" ht="15" customHeight="1" x14ac:dyDescent="0.35">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c r="AE712" s="46"/>
      <c r="AF712" s="46"/>
    </row>
    <row r="713" spans="2:32" ht="15" customHeight="1" x14ac:dyDescent="0.35"/>
    <row r="714" spans="2:32" ht="15" customHeight="1" x14ac:dyDescent="0.35"/>
    <row r="715" spans="2:32" ht="15" customHeight="1" x14ac:dyDescent="0.35"/>
    <row r="716" spans="2:32" ht="15" customHeight="1" x14ac:dyDescent="0.35"/>
    <row r="717" spans="2:32" ht="15" customHeight="1" x14ac:dyDescent="0.35"/>
    <row r="718" spans="2:32" ht="15" customHeight="1" x14ac:dyDescent="0.35"/>
    <row r="719" spans="2:32" ht="15" customHeight="1" x14ac:dyDescent="0.35"/>
    <row r="720" spans="2:32"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2" ht="15" customHeight="1" x14ac:dyDescent="0.35"/>
    <row r="783" ht="15" customHeight="1" x14ac:dyDescent="0.35"/>
    <row r="784" ht="15" customHeight="1" x14ac:dyDescent="0.35"/>
    <row r="785" ht="15" customHeight="1" x14ac:dyDescent="0.35"/>
    <row r="787" ht="15" customHeight="1" x14ac:dyDescent="0.35"/>
    <row r="788" ht="15" customHeight="1" x14ac:dyDescent="0.35"/>
    <row r="789" ht="15" customHeight="1" x14ac:dyDescent="0.35"/>
    <row r="790"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6" ht="15" customHeight="1" x14ac:dyDescent="0.35"/>
    <row r="817" ht="15" customHeight="1" x14ac:dyDescent="0.35"/>
    <row r="818" ht="15" customHeight="1" x14ac:dyDescent="0.35"/>
    <row r="819" ht="15" customHeight="1" x14ac:dyDescent="0.35"/>
    <row r="820" ht="15" customHeight="1" x14ac:dyDescent="0.35"/>
    <row r="822" ht="15" customHeight="1" x14ac:dyDescent="0.35"/>
    <row r="823"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40"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7" ht="15" customHeight="1" x14ac:dyDescent="0.35"/>
    <row r="858" ht="15" customHeight="1" x14ac:dyDescent="0.35"/>
    <row r="859" ht="15" customHeight="1" x14ac:dyDescent="0.35"/>
    <row r="860" ht="15" customHeight="1" x14ac:dyDescent="0.35"/>
    <row r="861"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2" ht="15" customHeight="1" x14ac:dyDescent="0.35"/>
    <row r="882" spans="2:32" ht="15" customHeight="1" x14ac:dyDescent="0.35"/>
    <row r="883" spans="2:32" ht="15" customHeight="1" x14ac:dyDescent="0.35"/>
    <row r="884" spans="2:32" ht="15" customHeight="1" x14ac:dyDescent="0.35"/>
    <row r="885" spans="2:32" ht="15" customHeight="1" x14ac:dyDescent="0.35"/>
    <row r="886" spans="2:32" ht="15" customHeight="1" x14ac:dyDescent="0.35">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c r="AD886" s="57"/>
      <c r="AE886" s="57"/>
      <c r="AF886" s="57"/>
    </row>
    <row r="887" spans="2:32" ht="15" customHeight="1" x14ac:dyDescent="0.35">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c r="AE887" s="46"/>
      <c r="AF887" s="46"/>
    </row>
    <row r="888" spans="2:32" ht="15" customHeight="1" x14ac:dyDescent="0.35"/>
    <row r="889" spans="2:32" ht="15" customHeight="1" x14ac:dyDescent="0.35"/>
    <row r="890" spans="2:32" ht="15" customHeight="1" x14ac:dyDescent="0.35"/>
    <row r="891" spans="2:32" ht="15" customHeight="1" x14ac:dyDescent="0.35"/>
    <row r="892" spans="2:32" ht="15" customHeight="1" x14ac:dyDescent="0.35"/>
    <row r="893" spans="2:32" ht="15" customHeight="1" x14ac:dyDescent="0.35"/>
    <row r="894" spans="2:32" ht="15" customHeight="1" x14ac:dyDescent="0.35"/>
    <row r="895" spans="2:32" ht="15" customHeight="1" x14ac:dyDescent="0.35"/>
    <row r="896" spans="2:32"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spans="2:32" ht="15" customHeight="1" x14ac:dyDescent="0.35"/>
    <row r="1090" spans="2:32" ht="15" customHeight="1" x14ac:dyDescent="0.35"/>
    <row r="1091" spans="2:32" ht="15" customHeight="1" x14ac:dyDescent="0.35"/>
    <row r="1092" spans="2:32" ht="15" customHeight="1" x14ac:dyDescent="0.35"/>
    <row r="1093" spans="2:32" ht="15" customHeight="1" x14ac:dyDescent="0.35"/>
    <row r="1094" spans="2:32" ht="15" customHeight="1" x14ac:dyDescent="0.35"/>
    <row r="1096" spans="2:32" ht="15" customHeight="1" x14ac:dyDescent="0.35">
      <c r="B1096" s="57"/>
      <c r="C1096" s="57"/>
      <c r="D1096" s="57"/>
      <c r="E1096" s="57"/>
      <c r="F1096" s="57"/>
      <c r="G1096" s="57"/>
      <c r="H1096" s="57"/>
      <c r="I1096" s="57"/>
      <c r="J1096" s="57"/>
      <c r="K1096" s="57"/>
      <c r="L1096" s="57"/>
      <c r="M1096" s="57"/>
      <c r="N1096" s="57"/>
      <c r="O1096" s="57"/>
      <c r="P1096" s="57"/>
      <c r="Q1096" s="57"/>
      <c r="R1096" s="57"/>
      <c r="S1096" s="57"/>
      <c r="T1096" s="57"/>
      <c r="U1096" s="57"/>
      <c r="V1096" s="57"/>
      <c r="W1096" s="57"/>
      <c r="X1096" s="57"/>
      <c r="Y1096" s="57"/>
      <c r="Z1096" s="57"/>
      <c r="AA1096" s="57"/>
      <c r="AB1096" s="57"/>
      <c r="AC1096" s="57"/>
      <c r="AD1096" s="57"/>
      <c r="AE1096" s="57"/>
      <c r="AF1096" s="57"/>
    </row>
    <row r="1097" spans="2:32" ht="15" customHeight="1" x14ac:dyDescent="0.35"/>
    <row r="1098" spans="2:32" ht="15" customHeight="1" x14ac:dyDescent="0.35"/>
    <row r="1099" spans="2:32" ht="15" customHeight="1" x14ac:dyDescent="0.35"/>
    <row r="1100" spans="2:32" ht="15" customHeight="1" x14ac:dyDescent="0.35">
      <c r="B1100" s="57"/>
      <c r="C1100" s="57"/>
      <c r="D1100" s="57"/>
      <c r="E1100" s="57"/>
      <c r="F1100" s="57"/>
      <c r="G1100" s="57"/>
      <c r="H1100" s="57"/>
      <c r="I1100" s="57"/>
      <c r="J1100" s="57"/>
      <c r="K1100" s="57"/>
      <c r="L1100" s="57"/>
      <c r="M1100" s="57"/>
      <c r="N1100" s="57"/>
      <c r="O1100" s="57"/>
      <c r="P1100" s="57"/>
      <c r="Q1100" s="57"/>
      <c r="R1100" s="57"/>
      <c r="S1100" s="57"/>
      <c r="T1100" s="57"/>
      <c r="U1100" s="57"/>
      <c r="V1100" s="57"/>
      <c r="W1100" s="57"/>
      <c r="X1100" s="57"/>
      <c r="Y1100" s="57"/>
      <c r="Z1100" s="57"/>
      <c r="AA1100" s="57"/>
      <c r="AB1100" s="57"/>
      <c r="AC1100" s="57"/>
      <c r="AD1100" s="57"/>
      <c r="AE1100" s="57"/>
      <c r="AF1100" s="57"/>
    </row>
    <row r="1101" spans="2:32" ht="15" customHeight="1" x14ac:dyDescent="0.35">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B1101" s="46"/>
      <c r="AC1101" s="46"/>
      <c r="AD1101" s="46"/>
      <c r="AE1101" s="46"/>
      <c r="AF1101" s="46"/>
    </row>
    <row r="1102" spans="2:32" ht="15" customHeight="1" x14ac:dyDescent="0.35"/>
    <row r="1103" spans="2:32" ht="15" customHeight="1" x14ac:dyDescent="0.35"/>
    <row r="1104" spans="2:32"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70" ht="15" customHeight="1" x14ac:dyDescent="0.35"/>
    <row r="1171" ht="15" customHeight="1" x14ac:dyDescent="0.35"/>
    <row r="1172" ht="15" customHeight="1" x14ac:dyDescent="0.35"/>
    <row r="1173" ht="15" customHeight="1" x14ac:dyDescent="0.35"/>
    <row r="1174" ht="15" customHeight="1" x14ac:dyDescent="0.35"/>
    <row r="1175" ht="15" customHeight="1" x14ac:dyDescent="0.35"/>
    <row r="1176" ht="15" customHeight="1" x14ac:dyDescent="0.35"/>
    <row r="1177" ht="15" customHeight="1" x14ac:dyDescent="0.35"/>
    <row r="1178" ht="15" customHeight="1" x14ac:dyDescent="0.35"/>
    <row r="1179" ht="15" customHeight="1" x14ac:dyDescent="0.35"/>
    <row r="1180" ht="15" customHeight="1" x14ac:dyDescent="0.35"/>
    <row r="1181" ht="15" customHeight="1" x14ac:dyDescent="0.35"/>
    <row r="1182" ht="15" customHeight="1" x14ac:dyDescent="0.35"/>
    <row r="1183" ht="15" customHeight="1" x14ac:dyDescent="0.35"/>
    <row r="1184" ht="15" customHeight="1" x14ac:dyDescent="0.35"/>
    <row r="1185" ht="15" customHeight="1" x14ac:dyDescent="0.35"/>
    <row r="1186" ht="15" customHeight="1" x14ac:dyDescent="0.35"/>
    <row r="1187" ht="15" customHeight="1" x14ac:dyDescent="0.35"/>
    <row r="1188" ht="15" customHeight="1" x14ac:dyDescent="0.35"/>
    <row r="1189" ht="15" customHeight="1" x14ac:dyDescent="0.35"/>
    <row r="1190" ht="15" customHeight="1" x14ac:dyDescent="0.35"/>
    <row r="1191" ht="15" customHeight="1" x14ac:dyDescent="0.35"/>
    <row r="1192" ht="15" customHeight="1" x14ac:dyDescent="0.35"/>
    <row r="1194" ht="15" customHeight="1" x14ac:dyDescent="0.35"/>
    <row r="1195" ht="15" customHeight="1" x14ac:dyDescent="0.35"/>
    <row r="1196" ht="15" customHeight="1" x14ac:dyDescent="0.35"/>
    <row r="1197" ht="15" customHeight="1" x14ac:dyDescent="0.35"/>
    <row r="1198" ht="15" customHeight="1" x14ac:dyDescent="0.35"/>
    <row r="1199" ht="15"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spans="2:32" ht="15" customHeight="1" x14ac:dyDescent="0.35"/>
    <row r="1218" spans="2:32" ht="15" customHeight="1" x14ac:dyDescent="0.35"/>
    <row r="1219" spans="2:32" ht="15" customHeight="1" x14ac:dyDescent="0.35"/>
    <row r="1220" spans="2:32" ht="15" customHeight="1" x14ac:dyDescent="0.35"/>
    <row r="1221" spans="2:32" ht="15" customHeight="1" x14ac:dyDescent="0.35"/>
    <row r="1222" spans="2:32" ht="15" customHeight="1" x14ac:dyDescent="0.35"/>
    <row r="1223" spans="2:32" ht="15" customHeight="1" x14ac:dyDescent="0.35"/>
    <row r="1224" spans="2:32" ht="15" customHeight="1" x14ac:dyDescent="0.35"/>
    <row r="1225" spans="2:32" ht="15" customHeight="1" x14ac:dyDescent="0.35"/>
    <row r="1226" spans="2:32" ht="15" customHeight="1" x14ac:dyDescent="0.35"/>
    <row r="1227" spans="2:32" ht="15" customHeight="1" x14ac:dyDescent="0.35"/>
    <row r="1228" spans="2:32" ht="15" customHeight="1" x14ac:dyDescent="0.35">
      <c r="B1228" s="57"/>
      <c r="C1228" s="57"/>
      <c r="D1228" s="57"/>
      <c r="E1228" s="57"/>
      <c r="F1228" s="57"/>
      <c r="G1228" s="57"/>
      <c r="H1228" s="57"/>
      <c r="I1228" s="57"/>
      <c r="J1228" s="57"/>
      <c r="K1228" s="57"/>
      <c r="L1228" s="57"/>
      <c r="M1228" s="57"/>
      <c r="N1228" s="57"/>
      <c r="O1228" s="57"/>
      <c r="P1228" s="57"/>
      <c r="Q1228" s="57"/>
      <c r="R1228" s="57"/>
      <c r="S1228" s="57"/>
      <c r="T1228" s="57"/>
      <c r="U1228" s="57"/>
      <c r="V1228" s="57"/>
      <c r="W1228" s="57"/>
      <c r="X1228" s="57"/>
      <c r="Y1228" s="57"/>
      <c r="Z1228" s="57"/>
      <c r="AA1228" s="57"/>
      <c r="AB1228" s="57"/>
      <c r="AC1228" s="57"/>
      <c r="AD1228" s="57"/>
      <c r="AE1228" s="57"/>
      <c r="AF1228" s="57"/>
    </row>
    <row r="1229" spans="2:32" ht="15" customHeight="1" x14ac:dyDescent="0.35">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B1229" s="46"/>
      <c r="AC1229" s="46"/>
      <c r="AD1229" s="46"/>
      <c r="AE1229" s="46"/>
      <c r="AF1229" s="46"/>
    </row>
    <row r="1230" spans="2:32" ht="15" customHeight="1" x14ac:dyDescent="0.35"/>
    <row r="1231" spans="2:32" ht="15" customHeight="1" x14ac:dyDescent="0.35"/>
    <row r="1232" spans="2:32" ht="15" customHeight="1" x14ac:dyDescent="0.35"/>
    <row r="1233" ht="15" customHeight="1" x14ac:dyDescent="0.35"/>
    <row r="1234" ht="15" customHeight="1" x14ac:dyDescent="0.35"/>
    <row r="1235" ht="15" customHeight="1" x14ac:dyDescent="0.35"/>
    <row r="1236" ht="15" customHeight="1" x14ac:dyDescent="0.35"/>
    <row r="1237" ht="15"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7" ht="15" customHeight="1" x14ac:dyDescent="0.35"/>
    <row r="1308" ht="15" customHeight="1" x14ac:dyDescent="0.35"/>
    <row r="1309" ht="15" customHeight="1" x14ac:dyDescent="0.35"/>
    <row r="1310" ht="15" customHeight="1" x14ac:dyDescent="0.35"/>
    <row r="1311" ht="15" customHeight="1" x14ac:dyDescent="0.35"/>
    <row r="1312" ht="15" customHeight="1" x14ac:dyDescent="0.35"/>
    <row r="1313" ht="15" customHeight="1" x14ac:dyDescent="0.35"/>
    <row r="1314" ht="15" customHeight="1" x14ac:dyDescent="0.35"/>
    <row r="1315" ht="15"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7" ht="15" customHeight="1" x14ac:dyDescent="0.35"/>
    <row r="1329" ht="15" customHeight="1" x14ac:dyDescent="0.35"/>
    <row r="1330" ht="15" customHeight="1" x14ac:dyDescent="0.35"/>
    <row r="1331" ht="15"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50"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1" ht="15" customHeight="1" x14ac:dyDescent="0.35"/>
    <row r="1362" ht="15"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5" ht="15" customHeight="1" x14ac:dyDescent="0.35"/>
    <row r="1376" ht="15" customHeight="1" x14ac:dyDescent="0.35"/>
    <row r="1377" spans="2:32" ht="15" customHeight="1" x14ac:dyDescent="0.35"/>
    <row r="1378" spans="2:32" ht="15" customHeight="1" x14ac:dyDescent="0.35"/>
    <row r="1379" spans="2:32" ht="15" customHeight="1" x14ac:dyDescent="0.35"/>
    <row r="1380" spans="2:32" ht="15" customHeight="1" x14ac:dyDescent="0.35"/>
    <row r="1381" spans="2:32" ht="15" customHeight="1" x14ac:dyDescent="0.35"/>
    <row r="1382" spans="2:32" ht="15" customHeight="1" x14ac:dyDescent="0.35"/>
    <row r="1383" spans="2:32" ht="15" customHeight="1" x14ac:dyDescent="0.35"/>
    <row r="1384" spans="2:32" x14ac:dyDescent="0.35">
      <c r="B1384" s="57"/>
      <c r="C1384" s="57"/>
      <c r="D1384" s="57"/>
      <c r="E1384" s="57"/>
      <c r="F1384" s="57"/>
      <c r="G1384" s="57"/>
      <c r="H1384" s="57"/>
      <c r="I1384" s="57"/>
      <c r="J1384" s="57"/>
      <c r="K1384" s="57"/>
      <c r="L1384" s="57"/>
      <c r="M1384" s="57"/>
      <c r="N1384" s="57"/>
      <c r="O1384" s="57"/>
      <c r="P1384" s="57"/>
      <c r="Q1384" s="57"/>
      <c r="R1384" s="57"/>
      <c r="S1384" s="57"/>
      <c r="T1384" s="57"/>
      <c r="U1384" s="57"/>
      <c r="V1384" s="57"/>
      <c r="W1384" s="57"/>
      <c r="X1384" s="57"/>
      <c r="Y1384" s="57"/>
      <c r="Z1384" s="57"/>
      <c r="AA1384" s="57"/>
      <c r="AB1384" s="57"/>
      <c r="AC1384" s="57"/>
      <c r="AD1384" s="57"/>
      <c r="AE1384" s="57"/>
      <c r="AF1384" s="57"/>
    </row>
    <row r="1385" spans="2:32" ht="15" customHeight="1" x14ac:dyDescent="0.35"/>
    <row r="1386" spans="2:32" ht="15" customHeight="1" x14ac:dyDescent="0.35"/>
    <row r="1387" spans="2:32" ht="15" customHeight="1" x14ac:dyDescent="0.35"/>
    <row r="1388" spans="2:32" ht="15" customHeight="1" x14ac:dyDescent="0.35"/>
    <row r="1389" spans="2:32" ht="15" customHeight="1" x14ac:dyDescent="0.35">
      <c r="B1389" s="57"/>
      <c r="C1389" s="57"/>
      <c r="D1389" s="57"/>
      <c r="E1389" s="57"/>
      <c r="F1389" s="57"/>
      <c r="G1389" s="57"/>
      <c r="H1389" s="57"/>
      <c r="I1389" s="57"/>
      <c r="J1389" s="57"/>
      <c r="K1389" s="57"/>
      <c r="L1389" s="57"/>
      <c r="M1389" s="57"/>
      <c r="N1389" s="57"/>
      <c r="O1389" s="57"/>
      <c r="P1389" s="57"/>
      <c r="Q1389" s="57"/>
      <c r="R1389" s="57"/>
      <c r="S1389" s="57"/>
      <c r="T1389" s="57"/>
      <c r="U1389" s="57"/>
      <c r="V1389" s="57"/>
      <c r="W1389" s="57"/>
      <c r="X1389" s="57"/>
      <c r="Y1389" s="57"/>
      <c r="Z1389" s="57"/>
      <c r="AA1389" s="57"/>
      <c r="AB1389" s="57"/>
      <c r="AC1389" s="57"/>
      <c r="AD1389" s="57"/>
      <c r="AE1389" s="57"/>
      <c r="AF1389" s="57"/>
    </row>
    <row r="1390" spans="2:32" ht="15" customHeight="1" x14ac:dyDescent="0.35">
      <c r="B1390" s="46"/>
      <c r="C1390" s="46"/>
      <c r="D1390" s="46"/>
      <c r="E1390" s="46"/>
      <c r="F1390" s="46"/>
      <c r="G1390" s="46"/>
      <c r="H1390" s="46"/>
      <c r="I1390" s="46"/>
      <c r="J1390" s="46"/>
      <c r="K1390" s="46"/>
      <c r="L1390" s="46"/>
      <c r="M1390" s="46"/>
      <c r="N1390" s="46"/>
      <c r="O1390" s="46"/>
      <c r="P1390" s="46"/>
      <c r="Q1390" s="46"/>
      <c r="R1390" s="46"/>
      <c r="S1390" s="46"/>
      <c r="T1390" s="46"/>
      <c r="U1390" s="46"/>
      <c r="V1390" s="46"/>
      <c r="W1390" s="46"/>
      <c r="X1390" s="46"/>
      <c r="Y1390" s="46"/>
      <c r="Z1390" s="46"/>
      <c r="AA1390" s="46"/>
      <c r="AB1390" s="46"/>
      <c r="AC1390" s="46"/>
      <c r="AD1390" s="46"/>
      <c r="AE1390" s="46"/>
      <c r="AF1390" s="46"/>
    </row>
    <row r="1391" spans="2:32" ht="15" customHeight="1" x14ac:dyDescent="0.35"/>
    <row r="1392" spans="2:32" ht="15" customHeight="1" x14ac:dyDescent="0.35"/>
    <row r="1393" ht="15" customHeight="1" x14ac:dyDescent="0.35"/>
    <row r="1394" ht="15" customHeight="1" x14ac:dyDescent="0.35"/>
    <row r="1395" ht="15" customHeight="1" x14ac:dyDescent="0.35"/>
    <row r="1396" ht="15" customHeight="1" x14ac:dyDescent="0.35"/>
    <row r="1397" ht="15"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1" ht="15" customHeight="1" x14ac:dyDescent="0.35"/>
    <row r="1452" ht="15"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5"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ht="15" customHeight="1" x14ac:dyDescent="0.35"/>
    <row r="1474" ht="15" customHeight="1" x14ac:dyDescent="0.35"/>
    <row r="1475" ht="15" customHeight="1" x14ac:dyDescent="0.35"/>
    <row r="1477" ht="15" customHeight="1" x14ac:dyDescent="0.35"/>
    <row r="1478" ht="15" customHeight="1" x14ac:dyDescent="0.35"/>
    <row r="1479" ht="15" customHeight="1" x14ac:dyDescent="0.35"/>
    <row r="1480" ht="15" customHeight="1" x14ac:dyDescent="0.35"/>
    <row r="1481" ht="15" customHeight="1" x14ac:dyDescent="0.35"/>
    <row r="1482" ht="15" customHeight="1" x14ac:dyDescent="0.35"/>
    <row r="1483" ht="15" customHeight="1" x14ac:dyDescent="0.35"/>
    <row r="1484" ht="15" customHeight="1" x14ac:dyDescent="0.35"/>
    <row r="1485" ht="15" customHeight="1" x14ac:dyDescent="0.35"/>
    <row r="1486" ht="15" customHeight="1" x14ac:dyDescent="0.35"/>
    <row r="1487" ht="15" customHeight="1" x14ac:dyDescent="0.35"/>
    <row r="1489" spans="2:32" ht="15" customHeight="1" x14ac:dyDescent="0.35"/>
    <row r="1490" spans="2:32" x14ac:dyDescent="0.35">
      <c r="B1490" s="57"/>
      <c r="C1490" s="57"/>
      <c r="D1490" s="57"/>
      <c r="E1490" s="57"/>
      <c r="F1490" s="57"/>
      <c r="G1490" s="57"/>
      <c r="H1490" s="57"/>
      <c r="I1490" s="57"/>
      <c r="J1490" s="57"/>
      <c r="K1490" s="57"/>
      <c r="L1490" s="57"/>
      <c r="M1490" s="57"/>
      <c r="N1490" s="57"/>
      <c r="O1490" s="57"/>
      <c r="P1490" s="57"/>
      <c r="Q1490" s="57"/>
      <c r="R1490" s="57"/>
      <c r="S1490" s="57"/>
      <c r="T1490" s="57"/>
      <c r="U1490" s="57"/>
      <c r="V1490" s="57"/>
      <c r="W1490" s="57"/>
      <c r="X1490" s="57"/>
      <c r="Y1490" s="57"/>
      <c r="Z1490" s="57"/>
      <c r="AA1490" s="57"/>
      <c r="AB1490" s="57"/>
      <c r="AC1490" s="57"/>
      <c r="AD1490" s="57"/>
      <c r="AE1490" s="57"/>
      <c r="AF1490" s="57"/>
    </row>
    <row r="1491" spans="2:32" ht="15" customHeight="1" x14ac:dyDescent="0.35"/>
    <row r="1492" spans="2:32" ht="15" customHeight="1" x14ac:dyDescent="0.35"/>
    <row r="1493" spans="2:32" ht="15" customHeight="1" x14ac:dyDescent="0.35"/>
    <row r="1494" spans="2:32" ht="15" customHeight="1" x14ac:dyDescent="0.35"/>
    <row r="1495" spans="2:32" ht="15" customHeight="1" x14ac:dyDescent="0.35"/>
    <row r="1496" spans="2:32" ht="15" customHeight="1" x14ac:dyDescent="0.35"/>
    <row r="1497" spans="2:32" ht="15" customHeight="1" x14ac:dyDescent="0.35"/>
    <row r="1498" spans="2:32" ht="15" customHeight="1" x14ac:dyDescent="0.35"/>
    <row r="1499" spans="2:32" x14ac:dyDescent="0.35">
      <c r="B1499" s="57"/>
      <c r="C1499" s="57"/>
      <c r="D1499" s="57"/>
      <c r="E1499" s="57"/>
      <c r="F1499" s="57"/>
      <c r="G1499" s="57"/>
      <c r="H1499" s="57"/>
      <c r="I1499" s="57"/>
      <c r="J1499" s="57"/>
      <c r="K1499" s="57"/>
      <c r="L1499" s="57"/>
      <c r="M1499" s="57"/>
      <c r="N1499" s="57"/>
      <c r="O1499" s="57"/>
      <c r="P1499" s="57"/>
      <c r="Q1499" s="57"/>
      <c r="R1499" s="57"/>
      <c r="S1499" s="57"/>
      <c r="T1499" s="57"/>
      <c r="U1499" s="57"/>
      <c r="V1499" s="57"/>
      <c r="W1499" s="57"/>
      <c r="X1499" s="57"/>
      <c r="Y1499" s="57"/>
      <c r="Z1499" s="57"/>
      <c r="AA1499" s="57"/>
      <c r="AB1499" s="57"/>
      <c r="AC1499" s="57"/>
      <c r="AD1499" s="57"/>
      <c r="AE1499" s="57"/>
      <c r="AF1499" s="57"/>
    </row>
    <row r="1500" spans="2:32" ht="15" customHeight="1" x14ac:dyDescent="0.35"/>
    <row r="1501" spans="2:32" ht="15" customHeight="1" x14ac:dyDescent="0.35">
      <c r="B1501" s="57"/>
      <c r="C1501" s="57"/>
      <c r="D1501" s="57"/>
      <c r="E1501" s="57"/>
      <c r="F1501" s="57"/>
      <c r="G1501" s="57"/>
      <c r="H1501" s="57"/>
      <c r="I1501" s="57"/>
      <c r="J1501" s="57"/>
      <c r="K1501" s="57"/>
      <c r="L1501" s="57"/>
      <c r="M1501" s="57"/>
      <c r="N1501" s="57"/>
      <c r="O1501" s="57"/>
      <c r="P1501" s="57"/>
      <c r="Q1501" s="57"/>
      <c r="R1501" s="57"/>
      <c r="S1501" s="57"/>
      <c r="T1501" s="57"/>
      <c r="U1501" s="57"/>
      <c r="V1501" s="57"/>
      <c r="W1501" s="57"/>
      <c r="X1501" s="57"/>
      <c r="Y1501" s="57"/>
      <c r="Z1501" s="57"/>
      <c r="AA1501" s="57"/>
      <c r="AB1501" s="57"/>
      <c r="AC1501" s="57"/>
      <c r="AD1501" s="57"/>
      <c r="AE1501" s="57"/>
      <c r="AF1501" s="57"/>
    </row>
    <row r="1502" spans="2:32" ht="15" customHeight="1" x14ac:dyDescent="0.35">
      <c r="B1502" s="46"/>
      <c r="C1502" s="46"/>
      <c r="D1502" s="46"/>
      <c r="E1502" s="46"/>
      <c r="F1502" s="46"/>
      <c r="G1502" s="46"/>
      <c r="H1502" s="46"/>
      <c r="I1502" s="46"/>
      <c r="J1502" s="46"/>
      <c r="K1502" s="46"/>
      <c r="L1502" s="46"/>
      <c r="M1502" s="46"/>
      <c r="N1502" s="46"/>
      <c r="O1502" s="46"/>
      <c r="P1502" s="46"/>
      <c r="Q1502" s="46"/>
      <c r="R1502" s="46"/>
      <c r="S1502" s="46"/>
      <c r="T1502" s="46"/>
      <c r="U1502" s="46"/>
      <c r="V1502" s="46"/>
      <c r="W1502" s="46"/>
      <c r="X1502" s="46"/>
      <c r="Y1502" s="46"/>
      <c r="Z1502" s="46"/>
      <c r="AA1502" s="46"/>
      <c r="AB1502" s="46"/>
      <c r="AC1502" s="46"/>
      <c r="AD1502" s="46"/>
      <c r="AE1502" s="46"/>
      <c r="AF1502" s="46"/>
    </row>
    <row r="1503" spans="2:32" ht="15" customHeight="1" x14ac:dyDescent="0.35"/>
    <row r="1504" spans="2:32" ht="15" customHeight="1" x14ac:dyDescent="0.35"/>
    <row r="1505" ht="15" customHeight="1" x14ac:dyDescent="0.35"/>
    <row r="1506" ht="15" customHeight="1" x14ac:dyDescent="0.35"/>
    <row r="1507" ht="15" customHeight="1" x14ac:dyDescent="0.35"/>
    <row r="1508" ht="15" customHeight="1" x14ac:dyDescent="0.35"/>
    <row r="1509" ht="15" customHeight="1" x14ac:dyDescent="0.35"/>
    <row r="1510" ht="15" customHeight="1" x14ac:dyDescent="0.35"/>
    <row r="1511" ht="15" customHeight="1" x14ac:dyDescent="0.35"/>
    <row r="1512" ht="15" customHeight="1" x14ac:dyDescent="0.35"/>
    <row r="1513" ht="15" customHeight="1" x14ac:dyDescent="0.35"/>
    <row r="1514" ht="15" customHeight="1" x14ac:dyDescent="0.35"/>
    <row r="1515" ht="15" customHeight="1" x14ac:dyDescent="0.35"/>
    <row r="1516" ht="15" customHeight="1" x14ac:dyDescent="0.35"/>
    <row r="1517" ht="15" customHeight="1" x14ac:dyDescent="0.35"/>
    <row r="1518" ht="15" customHeight="1" x14ac:dyDescent="0.35"/>
    <row r="1519" ht="15" customHeight="1" x14ac:dyDescent="0.35"/>
    <row r="1520" ht="15" customHeight="1" x14ac:dyDescent="0.35"/>
    <row r="1521" ht="15" customHeight="1" x14ac:dyDescent="0.35"/>
    <row r="1522" ht="15" customHeight="1" x14ac:dyDescent="0.35"/>
    <row r="1523" ht="15" customHeight="1" x14ac:dyDescent="0.35"/>
    <row r="1524" ht="15" customHeight="1" x14ac:dyDescent="0.35"/>
    <row r="1525" ht="15" customHeight="1" x14ac:dyDescent="0.35"/>
    <row r="1526"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2" ht="15" customHeight="1" x14ac:dyDescent="0.35"/>
    <row r="1583" ht="15" customHeight="1" x14ac:dyDescent="0.35"/>
    <row r="1584" ht="15" customHeight="1" x14ac:dyDescent="0.35"/>
    <row r="1585" ht="15" customHeight="1" x14ac:dyDescent="0.35"/>
    <row r="1587" ht="15" customHeight="1" x14ac:dyDescent="0.35"/>
    <row r="1588" ht="15" customHeight="1" x14ac:dyDescent="0.35"/>
    <row r="1589" ht="15" customHeight="1" x14ac:dyDescent="0.35"/>
    <row r="1590" ht="15" customHeight="1" x14ac:dyDescent="0.35"/>
    <row r="1592" ht="15" customHeight="1" x14ac:dyDescent="0.35"/>
    <row r="1594" ht="15" customHeight="1" x14ac:dyDescent="0.35"/>
    <row r="1595" ht="15" customHeight="1" x14ac:dyDescent="0.35"/>
    <row r="1596" ht="15" customHeight="1" x14ac:dyDescent="0.35"/>
    <row r="1597" ht="15" customHeight="1" x14ac:dyDescent="0.35"/>
    <row r="1599" ht="15" customHeight="1" x14ac:dyDescent="0.35"/>
    <row r="1600" ht="15" customHeight="1" x14ac:dyDescent="0.35"/>
    <row r="1601" spans="2:32" ht="15" customHeight="1" x14ac:dyDescent="0.35"/>
    <row r="1602" spans="2:32" ht="15" customHeight="1" x14ac:dyDescent="0.35"/>
    <row r="1603" spans="2:32" ht="15" customHeight="1" x14ac:dyDescent="0.35">
      <c r="B1603" s="57"/>
      <c r="C1603" s="57"/>
      <c r="D1603" s="57"/>
      <c r="E1603" s="57"/>
      <c r="F1603" s="57"/>
      <c r="G1603" s="57"/>
      <c r="H1603" s="57"/>
      <c r="I1603" s="57"/>
      <c r="J1603" s="57"/>
      <c r="K1603" s="57"/>
      <c r="L1603" s="57"/>
      <c r="M1603" s="57"/>
      <c r="N1603" s="57"/>
      <c r="O1603" s="57"/>
      <c r="P1603" s="57"/>
      <c r="Q1603" s="57"/>
      <c r="R1603" s="57"/>
      <c r="S1603" s="57"/>
      <c r="T1603" s="57"/>
      <c r="U1603" s="57"/>
      <c r="V1603" s="57"/>
      <c r="W1603" s="57"/>
      <c r="X1603" s="57"/>
      <c r="Y1603" s="57"/>
      <c r="Z1603" s="57"/>
      <c r="AA1603" s="57"/>
      <c r="AB1603" s="57"/>
      <c r="AC1603" s="57"/>
      <c r="AD1603" s="57"/>
      <c r="AE1603" s="57"/>
      <c r="AF1603" s="57"/>
    </row>
    <row r="1604" spans="2:32" ht="15" customHeight="1" x14ac:dyDescent="0.35">
      <c r="B1604" s="46"/>
      <c r="C1604" s="46"/>
      <c r="D1604" s="46"/>
      <c r="E1604" s="46"/>
      <c r="F1604" s="46"/>
      <c r="G1604" s="46"/>
      <c r="H1604" s="46"/>
      <c r="I1604" s="46"/>
      <c r="J1604" s="46"/>
      <c r="K1604" s="46"/>
      <c r="L1604" s="46"/>
      <c r="M1604" s="46"/>
      <c r="N1604" s="46"/>
      <c r="O1604" s="46"/>
      <c r="P1604" s="46"/>
      <c r="Q1604" s="46"/>
      <c r="R1604" s="46"/>
      <c r="S1604" s="46"/>
      <c r="T1604" s="46"/>
      <c r="U1604" s="46"/>
      <c r="V1604" s="46"/>
      <c r="W1604" s="46"/>
      <c r="X1604" s="46"/>
      <c r="Y1604" s="46"/>
      <c r="Z1604" s="46"/>
      <c r="AA1604" s="46"/>
      <c r="AB1604" s="46"/>
      <c r="AC1604" s="46"/>
      <c r="AD1604" s="46"/>
      <c r="AE1604" s="46"/>
      <c r="AF1604" s="46"/>
    </row>
    <row r="1605" spans="2:32" ht="15" customHeight="1" x14ac:dyDescent="0.35"/>
    <row r="1606" spans="2:32" ht="15" customHeight="1" x14ac:dyDescent="0.35"/>
    <row r="1607" spans="2:32" ht="15" customHeight="1" x14ac:dyDescent="0.35"/>
    <row r="1608" spans="2:32" ht="15" customHeight="1" x14ac:dyDescent="0.35"/>
    <row r="1609" spans="2:32" ht="15" customHeight="1" x14ac:dyDescent="0.35"/>
    <row r="1610" spans="2:32" ht="15" customHeight="1" x14ac:dyDescent="0.35"/>
    <row r="1612" spans="2:32" x14ac:dyDescent="0.35">
      <c r="B1612" s="57"/>
      <c r="C1612" s="57"/>
      <c r="D1612" s="57"/>
      <c r="E1612" s="57"/>
      <c r="F1612" s="57"/>
      <c r="G1612" s="57"/>
      <c r="H1612" s="57"/>
      <c r="I1612" s="57"/>
      <c r="J1612" s="57"/>
      <c r="K1612" s="57"/>
      <c r="L1612" s="57"/>
      <c r="M1612" s="57"/>
      <c r="N1612" s="57"/>
      <c r="O1612" s="57"/>
      <c r="P1612" s="57"/>
      <c r="Q1612" s="57"/>
      <c r="R1612" s="57"/>
      <c r="S1612" s="57"/>
      <c r="T1612" s="57"/>
      <c r="U1612" s="57"/>
      <c r="V1612" s="57"/>
      <c r="W1612" s="57"/>
      <c r="X1612" s="57"/>
      <c r="Y1612" s="57"/>
      <c r="Z1612" s="57"/>
      <c r="AA1612" s="57"/>
      <c r="AB1612" s="57"/>
      <c r="AC1612" s="57"/>
      <c r="AD1612" s="57"/>
      <c r="AE1612" s="57"/>
      <c r="AF1612" s="57"/>
    </row>
    <row r="1613" spans="2:32" x14ac:dyDescent="0.35">
      <c r="B1613" s="57"/>
      <c r="C1613" s="57"/>
      <c r="D1613" s="57"/>
      <c r="E1613" s="57"/>
      <c r="F1613" s="57"/>
      <c r="G1613" s="57"/>
      <c r="H1613" s="57"/>
      <c r="I1613" s="57"/>
      <c r="J1613" s="57"/>
      <c r="K1613" s="57"/>
      <c r="L1613" s="57"/>
      <c r="M1613" s="57"/>
      <c r="N1613" s="57"/>
      <c r="O1613" s="57"/>
      <c r="P1613" s="57"/>
      <c r="Q1613" s="57"/>
      <c r="R1613" s="57"/>
      <c r="S1613" s="57"/>
      <c r="T1613" s="57"/>
      <c r="U1613" s="57"/>
      <c r="V1613" s="57"/>
      <c r="W1613" s="57"/>
      <c r="X1613" s="57"/>
      <c r="Y1613" s="57"/>
      <c r="Z1613" s="57"/>
      <c r="AA1613" s="57"/>
      <c r="AB1613" s="57"/>
      <c r="AC1613" s="57"/>
      <c r="AD1613" s="57"/>
      <c r="AE1613" s="57"/>
      <c r="AF1613" s="57"/>
    </row>
    <row r="1614" spans="2:32" x14ac:dyDescent="0.35">
      <c r="B1614" s="57"/>
      <c r="C1614" s="57"/>
      <c r="D1614" s="57"/>
      <c r="E1614" s="57"/>
      <c r="F1614" s="57"/>
      <c r="G1614" s="57"/>
      <c r="H1614" s="57"/>
      <c r="I1614" s="57"/>
      <c r="J1614" s="57"/>
      <c r="K1614" s="57"/>
      <c r="L1614" s="57"/>
      <c r="M1614" s="57"/>
      <c r="N1614" s="57"/>
      <c r="O1614" s="57"/>
      <c r="P1614" s="57"/>
      <c r="Q1614" s="57"/>
      <c r="R1614" s="57"/>
      <c r="S1614" s="57"/>
      <c r="T1614" s="57"/>
      <c r="U1614" s="57"/>
      <c r="V1614" s="57"/>
      <c r="W1614" s="57"/>
      <c r="X1614" s="57"/>
      <c r="Y1614" s="57"/>
      <c r="Z1614" s="57"/>
      <c r="AA1614" s="57"/>
      <c r="AB1614" s="57"/>
      <c r="AC1614" s="57"/>
      <c r="AD1614" s="57"/>
      <c r="AE1614" s="57"/>
      <c r="AF1614" s="57"/>
    </row>
    <row r="1615" spans="2:32" x14ac:dyDescent="0.35">
      <c r="B1615" s="57"/>
      <c r="C1615" s="57"/>
      <c r="D1615" s="57"/>
      <c r="E1615" s="57"/>
      <c r="F1615" s="57"/>
      <c r="G1615" s="57"/>
      <c r="H1615" s="57"/>
      <c r="I1615" s="57"/>
      <c r="J1615" s="57"/>
      <c r="K1615" s="57"/>
      <c r="L1615" s="57"/>
      <c r="M1615" s="57"/>
      <c r="N1615" s="57"/>
      <c r="O1615" s="57"/>
      <c r="P1615" s="57"/>
      <c r="Q1615" s="57"/>
      <c r="R1615" s="57"/>
      <c r="S1615" s="57"/>
      <c r="T1615" s="57"/>
      <c r="U1615" s="57"/>
      <c r="V1615" s="57"/>
      <c r="W1615" s="57"/>
      <c r="X1615" s="57"/>
      <c r="Y1615" s="57"/>
      <c r="Z1615" s="57"/>
      <c r="AA1615" s="57"/>
      <c r="AB1615" s="57"/>
      <c r="AC1615" s="57"/>
      <c r="AD1615" s="57"/>
      <c r="AE1615" s="57"/>
      <c r="AF1615" s="57"/>
    </row>
    <row r="1616" spans="2:32" x14ac:dyDescent="0.35">
      <c r="B1616" s="57"/>
      <c r="C1616" s="57"/>
      <c r="D1616" s="57"/>
      <c r="E1616" s="57"/>
      <c r="F1616" s="57"/>
      <c r="G1616" s="57"/>
      <c r="H1616" s="57"/>
      <c r="I1616" s="57"/>
      <c r="J1616" s="57"/>
      <c r="K1616" s="57"/>
      <c r="L1616" s="57"/>
      <c r="M1616" s="57"/>
      <c r="N1616" s="57"/>
      <c r="O1616" s="57"/>
      <c r="P1616" s="57"/>
      <c r="Q1616" s="57"/>
      <c r="R1616" s="57"/>
      <c r="S1616" s="57"/>
      <c r="T1616" s="57"/>
      <c r="U1616" s="57"/>
      <c r="V1616" s="57"/>
      <c r="W1616" s="57"/>
      <c r="X1616" s="57"/>
      <c r="Y1616" s="57"/>
      <c r="Z1616" s="57"/>
      <c r="AA1616" s="57"/>
      <c r="AB1616" s="57"/>
      <c r="AC1616" s="57"/>
      <c r="AD1616" s="57"/>
      <c r="AE1616" s="57"/>
      <c r="AF1616" s="57"/>
    </row>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40" ht="15" customHeight="1" x14ac:dyDescent="0.35"/>
    <row r="1641" ht="15"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5"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6"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7" spans="2:32" ht="15" customHeight="1" x14ac:dyDescent="0.35">
      <c r="B1697" s="57"/>
      <c r="C1697" s="57"/>
      <c r="D1697" s="57"/>
      <c r="E1697" s="57"/>
      <c r="F1697" s="57"/>
      <c r="G1697" s="57"/>
      <c r="H1697" s="57"/>
      <c r="I1697" s="57"/>
      <c r="J1697" s="57"/>
      <c r="K1697" s="57"/>
      <c r="L1697" s="57"/>
      <c r="M1697" s="57"/>
      <c r="N1697" s="57"/>
      <c r="O1697" s="57"/>
      <c r="P1697" s="57"/>
      <c r="Q1697" s="57"/>
      <c r="R1697" s="57"/>
      <c r="S1697" s="57"/>
      <c r="T1697" s="57"/>
      <c r="U1697" s="57"/>
      <c r="V1697" s="57"/>
      <c r="W1697" s="57"/>
      <c r="X1697" s="57"/>
      <c r="Y1697" s="57"/>
      <c r="Z1697" s="57"/>
      <c r="AA1697" s="57"/>
      <c r="AB1697" s="57"/>
      <c r="AC1697" s="57"/>
      <c r="AD1697" s="57"/>
      <c r="AE1697" s="57"/>
      <c r="AF1697" s="57"/>
    </row>
    <row r="1698" spans="2:32" ht="15" customHeight="1" x14ac:dyDescent="0.35">
      <c r="B1698" s="57"/>
      <c r="C1698" s="57"/>
      <c r="D1698" s="57"/>
      <c r="E1698" s="57"/>
      <c r="F1698" s="57"/>
      <c r="G1698" s="57"/>
      <c r="H1698" s="57"/>
      <c r="I1698" s="57"/>
      <c r="J1698" s="57"/>
      <c r="K1698" s="57"/>
      <c r="L1698" s="57"/>
      <c r="M1698" s="57"/>
      <c r="N1698" s="57"/>
      <c r="O1698" s="57"/>
      <c r="P1698" s="57"/>
      <c r="Q1698" s="57"/>
      <c r="R1698" s="57"/>
      <c r="S1698" s="57"/>
      <c r="T1698" s="57"/>
      <c r="U1698" s="57"/>
      <c r="V1698" s="57"/>
      <c r="W1698" s="57"/>
      <c r="X1698" s="57"/>
      <c r="Y1698" s="57"/>
      <c r="Z1698" s="57"/>
      <c r="AA1698" s="57"/>
      <c r="AB1698" s="57"/>
      <c r="AC1698" s="57"/>
      <c r="AD1698" s="57"/>
      <c r="AE1698" s="57"/>
      <c r="AF1698" s="57"/>
    </row>
    <row r="1699" spans="2:32" ht="15" customHeight="1" x14ac:dyDescent="0.35">
      <c r="B1699" s="46"/>
      <c r="C1699" s="46"/>
      <c r="D1699" s="46"/>
      <c r="E1699" s="46"/>
      <c r="F1699" s="46"/>
      <c r="G1699" s="46"/>
      <c r="H1699" s="46"/>
      <c r="I1699" s="46"/>
      <c r="J1699" s="46"/>
      <c r="K1699" s="46"/>
      <c r="L1699" s="46"/>
      <c r="M1699" s="46"/>
      <c r="N1699" s="46"/>
      <c r="O1699" s="46"/>
      <c r="P1699" s="46"/>
      <c r="Q1699" s="46"/>
      <c r="R1699" s="46"/>
      <c r="S1699" s="46"/>
      <c r="T1699" s="46"/>
      <c r="U1699" s="46"/>
      <c r="V1699" s="46"/>
      <c r="W1699" s="46"/>
      <c r="X1699" s="46"/>
      <c r="Y1699" s="46"/>
      <c r="Z1699" s="46"/>
      <c r="AA1699" s="46"/>
      <c r="AB1699" s="46"/>
      <c r="AC1699" s="46"/>
      <c r="AD1699" s="46"/>
      <c r="AE1699" s="46"/>
      <c r="AF1699" s="46"/>
    </row>
    <row r="1700" spans="2:32" ht="15" customHeight="1" x14ac:dyDescent="0.35"/>
    <row r="1701" spans="2:32" ht="15" customHeight="1" x14ac:dyDescent="0.35"/>
    <row r="1702" spans="2:32" ht="15" customHeight="1" x14ac:dyDescent="0.35"/>
    <row r="1703" spans="2:32" ht="15" customHeight="1" x14ac:dyDescent="0.35"/>
    <row r="1704" spans="2:32" ht="15" customHeight="1" x14ac:dyDescent="0.35"/>
    <row r="1705" spans="2:32" ht="15" customHeight="1" x14ac:dyDescent="0.35"/>
    <row r="1706" spans="2:32" ht="15" customHeight="1" x14ac:dyDescent="0.35"/>
    <row r="1707" spans="2:32" ht="15" customHeight="1" x14ac:dyDescent="0.35"/>
    <row r="1708" spans="2:32" ht="15" customHeight="1" x14ac:dyDescent="0.35"/>
    <row r="1709" spans="2:32" ht="15" customHeight="1" x14ac:dyDescent="0.35"/>
    <row r="1710" spans="2:32" ht="15" customHeight="1" x14ac:dyDescent="0.35"/>
    <row r="1711" spans="2:32" ht="15" customHeight="1" x14ac:dyDescent="0.35"/>
    <row r="1712" spans="2:32" ht="15" customHeight="1" x14ac:dyDescent="0.35"/>
    <row r="1713" ht="15" customHeight="1" x14ac:dyDescent="0.35"/>
    <row r="1714" ht="15" customHeight="1" x14ac:dyDescent="0.35"/>
    <row r="1715" ht="15" customHeight="1" x14ac:dyDescent="0.35"/>
    <row r="1716" ht="15" customHeight="1" x14ac:dyDescent="0.35"/>
    <row r="1717" ht="15" customHeight="1" x14ac:dyDescent="0.35"/>
    <row r="1718" ht="15" customHeight="1" x14ac:dyDescent="0.35"/>
    <row r="1719" ht="15" customHeight="1" x14ac:dyDescent="0.35"/>
    <row r="1720" ht="15" customHeight="1" x14ac:dyDescent="0.35"/>
    <row r="1721" ht="15" customHeight="1" x14ac:dyDescent="0.35"/>
    <row r="1722" ht="15" customHeight="1" x14ac:dyDescent="0.35"/>
    <row r="1723" ht="15" customHeight="1" x14ac:dyDescent="0.35"/>
    <row r="1724" ht="15" customHeight="1" x14ac:dyDescent="0.35"/>
    <row r="1725" ht="15" customHeight="1" x14ac:dyDescent="0.35"/>
    <row r="1726" ht="15"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1" ht="15" customHeight="1" x14ac:dyDescent="0.35"/>
    <row r="1863" ht="15" customHeight="1" x14ac:dyDescent="0.35"/>
    <row r="1864" ht="15" customHeight="1" x14ac:dyDescent="0.35"/>
    <row r="1865" ht="15" customHeight="1" x14ac:dyDescent="0.35"/>
    <row r="1867" ht="15" customHeight="1" x14ac:dyDescent="0.35"/>
    <row r="1868" ht="15" customHeight="1" x14ac:dyDescent="0.35"/>
    <row r="1869" ht="15" customHeight="1" x14ac:dyDescent="0.35"/>
    <row r="1870"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5" customHeight="1" x14ac:dyDescent="0.35"/>
    <row r="1886" ht="15" customHeight="1" x14ac:dyDescent="0.35"/>
    <row r="1888" ht="15" customHeight="1" x14ac:dyDescent="0.35"/>
    <row r="1889" ht="15" customHeight="1" x14ac:dyDescent="0.35"/>
    <row r="1890" ht="15" customHeight="1" x14ac:dyDescent="0.35"/>
    <row r="1891"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5" ht="15" customHeight="1" x14ac:dyDescent="0.35"/>
    <row r="1916" ht="15" customHeight="1" x14ac:dyDescent="0.35"/>
    <row r="1917" ht="15" customHeight="1" x14ac:dyDescent="0.35"/>
    <row r="1919" ht="15" customHeight="1" x14ac:dyDescent="0.35"/>
    <row r="1920" ht="15" customHeight="1" x14ac:dyDescent="0.35"/>
    <row r="1921" ht="15" customHeight="1" x14ac:dyDescent="0.35"/>
    <row r="1922" ht="15"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3" ht="15" customHeight="1" x14ac:dyDescent="0.35"/>
    <row r="1934" ht="15" customHeight="1" x14ac:dyDescent="0.35"/>
    <row r="1935" ht="15" customHeight="1" x14ac:dyDescent="0.35"/>
    <row r="1937" spans="2:32" ht="15" customHeight="1" x14ac:dyDescent="0.35"/>
    <row r="1938" spans="2:32" ht="15" customHeight="1" x14ac:dyDescent="0.35"/>
    <row r="1939" spans="2:32" ht="15" customHeight="1" x14ac:dyDescent="0.35"/>
    <row r="1940" spans="2:32" ht="15" customHeight="1" x14ac:dyDescent="0.35"/>
    <row r="1941" spans="2:32" ht="15" customHeight="1" x14ac:dyDescent="0.35"/>
    <row r="1942" spans="2:32" ht="15" customHeight="1" x14ac:dyDescent="0.35"/>
    <row r="1943" spans="2:32" ht="15" customHeight="1" x14ac:dyDescent="0.35"/>
    <row r="1944" spans="2:32" ht="15" customHeight="1" x14ac:dyDescent="0.35">
      <c r="B1944" s="57"/>
      <c r="C1944" s="57"/>
      <c r="D1944" s="57"/>
      <c r="E1944" s="57"/>
      <c r="F1944" s="57"/>
      <c r="G1944" s="57"/>
      <c r="H1944" s="57"/>
      <c r="I1944" s="57"/>
      <c r="J1944" s="57"/>
      <c r="K1944" s="57"/>
      <c r="L1944" s="57"/>
      <c r="M1944" s="57"/>
      <c r="N1944" s="57"/>
      <c r="O1944" s="57"/>
      <c r="P1944" s="57"/>
      <c r="Q1944" s="57"/>
      <c r="R1944" s="57"/>
      <c r="S1944" s="57"/>
      <c r="T1944" s="57"/>
      <c r="U1944" s="57"/>
      <c r="V1944" s="57"/>
      <c r="W1944" s="57"/>
      <c r="X1944" s="57"/>
      <c r="Y1944" s="57"/>
      <c r="Z1944" s="57"/>
      <c r="AA1944" s="57"/>
      <c r="AB1944" s="57"/>
      <c r="AC1944" s="57"/>
      <c r="AD1944" s="57"/>
      <c r="AE1944" s="57"/>
      <c r="AF1944" s="57"/>
    </row>
    <row r="1945" spans="2:32" ht="15" customHeight="1" x14ac:dyDescent="0.35">
      <c r="B1945" s="46"/>
      <c r="C1945" s="46"/>
      <c r="D1945" s="46"/>
      <c r="E1945" s="46"/>
      <c r="F1945" s="46"/>
      <c r="G1945" s="46"/>
      <c r="H1945" s="46"/>
      <c r="I1945" s="46"/>
      <c r="J1945" s="46"/>
      <c r="K1945" s="46"/>
      <c r="L1945" s="46"/>
      <c r="M1945" s="46"/>
      <c r="N1945" s="46"/>
      <c r="O1945" s="46"/>
      <c r="P1945" s="46"/>
      <c r="Q1945" s="46"/>
      <c r="R1945" s="46"/>
      <c r="S1945" s="46"/>
      <c r="T1945" s="46"/>
      <c r="U1945" s="46"/>
      <c r="V1945" s="46"/>
      <c r="W1945" s="46"/>
      <c r="X1945" s="46"/>
      <c r="Y1945" s="46"/>
      <c r="Z1945" s="46"/>
      <c r="AA1945" s="46"/>
      <c r="AB1945" s="46"/>
      <c r="AC1945" s="46"/>
      <c r="AD1945" s="46"/>
      <c r="AE1945" s="46"/>
      <c r="AF1945" s="46"/>
    </row>
    <row r="1946" spans="2:32" ht="15" customHeight="1" x14ac:dyDescent="0.35"/>
    <row r="1947" spans="2:32" ht="15" customHeight="1" x14ac:dyDescent="0.35"/>
    <row r="1948" spans="2:32" ht="15" customHeight="1" x14ac:dyDescent="0.35"/>
    <row r="1949" spans="2:32" ht="15" customHeight="1" x14ac:dyDescent="0.35"/>
    <row r="1950" spans="2:32" ht="15" customHeight="1" x14ac:dyDescent="0.35"/>
    <row r="1951" spans="2:32" ht="15" customHeight="1" x14ac:dyDescent="0.35"/>
    <row r="1952" spans="2:32" ht="15" customHeight="1" x14ac:dyDescent="0.35"/>
    <row r="1953" ht="15" customHeight="1" x14ac:dyDescent="0.35"/>
    <row r="1954" ht="15" customHeight="1" x14ac:dyDescent="0.35"/>
    <row r="1955" ht="15" customHeight="1" x14ac:dyDescent="0.35"/>
    <row r="1975" ht="15" customHeight="1" x14ac:dyDescent="0.35"/>
    <row r="1976" ht="15" customHeight="1" x14ac:dyDescent="0.35"/>
    <row r="1977" ht="15" customHeight="1" x14ac:dyDescent="0.35"/>
    <row r="1978" ht="15" customHeight="1" x14ac:dyDescent="0.35"/>
    <row r="1979" ht="15" customHeight="1" x14ac:dyDescent="0.35"/>
    <row r="1980" ht="15" customHeight="1" x14ac:dyDescent="0.35"/>
    <row r="1981" ht="15" customHeight="1" x14ac:dyDescent="0.35"/>
    <row r="1982" ht="15" customHeight="1" x14ac:dyDescent="0.35"/>
    <row r="1984" ht="15" customHeight="1" x14ac:dyDescent="0.35"/>
    <row r="1985" ht="15" customHeight="1" x14ac:dyDescent="0.35"/>
    <row r="1986" ht="15" customHeight="1" x14ac:dyDescent="0.35"/>
    <row r="1988" ht="15" customHeight="1" x14ac:dyDescent="0.35"/>
    <row r="1990" ht="15" customHeight="1" x14ac:dyDescent="0.35"/>
    <row r="1991" ht="15" customHeight="1" x14ac:dyDescent="0.35"/>
    <row r="1992" ht="15" customHeight="1" x14ac:dyDescent="0.35"/>
    <row r="1993" ht="15" customHeight="1" x14ac:dyDescent="0.35"/>
    <row r="1994" ht="15" customHeight="1" x14ac:dyDescent="0.35"/>
    <row r="1995" ht="15" customHeight="1" x14ac:dyDescent="0.35"/>
    <row r="1996" ht="15" customHeight="1" x14ac:dyDescent="0.35"/>
    <row r="1997" ht="15" customHeight="1" x14ac:dyDescent="0.35"/>
    <row r="1998" ht="15" customHeight="1" x14ac:dyDescent="0.35"/>
    <row r="1999" ht="15" customHeight="1" x14ac:dyDescent="0.35"/>
    <row r="2000" ht="15" customHeight="1" x14ac:dyDescent="0.35"/>
    <row r="2001" ht="15" customHeight="1" x14ac:dyDescent="0.35"/>
    <row r="2002" ht="15" customHeight="1" x14ac:dyDescent="0.35"/>
    <row r="2004" ht="15" customHeight="1" x14ac:dyDescent="0.35"/>
    <row r="2006" ht="15" customHeight="1" x14ac:dyDescent="0.35"/>
    <row r="2008" ht="15" customHeight="1" x14ac:dyDescent="0.35"/>
    <row r="2009" ht="15" customHeight="1" x14ac:dyDescent="0.35"/>
    <row r="2011" ht="15" customHeight="1" x14ac:dyDescent="0.35"/>
    <row r="2012" ht="15" customHeight="1" x14ac:dyDescent="0.35"/>
    <row r="2013" ht="15" customHeight="1" x14ac:dyDescent="0.35"/>
    <row r="2014" ht="15" customHeight="1" x14ac:dyDescent="0.35"/>
    <row r="2015" ht="15" customHeight="1" x14ac:dyDescent="0.35"/>
    <row r="2016" ht="15" customHeight="1" x14ac:dyDescent="0.35"/>
    <row r="2017" spans="2:32" ht="15" customHeight="1" x14ac:dyDescent="0.35"/>
    <row r="2018" spans="2:32" ht="15" customHeight="1" x14ac:dyDescent="0.35"/>
    <row r="2019" spans="2:32" ht="15" customHeight="1" x14ac:dyDescent="0.35"/>
    <row r="2020" spans="2:32" ht="15" customHeight="1" x14ac:dyDescent="0.35"/>
    <row r="2021" spans="2:32" x14ac:dyDescent="0.35">
      <c r="B2021" s="57"/>
      <c r="C2021" s="57"/>
      <c r="D2021" s="57"/>
      <c r="E2021" s="57"/>
      <c r="F2021" s="57"/>
      <c r="G2021" s="57"/>
      <c r="H2021" s="57"/>
      <c r="I2021" s="57"/>
      <c r="J2021" s="57"/>
      <c r="K2021" s="57"/>
      <c r="L2021" s="57"/>
      <c r="M2021" s="57"/>
      <c r="N2021" s="57"/>
      <c r="O2021" s="57"/>
      <c r="P2021" s="57"/>
      <c r="Q2021" s="57"/>
      <c r="R2021" s="57"/>
      <c r="S2021" s="57"/>
      <c r="T2021" s="57"/>
      <c r="U2021" s="57"/>
      <c r="V2021" s="57"/>
      <c r="W2021" s="57"/>
      <c r="X2021" s="57"/>
      <c r="Y2021" s="57"/>
      <c r="Z2021" s="57"/>
      <c r="AA2021" s="57"/>
      <c r="AB2021" s="57"/>
      <c r="AC2021" s="57"/>
      <c r="AD2021" s="57"/>
      <c r="AE2021" s="57"/>
      <c r="AF2021" s="57"/>
    </row>
    <row r="2022" spans="2:32" ht="15" customHeight="1" x14ac:dyDescent="0.35"/>
    <row r="2023" spans="2:32" ht="15" customHeight="1" x14ac:dyDescent="0.35"/>
    <row r="2024" spans="2:32" ht="15" customHeight="1" x14ac:dyDescent="0.35"/>
    <row r="2025" spans="2:32" ht="15" customHeight="1" x14ac:dyDescent="0.35"/>
    <row r="2026" spans="2:32" ht="15" customHeight="1" x14ac:dyDescent="0.35"/>
    <row r="2027" spans="2:32" ht="15" customHeight="1" x14ac:dyDescent="0.35"/>
    <row r="2028" spans="2:32" ht="15" customHeight="1" x14ac:dyDescent="0.35"/>
    <row r="2029" spans="2:32" ht="15" customHeight="1" x14ac:dyDescent="0.35"/>
    <row r="2030" spans="2:32" ht="15" customHeight="1" x14ac:dyDescent="0.35">
      <c r="B2030" s="57"/>
      <c r="C2030" s="57"/>
      <c r="D2030" s="57"/>
      <c r="E2030" s="57"/>
      <c r="F2030" s="57"/>
      <c r="G2030" s="57"/>
      <c r="H2030" s="57"/>
      <c r="I2030" s="57"/>
      <c r="J2030" s="57"/>
      <c r="K2030" s="57"/>
      <c r="L2030" s="57"/>
      <c r="M2030" s="57"/>
      <c r="N2030" s="57"/>
      <c r="O2030" s="57"/>
      <c r="P2030" s="57"/>
      <c r="Q2030" s="57"/>
      <c r="R2030" s="57"/>
      <c r="S2030" s="57"/>
      <c r="T2030" s="57"/>
      <c r="U2030" s="57"/>
      <c r="V2030" s="57"/>
      <c r="W2030" s="57"/>
      <c r="X2030" s="57"/>
      <c r="Y2030" s="57"/>
      <c r="Z2030" s="57"/>
      <c r="AA2030" s="57"/>
      <c r="AB2030" s="57"/>
      <c r="AC2030" s="57"/>
      <c r="AD2030" s="57"/>
      <c r="AE2030" s="57"/>
      <c r="AF2030" s="57"/>
    </row>
    <row r="2031" spans="2:32" ht="15" customHeight="1" x14ac:dyDescent="0.35">
      <c r="B2031" s="46"/>
      <c r="C2031" s="46"/>
      <c r="D2031" s="46"/>
      <c r="E2031" s="46"/>
      <c r="F2031" s="46"/>
      <c r="G2031" s="46"/>
      <c r="H2031" s="46"/>
      <c r="I2031" s="46"/>
      <c r="J2031" s="46"/>
      <c r="K2031" s="46"/>
      <c r="L2031" s="46"/>
      <c r="M2031" s="46"/>
      <c r="N2031" s="46"/>
      <c r="O2031" s="46"/>
      <c r="P2031" s="46"/>
      <c r="Q2031" s="46"/>
      <c r="R2031" s="46"/>
      <c r="S2031" s="46"/>
      <c r="T2031" s="46"/>
      <c r="U2031" s="46"/>
      <c r="V2031" s="46"/>
      <c r="W2031" s="46"/>
      <c r="X2031" s="46"/>
      <c r="Y2031" s="46"/>
      <c r="Z2031" s="46"/>
      <c r="AA2031" s="46"/>
      <c r="AB2031" s="46"/>
      <c r="AC2031" s="46"/>
      <c r="AD2031" s="46"/>
      <c r="AE2031" s="46"/>
      <c r="AF2031" s="46"/>
    </row>
    <row r="2032" spans="2:32" ht="15" customHeight="1" x14ac:dyDescent="0.35"/>
    <row r="2033" ht="15" customHeight="1" x14ac:dyDescent="0.35"/>
    <row r="2034" ht="15" customHeight="1" x14ac:dyDescent="0.35"/>
    <row r="2035" ht="15" customHeight="1" x14ac:dyDescent="0.35"/>
    <row r="2036" ht="15" customHeight="1" x14ac:dyDescent="0.35"/>
    <row r="2037" ht="15" customHeight="1" x14ac:dyDescent="0.35"/>
    <row r="2038" ht="15" customHeight="1" x14ac:dyDescent="0.35"/>
    <row r="2039" ht="15" customHeight="1" x14ac:dyDescent="0.35"/>
    <row r="2040" ht="15" customHeight="1" x14ac:dyDescent="0.35"/>
    <row r="2041" ht="15" customHeight="1" x14ac:dyDescent="0.35"/>
    <row r="2042" ht="15" customHeight="1" x14ac:dyDescent="0.35"/>
    <row r="2043" ht="15" customHeight="1" x14ac:dyDescent="0.35"/>
    <row r="2044" ht="15" customHeight="1" x14ac:dyDescent="0.35"/>
    <row r="2045" ht="15" customHeight="1" x14ac:dyDescent="0.35"/>
    <row r="2046" ht="15" customHeight="1" x14ac:dyDescent="0.35"/>
    <row r="2047" ht="15" customHeight="1" x14ac:dyDescent="0.35"/>
    <row r="2048" ht="15" customHeight="1" x14ac:dyDescent="0.35"/>
    <row r="2049" ht="15" customHeight="1" x14ac:dyDescent="0.35"/>
    <row r="2050" ht="15" customHeight="1" x14ac:dyDescent="0.35"/>
    <row r="2051" ht="15" customHeight="1" x14ac:dyDescent="0.35"/>
    <row r="2052" ht="15" customHeight="1" x14ac:dyDescent="0.35"/>
    <row r="2053"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7" ht="15" customHeight="1" x14ac:dyDescent="0.35"/>
    <row r="2108"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1" ht="15" customHeight="1" x14ac:dyDescent="0.35"/>
    <row r="2133" ht="15" customHeight="1" x14ac:dyDescent="0.35"/>
    <row r="2134"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5" customHeight="1" x14ac:dyDescent="0.35"/>
    <row r="2145" spans="2:32" ht="15" customHeight="1" x14ac:dyDescent="0.35"/>
    <row r="2146" spans="2:32" ht="15" customHeight="1" x14ac:dyDescent="0.35"/>
    <row r="2147" spans="2:32" x14ac:dyDescent="0.35">
      <c r="B2147" s="57"/>
      <c r="C2147" s="57"/>
      <c r="D2147" s="57"/>
      <c r="E2147" s="57"/>
      <c r="F2147" s="57"/>
      <c r="G2147" s="57"/>
      <c r="H2147" s="57"/>
      <c r="I2147" s="57"/>
      <c r="J2147" s="57"/>
      <c r="K2147" s="57"/>
      <c r="L2147" s="57"/>
      <c r="M2147" s="57"/>
      <c r="N2147" s="57"/>
      <c r="O2147" s="57"/>
      <c r="P2147" s="57"/>
      <c r="Q2147" s="57"/>
      <c r="R2147" s="57"/>
      <c r="S2147" s="57"/>
      <c r="T2147" s="57"/>
      <c r="U2147" s="57"/>
      <c r="V2147" s="57"/>
      <c r="W2147" s="57"/>
      <c r="X2147" s="57"/>
      <c r="Y2147" s="57"/>
      <c r="Z2147" s="57"/>
      <c r="AA2147" s="57"/>
      <c r="AB2147" s="57"/>
      <c r="AC2147" s="57"/>
      <c r="AD2147" s="57"/>
      <c r="AE2147" s="57"/>
      <c r="AF2147" s="57"/>
    </row>
    <row r="2148" spans="2:32" ht="15" customHeight="1" x14ac:dyDescent="0.35"/>
    <row r="2149" spans="2:32" x14ac:dyDescent="0.35">
      <c r="B2149" s="57"/>
      <c r="C2149" s="57"/>
      <c r="D2149" s="57"/>
      <c r="E2149" s="57"/>
      <c r="F2149" s="57"/>
      <c r="G2149" s="57"/>
      <c r="H2149" s="57"/>
      <c r="I2149" s="57"/>
      <c r="J2149" s="57"/>
      <c r="K2149" s="57"/>
      <c r="L2149" s="57"/>
      <c r="M2149" s="57"/>
      <c r="N2149" s="57"/>
      <c r="O2149" s="57"/>
      <c r="P2149" s="57"/>
      <c r="Q2149" s="57"/>
      <c r="R2149" s="57"/>
      <c r="S2149" s="57"/>
      <c r="T2149" s="57"/>
      <c r="U2149" s="57"/>
      <c r="V2149" s="57"/>
      <c r="W2149" s="57"/>
      <c r="X2149" s="57"/>
      <c r="Y2149" s="57"/>
      <c r="Z2149" s="57"/>
      <c r="AA2149" s="57"/>
      <c r="AB2149" s="57"/>
      <c r="AC2149" s="57"/>
      <c r="AD2149" s="57"/>
      <c r="AE2149" s="57"/>
      <c r="AF2149" s="57"/>
    </row>
    <row r="2150" spans="2:32" x14ac:dyDescent="0.35">
      <c r="B2150" s="57"/>
      <c r="C2150" s="57"/>
      <c r="D2150" s="57"/>
      <c r="E2150" s="57"/>
      <c r="F2150" s="57"/>
      <c r="G2150" s="57"/>
      <c r="H2150" s="57"/>
      <c r="I2150" s="57"/>
      <c r="J2150" s="57"/>
      <c r="K2150" s="57"/>
      <c r="L2150" s="57"/>
      <c r="M2150" s="57"/>
      <c r="N2150" s="57"/>
      <c r="O2150" s="57"/>
      <c r="P2150" s="57"/>
      <c r="Q2150" s="57"/>
      <c r="R2150" s="57"/>
      <c r="S2150" s="57"/>
      <c r="T2150" s="57"/>
      <c r="U2150" s="57"/>
      <c r="V2150" s="57"/>
      <c r="W2150" s="57"/>
      <c r="X2150" s="57"/>
      <c r="Y2150" s="57"/>
      <c r="Z2150" s="57"/>
      <c r="AA2150" s="57"/>
      <c r="AB2150" s="57"/>
      <c r="AC2150" s="57"/>
      <c r="AD2150" s="57"/>
      <c r="AE2150" s="57"/>
      <c r="AF2150" s="57"/>
    </row>
    <row r="2151" spans="2:32" ht="15" customHeight="1" x14ac:dyDescent="0.35"/>
    <row r="2152" spans="2:32" ht="15" customHeight="1" x14ac:dyDescent="0.35">
      <c r="B2152" s="57"/>
      <c r="C2152" s="57"/>
      <c r="D2152" s="57"/>
      <c r="E2152" s="57"/>
      <c r="F2152" s="57"/>
      <c r="G2152" s="57"/>
      <c r="H2152" s="57"/>
      <c r="I2152" s="57"/>
      <c r="J2152" s="57"/>
      <c r="K2152" s="57"/>
      <c r="L2152" s="57"/>
      <c r="M2152" s="57"/>
      <c r="N2152" s="57"/>
      <c r="O2152" s="57"/>
      <c r="P2152" s="57"/>
      <c r="Q2152" s="57"/>
      <c r="R2152" s="57"/>
      <c r="S2152" s="57"/>
      <c r="T2152" s="57"/>
      <c r="U2152" s="57"/>
      <c r="V2152" s="57"/>
      <c r="W2152" s="57"/>
      <c r="X2152" s="57"/>
      <c r="Y2152" s="57"/>
      <c r="Z2152" s="57"/>
      <c r="AA2152" s="57"/>
      <c r="AB2152" s="57"/>
      <c r="AC2152" s="57"/>
      <c r="AD2152" s="57"/>
      <c r="AE2152" s="57"/>
      <c r="AF2152" s="57"/>
    </row>
    <row r="2153" spans="2:32" ht="15" customHeight="1" x14ac:dyDescent="0.35">
      <c r="B2153" s="46"/>
      <c r="C2153" s="46"/>
      <c r="D2153" s="46"/>
      <c r="E2153" s="46"/>
      <c r="F2153" s="46"/>
      <c r="G2153" s="46"/>
      <c r="H2153" s="46"/>
      <c r="I2153" s="46"/>
      <c r="J2153" s="46"/>
      <c r="K2153" s="46"/>
      <c r="L2153" s="46"/>
      <c r="M2153" s="46"/>
      <c r="N2153" s="46"/>
      <c r="O2153" s="46"/>
      <c r="P2153" s="46"/>
      <c r="Q2153" s="46"/>
      <c r="R2153" s="46"/>
      <c r="S2153" s="46"/>
      <c r="T2153" s="46"/>
      <c r="U2153" s="46"/>
      <c r="V2153" s="46"/>
      <c r="W2153" s="46"/>
      <c r="X2153" s="46"/>
      <c r="Y2153" s="46"/>
      <c r="Z2153" s="46"/>
      <c r="AA2153" s="46"/>
      <c r="AB2153" s="46"/>
      <c r="AC2153" s="46"/>
      <c r="AD2153" s="46"/>
      <c r="AE2153" s="46"/>
      <c r="AF2153" s="46"/>
    </row>
    <row r="2154" spans="2:32" ht="15" customHeight="1" x14ac:dyDescent="0.35"/>
    <row r="2155" spans="2:32" ht="15" customHeight="1" x14ac:dyDescent="0.35"/>
    <row r="2156" spans="2:32" ht="15" customHeight="1" x14ac:dyDescent="0.35"/>
    <row r="2157" spans="2:32" ht="15" customHeight="1" x14ac:dyDescent="0.35"/>
    <row r="2158" spans="2:32" ht="15" customHeight="1" x14ac:dyDescent="0.35"/>
    <row r="2159" spans="2:32" ht="15" customHeight="1" x14ac:dyDescent="0.35"/>
    <row r="2160" spans="2:32" ht="15" customHeight="1" x14ac:dyDescent="0.35"/>
    <row r="2161" ht="15" customHeight="1" x14ac:dyDescent="0.35"/>
    <row r="2162"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60" ht="15" customHeight="1" x14ac:dyDescent="0.35"/>
    <row r="2261" ht="15" customHeight="1" x14ac:dyDescent="0.35"/>
    <row r="2262" ht="15" customHeight="1" x14ac:dyDescent="0.35"/>
    <row r="2264" ht="15" customHeight="1" x14ac:dyDescent="0.35"/>
    <row r="2266" ht="15" customHeight="1" x14ac:dyDescent="0.35"/>
    <row r="2267" ht="15" customHeight="1" x14ac:dyDescent="0.35"/>
    <row r="2268" ht="15" customHeight="1" x14ac:dyDescent="0.35"/>
    <row r="2269" ht="15" customHeight="1" x14ac:dyDescent="0.35"/>
    <row r="2271"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2" ht="15" customHeight="1" x14ac:dyDescent="0.35"/>
    <row r="2284" ht="15" customHeight="1" x14ac:dyDescent="0.35"/>
    <row r="2285" ht="15" customHeight="1" x14ac:dyDescent="0.35"/>
    <row r="2286"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301" ht="15" customHeight="1" x14ac:dyDescent="0.35"/>
    <row r="2302" ht="15" customHeight="1" x14ac:dyDescent="0.35"/>
    <row r="2303" ht="15" customHeight="1" x14ac:dyDescent="0.35"/>
    <row r="2305" spans="2:32" ht="15" customHeight="1" x14ac:dyDescent="0.35"/>
    <row r="2306" spans="2:32" ht="15" customHeight="1" x14ac:dyDescent="0.35"/>
    <row r="2307" spans="2:32" ht="15" customHeight="1" x14ac:dyDescent="0.35"/>
    <row r="2308" spans="2:32" ht="15" customHeight="1" x14ac:dyDescent="0.35"/>
    <row r="2309" spans="2:32" ht="15" customHeight="1" x14ac:dyDescent="0.35"/>
    <row r="2310" spans="2:32" ht="15" customHeight="1" x14ac:dyDescent="0.35"/>
    <row r="2311" spans="2:32" ht="15" customHeight="1" x14ac:dyDescent="0.35"/>
    <row r="2312" spans="2:32" ht="15" customHeight="1" x14ac:dyDescent="0.35"/>
    <row r="2313" spans="2:32" ht="15" customHeight="1" x14ac:dyDescent="0.35"/>
    <row r="2314" spans="2:32" ht="15" customHeight="1" x14ac:dyDescent="0.35"/>
    <row r="2315" spans="2:32" ht="15" customHeight="1" x14ac:dyDescent="0.35"/>
    <row r="2316" spans="2:32" ht="15" customHeight="1" x14ac:dyDescent="0.35">
      <c r="B2316" s="57"/>
      <c r="C2316" s="57"/>
      <c r="D2316" s="57"/>
      <c r="E2316" s="57"/>
      <c r="F2316" s="57"/>
      <c r="G2316" s="57"/>
      <c r="H2316" s="57"/>
      <c r="I2316" s="57"/>
      <c r="J2316" s="57"/>
      <c r="K2316" s="57"/>
      <c r="L2316" s="57"/>
      <c r="M2316" s="57"/>
      <c r="N2316" s="57"/>
      <c r="O2316" s="57"/>
      <c r="P2316" s="57"/>
      <c r="Q2316" s="57"/>
      <c r="R2316" s="57"/>
      <c r="S2316" s="57"/>
      <c r="T2316" s="57"/>
      <c r="U2316" s="57"/>
      <c r="V2316" s="57"/>
      <c r="W2316" s="57"/>
      <c r="X2316" s="57"/>
      <c r="Y2316" s="57"/>
      <c r="Z2316" s="57"/>
      <c r="AA2316" s="57"/>
      <c r="AB2316" s="57"/>
      <c r="AC2316" s="57"/>
      <c r="AD2316" s="57"/>
      <c r="AE2316" s="57"/>
      <c r="AF2316" s="57"/>
    </row>
    <row r="2317" spans="2:32" ht="15" customHeight="1" x14ac:dyDescent="0.35">
      <c r="B2317" s="46"/>
      <c r="C2317" s="46"/>
      <c r="D2317" s="46"/>
      <c r="E2317" s="46"/>
      <c r="F2317" s="46"/>
      <c r="G2317" s="46"/>
      <c r="H2317" s="46"/>
      <c r="I2317" s="46"/>
      <c r="J2317" s="46"/>
      <c r="K2317" s="46"/>
      <c r="L2317" s="46"/>
      <c r="M2317" s="46"/>
      <c r="N2317" s="46"/>
      <c r="O2317" s="46"/>
      <c r="P2317" s="46"/>
      <c r="Q2317" s="46"/>
      <c r="R2317" s="46"/>
      <c r="S2317" s="46"/>
      <c r="T2317" s="46"/>
      <c r="U2317" s="46"/>
      <c r="V2317" s="46"/>
      <c r="W2317" s="46"/>
      <c r="X2317" s="46"/>
      <c r="Y2317" s="46"/>
      <c r="Z2317" s="46"/>
      <c r="AA2317" s="46"/>
      <c r="AB2317" s="46"/>
      <c r="AC2317" s="46"/>
      <c r="AD2317" s="46"/>
      <c r="AE2317" s="46"/>
      <c r="AF2317" s="46"/>
    </row>
    <row r="2318" spans="2:32" ht="15" customHeight="1" x14ac:dyDescent="0.35"/>
    <row r="2319" spans="2:32" ht="15" customHeight="1" x14ac:dyDescent="0.35"/>
    <row r="2320" spans="2:32" ht="15" customHeight="1" x14ac:dyDescent="0.35"/>
    <row r="2321" ht="15" customHeight="1" x14ac:dyDescent="0.35"/>
    <row r="2322" ht="15" customHeight="1" x14ac:dyDescent="0.35"/>
    <row r="2323" ht="15" customHeight="1" x14ac:dyDescent="0.35"/>
    <row r="2324" ht="15" customHeight="1" x14ac:dyDescent="0.35"/>
    <row r="2325" ht="15" customHeight="1" x14ac:dyDescent="0.35"/>
    <row r="2326" ht="15" customHeight="1" x14ac:dyDescent="0.35"/>
    <row r="2327" ht="15" customHeight="1" x14ac:dyDescent="0.35"/>
    <row r="2328" ht="15" customHeight="1" x14ac:dyDescent="0.35"/>
    <row r="2329" ht="15" customHeight="1" x14ac:dyDescent="0.35"/>
    <row r="2330" ht="15" customHeight="1" x14ac:dyDescent="0.35"/>
    <row r="2331" ht="15" customHeight="1" x14ac:dyDescent="0.35"/>
    <row r="2332" ht="15" customHeight="1" x14ac:dyDescent="0.35"/>
    <row r="2333" ht="15" customHeight="1" x14ac:dyDescent="0.35"/>
    <row r="2334" ht="15"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5"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90" ht="15"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spans="2:32" ht="15" customHeight="1" x14ac:dyDescent="0.35"/>
    <row r="2418" spans="2:32" ht="15" customHeight="1" x14ac:dyDescent="0.35">
      <c r="B2418" s="57"/>
      <c r="C2418" s="57"/>
      <c r="D2418" s="57"/>
      <c r="E2418" s="57"/>
      <c r="F2418" s="57"/>
      <c r="G2418" s="57"/>
      <c r="H2418" s="57"/>
      <c r="I2418" s="57"/>
      <c r="J2418" s="57"/>
      <c r="K2418" s="57"/>
      <c r="L2418" s="57"/>
      <c r="M2418" s="57"/>
      <c r="N2418" s="57"/>
      <c r="O2418" s="57"/>
      <c r="P2418" s="57"/>
      <c r="Q2418" s="57"/>
      <c r="R2418" s="57"/>
      <c r="S2418" s="57"/>
      <c r="T2418" s="57"/>
      <c r="U2418" s="57"/>
      <c r="V2418" s="57"/>
      <c r="W2418" s="57"/>
      <c r="X2418" s="57"/>
      <c r="Y2418" s="57"/>
      <c r="Z2418" s="57"/>
      <c r="AA2418" s="57"/>
      <c r="AB2418" s="57"/>
      <c r="AC2418" s="57"/>
      <c r="AD2418" s="57"/>
      <c r="AE2418" s="57"/>
      <c r="AF2418" s="57"/>
    </row>
    <row r="2419" spans="2:32" ht="15" customHeight="1" x14ac:dyDescent="0.35">
      <c r="B2419" s="46"/>
      <c r="C2419" s="46"/>
      <c r="D2419" s="46"/>
      <c r="E2419" s="46"/>
      <c r="F2419" s="46"/>
      <c r="G2419" s="46"/>
      <c r="H2419" s="46"/>
      <c r="I2419" s="46"/>
      <c r="J2419" s="46"/>
      <c r="K2419" s="46"/>
      <c r="L2419" s="46"/>
      <c r="M2419" s="46"/>
      <c r="N2419" s="46"/>
      <c r="O2419" s="46"/>
      <c r="P2419" s="46"/>
      <c r="Q2419" s="46"/>
      <c r="R2419" s="46"/>
      <c r="S2419" s="46"/>
      <c r="T2419" s="46"/>
      <c r="U2419" s="46"/>
      <c r="V2419" s="46"/>
      <c r="W2419" s="46"/>
      <c r="X2419" s="46"/>
      <c r="Y2419" s="46"/>
      <c r="Z2419" s="46"/>
      <c r="AA2419" s="46"/>
      <c r="AB2419" s="46"/>
      <c r="AC2419" s="46"/>
      <c r="AD2419" s="46"/>
      <c r="AE2419" s="46"/>
      <c r="AF2419" s="46"/>
    </row>
    <row r="2420" spans="2:32" ht="15" customHeight="1" x14ac:dyDescent="0.35"/>
    <row r="2421" spans="2:32" ht="15" customHeight="1" x14ac:dyDescent="0.35"/>
    <row r="2422" spans="2:32" ht="15" customHeight="1" x14ac:dyDescent="0.35"/>
    <row r="2423" spans="2:32" ht="15" customHeight="1" x14ac:dyDescent="0.35"/>
    <row r="2424" spans="2:32" ht="15" customHeight="1" x14ac:dyDescent="0.35"/>
    <row r="2425" spans="2:32" ht="15" customHeight="1" x14ac:dyDescent="0.35"/>
    <row r="2426" spans="2:32" ht="15" customHeight="1" x14ac:dyDescent="0.35"/>
    <row r="2427" spans="2:32" ht="15" customHeight="1" x14ac:dyDescent="0.35"/>
    <row r="2428" spans="2:32" ht="15" customHeight="1" x14ac:dyDescent="0.35"/>
    <row r="2429" spans="2:32" ht="15" customHeight="1" x14ac:dyDescent="0.35"/>
    <row r="2430" spans="2:32" ht="15" customHeight="1" x14ac:dyDescent="0.35"/>
    <row r="2431" spans="2:32" ht="15" customHeight="1" x14ac:dyDescent="0.35"/>
    <row r="2432" spans="2: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7" ht="15" customHeight="1" x14ac:dyDescent="0.35"/>
    <row r="2459" ht="15" customHeight="1" x14ac:dyDescent="0.35"/>
    <row r="2461" ht="15" customHeight="1" x14ac:dyDescent="0.35"/>
    <row r="2462" ht="15" customHeight="1" x14ac:dyDescent="0.35"/>
    <row r="2463" ht="15" customHeight="1" x14ac:dyDescent="0.35"/>
    <row r="2464" ht="15" customHeight="1" x14ac:dyDescent="0.35"/>
    <row r="2465"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5" customHeight="1" x14ac:dyDescent="0.35"/>
    <row r="2482" ht="15" customHeight="1" x14ac:dyDescent="0.35"/>
    <row r="2483" ht="15" customHeight="1" x14ac:dyDescent="0.35"/>
    <row r="2484" ht="15" customHeight="1" x14ac:dyDescent="0.35"/>
    <row r="2486"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5" ht="15" customHeight="1" x14ac:dyDescent="0.35"/>
    <row r="2496" ht="15" customHeight="1" x14ac:dyDescent="0.35"/>
    <row r="2497" spans="2:32" x14ac:dyDescent="0.35">
      <c r="B2497" s="57"/>
      <c r="C2497" s="57"/>
      <c r="D2497" s="57"/>
      <c r="E2497" s="57"/>
      <c r="F2497" s="57"/>
      <c r="G2497" s="57"/>
      <c r="H2497" s="57"/>
      <c r="I2497" s="57"/>
      <c r="J2497" s="57"/>
      <c r="K2497" s="57"/>
      <c r="L2497" s="57"/>
      <c r="M2497" s="57"/>
      <c r="N2497" s="57"/>
      <c r="O2497" s="57"/>
      <c r="P2497" s="57"/>
      <c r="Q2497" s="57"/>
      <c r="R2497" s="57"/>
      <c r="S2497" s="57"/>
      <c r="T2497" s="57"/>
      <c r="U2497" s="57"/>
      <c r="V2497" s="57"/>
      <c r="W2497" s="57"/>
      <c r="X2497" s="57"/>
      <c r="Y2497" s="57"/>
      <c r="Z2497" s="57"/>
      <c r="AA2497" s="57"/>
      <c r="AB2497" s="57"/>
      <c r="AC2497" s="57"/>
      <c r="AD2497" s="57"/>
      <c r="AE2497" s="57"/>
      <c r="AF2497" s="57"/>
    </row>
    <row r="2498" spans="2:32" ht="15" customHeight="1" x14ac:dyDescent="0.35"/>
    <row r="2499" spans="2:32" ht="15" customHeight="1" x14ac:dyDescent="0.35"/>
    <row r="2500" spans="2:32" ht="15" customHeight="1" x14ac:dyDescent="0.35"/>
    <row r="2501" spans="2:32" ht="15" customHeight="1" x14ac:dyDescent="0.35"/>
    <row r="2502" spans="2:32" ht="15" customHeight="1" x14ac:dyDescent="0.35"/>
    <row r="2503" spans="2:32" x14ac:dyDescent="0.35">
      <c r="B2503" s="57"/>
      <c r="C2503" s="57"/>
      <c r="D2503" s="57"/>
      <c r="E2503" s="57"/>
      <c r="F2503" s="57"/>
      <c r="G2503" s="57"/>
      <c r="H2503" s="57"/>
      <c r="I2503" s="57"/>
      <c r="J2503" s="57"/>
      <c r="K2503" s="57"/>
      <c r="L2503" s="57"/>
      <c r="M2503" s="57"/>
      <c r="N2503" s="57"/>
      <c r="O2503" s="57"/>
      <c r="P2503" s="57"/>
      <c r="Q2503" s="57"/>
      <c r="R2503" s="57"/>
      <c r="S2503" s="57"/>
      <c r="T2503" s="57"/>
      <c r="U2503" s="57"/>
      <c r="V2503" s="57"/>
      <c r="W2503" s="57"/>
      <c r="X2503" s="57"/>
      <c r="Y2503" s="57"/>
      <c r="Z2503" s="57"/>
      <c r="AA2503" s="57"/>
      <c r="AB2503" s="57"/>
      <c r="AC2503" s="57"/>
      <c r="AD2503" s="57"/>
      <c r="AE2503" s="57"/>
      <c r="AF2503" s="57"/>
    </row>
    <row r="2504" spans="2:32" ht="15" customHeight="1" x14ac:dyDescent="0.35"/>
    <row r="2505" spans="2:32" ht="15" customHeight="1" x14ac:dyDescent="0.35"/>
    <row r="2506" spans="2:32" ht="15" customHeight="1" x14ac:dyDescent="0.35"/>
    <row r="2507" spans="2:32" ht="15" customHeight="1" x14ac:dyDescent="0.35"/>
    <row r="2508" spans="2:32" ht="15" customHeight="1" x14ac:dyDescent="0.35">
      <c r="B2508" s="57"/>
      <c r="C2508" s="57"/>
      <c r="D2508" s="57"/>
      <c r="E2508" s="57"/>
      <c r="F2508" s="57"/>
      <c r="G2508" s="57"/>
      <c r="H2508" s="57"/>
      <c r="I2508" s="57"/>
      <c r="J2508" s="57"/>
      <c r="K2508" s="57"/>
      <c r="L2508" s="57"/>
      <c r="M2508" s="57"/>
      <c r="N2508" s="57"/>
      <c r="O2508" s="57"/>
      <c r="P2508" s="57"/>
      <c r="Q2508" s="57"/>
      <c r="R2508" s="57"/>
      <c r="S2508" s="57"/>
      <c r="T2508" s="57"/>
      <c r="U2508" s="57"/>
      <c r="V2508" s="57"/>
      <c r="W2508" s="57"/>
      <c r="X2508" s="57"/>
      <c r="Y2508" s="57"/>
      <c r="Z2508" s="57"/>
      <c r="AA2508" s="57"/>
      <c r="AB2508" s="57"/>
      <c r="AC2508" s="57"/>
      <c r="AD2508" s="57"/>
      <c r="AE2508" s="57"/>
      <c r="AF2508" s="57"/>
    </row>
    <row r="2509" spans="2:32" ht="15" customHeight="1" x14ac:dyDescent="0.35">
      <c r="B2509" s="46"/>
      <c r="C2509" s="46"/>
      <c r="D2509" s="46"/>
      <c r="E2509" s="46"/>
      <c r="F2509" s="46"/>
      <c r="G2509" s="46"/>
      <c r="H2509" s="46"/>
      <c r="I2509" s="46"/>
      <c r="J2509" s="46"/>
      <c r="K2509" s="46"/>
      <c r="L2509" s="46"/>
      <c r="M2509" s="46"/>
      <c r="N2509" s="46"/>
      <c r="O2509" s="46"/>
      <c r="P2509" s="46"/>
      <c r="Q2509" s="46"/>
      <c r="R2509" s="46"/>
      <c r="S2509" s="46"/>
      <c r="T2509" s="46"/>
      <c r="U2509" s="46"/>
      <c r="V2509" s="46"/>
      <c r="W2509" s="46"/>
      <c r="X2509" s="46"/>
      <c r="Y2509" s="46"/>
      <c r="Z2509" s="46"/>
      <c r="AA2509" s="46"/>
      <c r="AB2509" s="46"/>
      <c r="AC2509" s="46"/>
      <c r="AD2509" s="46"/>
      <c r="AE2509" s="46"/>
      <c r="AF2509" s="46"/>
    </row>
    <row r="2510" spans="2:32" ht="15" customHeight="1" x14ac:dyDescent="0.35"/>
    <row r="2511" spans="2:32" ht="15" customHeight="1" x14ac:dyDescent="0.35"/>
    <row r="2512" spans="2:32" ht="15" customHeight="1" x14ac:dyDescent="0.35"/>
    <row r="2513" ht="15" customHeight="1" x14ac:dyDescent="0.35"/>
    <row r="2514" ht="15" customHeight="1" x14ac:dyDescent="0.35"/>
    <row r="2515" ht="15" customHeight="1" x14ac:dyDescent="0.35"/>
    <row r="2516" ht="15" customHeight="1" x14ac:dyDescent="0.35"/>
    <row r="2517" ht="15" customHeight="1" x14ac:dyDescent="0.35"/>
    <row r="2518" ht="15"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50" ht="15" customHeight="1" x14ac:dyDescent="0.35"/>
    <row r="2551" ht="15" customHeight="1" x14ac:dyDescent="0.35"/>
    <row r="2552" ht="15" customHeight="1" x14ac:dyDescent="0.35"/>
    <row r="2553" ht="15" customHeight="1" x14ac:dyDescent="0.35"/>
    <row r="2554" ht="15" customHeight="1" x14ac:dyDescent="0.35"/>
    <row r="2555" ht="15" customHeight="1" x14ac:dyDescent="0.35"/>
    <row r="2556" ht="15" customHeight="1" x14ac:dyDescent="0.35"/>
    <row r="2557" ht="15" customHeight="1" x14ac:dyDescent="0.35"/>
    <row r="2558" ht="15" customHeight="1" x14ac:dyDescent="0.35"/>
    <row r="2559"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8" ht="15" customHeight="1" x14ac:dyDescent="0.35"/>
    <row r="2569" ht="15" customHeight="1" x14ac:dyDescent="0.35"/>
    <row r="2570" ht="15" customHeight="1" x14ac:dyDescent="0.35"/>
    <row r="2571" ht="15" customHeight="1" x14ac:dyDescent="0.35"/>
    <row r="2572" ht="15" customHeight="1" x14ac:dyDescent="0.35"/>
    <row r="2573"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8" ht="15" customHeight="1" x14ac:dyDescent="0.35"/>
    <row r="2589" ht="15" customHeight="1" x14ac:dyDescent="0.35"/>
    <row r="2590" ht="15" customHeight="1" x14ac:dyDescent="0.35"/>
    <row r="2591" ht="15" customHeight="1" x14ac:dyDescent="0.35"/>
    <row r="2592" ht="15" customHeight="1" x14ac:dyDescent="0.35"/>
    <row r="2593" spans="2:32" ht="15" customHeight="1" x14ac:dyDescent="0.35"/>
    <row r="2594" spans="2:32" x14ac:dyDescent="0.35">
      <c r="B2594" s="57"/>
      <c r="C2594" s="57"/>
      <c r="D2594" s="57"/>
      <c r="E2594" s="57"/>
      <c r="F2594" s="57"/>
      <c r="G2594" s="57"/>
      <c r="H2594" s="57"/>
      <c r="I2594" s="57"/>
      <c r="J2594" s="57"/>
      <c r="K2594" s="57"/>
      <c r="L2594" s="57"/>
      <c r="M2594" s="57"/>
      <c r="N2594" s="57"/>
      <c r="O2594" s="57"/>
      <c r="P2594" s="57"/>
      <c r="Q2594" s="57"/>
      <c r="R2594" s="57"/>
      <c r="S2594" s="57"/>
      <c r="T2594" s="57"/>
      <c r="U2594" s="57"/>
      <c r="V2594" s="57"/>
      <c r="W2594" s="57"/>
      <c r="X2594" s="57"/>
      <c r="Y2594" s="57"/>
      <c r="Z2594" s="57"/>
      <c r="AA2594" s="57"/>
      <c r="AB2594" s="57"/>
      <c r="AC2594" s="57"/>
      <c r="AD2594" s="57"/>
      <c r="AE2594" s="57"/>
      <c r="AF2594" s="57"/>
    </row>
    <row r="2595" spans="2:32" ht="15" customHeight="1" x14ac:dyDescent="0.35"/>
    <row r="2596" spans="2:32" ht="15" customHeight="1" x14ac:dyDescent="0.35"/>
    <row r="2597" spans="2:32" ht="15" customHeight="1" x14ac:dyDescent="0.35">
      <c r="B2597" s="57"/>
      <c r="C2597" s="57"/>
      <c r="D2597" s="57"/>
      <c r="E2597" s="57"/>
      <c r="F2597" s="57"/>
      <c r="G2597" s="57"/>
      <c r="H2597" s="57"/>
      <c r="I2597" s="57"/>
      <c r="J2597" s="57"/>
      <c r="K2597" s="57"/>
      <c r="L2597" s="57"/>
      <c r="M2597" s="57"/>
      <c r="N2597" s="57"/>
      <c r="O2597" s="57"/>
      <c r="P2597" s="57"/>
      <c r="Q2597" s="57"/>
      <c r="R2597" s="57"/>
      <c r="S2597" s="57"/>
      <c r="T2597" s="57"/>
      <c r="U2597" s="57"/>
      <c r="V2597" s="57"/>
      <c r="W2597" s="57"/>
      <c r="X2597" s="57"/>
      <c r="Y2597" s="57"/>
      <c r="Z2597" s="57"/>
      <c r="AA2597" s="57"/>
      <c r="AB2597" s="57"/>
      <c r="AC2597" s="57"/>
      <c r="AD2597" s="57"/>
      <c r="AE2597" s="57"/>
      <c r="AF2597" s="57"/>
    </row>
    <row r="2598" spans="2:32" ht="15" customHeight="1" x14ac:dyDescent="0.35">
      <c r="B2598" s="46"/>
      <c r="C2598" s="46"/>
      <c r="D2598" s="46"/>
      <c r="E2598" s="46"/>
      <c r="F2598" s="46"/>
      <c r="G2598" s="46"/>
      <c r="H2598" s="46"/>
      <c r="I2598" s="46"/>
      <c r="J2598" s="46"/>
      <c r="K2598" s="46"/>
      <c r="L2598" s="46"/>
      <c r="M2598" s="46"/>
      <c r="N2598" s="46"/>
      <c r="O2598" s="46"/>
      <c r="P2598" s="46"/>
      <c r="Q2598" s="46"/>
      <c r="R2598" s="46"/>
      <c r="S2598" s="46"/>
      <c r="T2598" s="46"/>
      <c r="U2598" s="46"/>
      <c r="V2598" s="46"/>
      <c r="W2598" s="46"/>
      <c r="X2598" s="46"/>
      <c r="Y2598" s="46"/>
      <c r="Z2598" s="46"/>
      <c r="AA2598" s="46"/>
      <c r="AB2598" s="46"/>
      <c r="AC2598" s="46"/>
      <c r="AD2598" s="46"/>
      <c r="AE2598" s="46"/>
      <c r="AF2598" s="46"/>
    </row>
    <row r="2599" spans="2:32" ht="15" customHeight="1" x14ac:dyDescent="0.35"/>
    <row r="2600" spans="2:32" ht="15" customHeight="1" x14ac:dyDescent="0.35"/>
    <row r="2601" spans="2:32" ht="15" customHeight="1" x14ac:dyDescent="0.35"/>
    <row r="2602" spans="2:32" ht="15" customHeight="1" x14ac:dyDescent="0.35"/>
    <row r="2603" spans="2:32" ht="15" customHeight="1" x14ac:dyDescent="0.35"/>
    <row r="2604" spans="2:32" ht="15" customHeight="1" x14ac:dyDescent="0.35"/>
    <row r="2605" spans="2:32" ht="15" customHeight="1" x14ac:dyDescent="0.35"/>
    <row r="2606" spans="2:32" ht="15" customHeight="1" x14ac:dyDescent="0.35"/>
    <row r="2607" spans="2:32" ht="15" customHeight="1" x14ac:dyDescent="0.35"/>
    <row r="2608" spans="2:32" ht="15"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25" ht="15" customHeight="1" x14ac:dyDescent="0.35"/>
    <row r="2626" ht="15"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ht="15" customHeight="1" x14ac:dyDescent="0.35"/>
    <row r="2642" ht="15" customHeight="1" x14ac:dyDescent="0.35"/>
    <row r="2643" ht="15" customHeight="1" x14ac:dyDescent="0.35"/>
    <row r="2644" ht="15" customHeight="1" x14ac:dyDescent="0.35"/>
    <row r="2645" ht="15" customHeight="1" x14ac:dyDescent="0.35"/>
    <row r="2646" ht="15" customHeight="1" x14ac:dyDescent="0.35"/>
    <row r="2648" ht="15" customHeight="1" x14ac:dyDescent="0.35"/>
    <row r="2649" ht="15" customHeight="1" x14ac:dyDescent="0.35"/>
    <row r="2650" ht="15" customHeight="1" x14ac:dyDescent="0.35"/>
    <row r="2651" ht="15" customHeight="1" x14ac:dyDescent="0.35"/>
    <row r="2652" ht="15" customHeight="1" x14ac:dyDescent="0.35"/>
    <row r="2653" ht="15" customHeight="1" x14ac:dyDescent="0.35"/>
    <row r="2654" ht="15" customHeight="1" x14ac:dyDescent="0.35"/>
    <row r="2655" ht="15" customHeight="1" x14ac:dyDescent="0.35"/>
    <row r="2656" ht="15" customHeight="1" x14ac:dyDescent="0.35"/>
    <row r="2657" ht="15" customHeight="1" x14ac:dyDescent="0.35"/>
    <row r="2658" ht="15" customHeight="1" x14ac:dyDescent="0.35"/>
    <row r="2659" ht="15" customHeight="1" x14ac:dyDescent="0.35"/>
    <row r="2662" ht="15" customHeight="1" x14ac:dyDescent="0.35"/>
    <row r="2663" ht="15" customHeight="1" x14ac:dyDescent="0.35"/>
    <row r="2664" ht="15" customHeight="1" x14ac:dyDescent="0.35"/>
    <row r="2665" ht="15" customHeight="1" x14ac:dyDescent="0.35"/>
    <row r="2666" ht="15" customHeight="1" x14ac:dyDescent="0.35"/>
    <row r="2667" ht="15" customHeight="1" x14ac:dyDescent="0.35"/>
    <row r="2668" ht="15" customHeight="1" x14ac:dyDescent="0.35"/>
    <row r="2669" ht="15" customHeight="1" x14ac:dyDescent="0.35"/>
    <row r="2670" ht="15" customHeight="1" x14ac:dyDescent="0.35"/>
    <row r="2671" ht="15" customHeight="1" x14ac:dyDescent="0.35"/>
    <row r="2672" ht="15" customHeight="1" x14ac:dyDescent="0.35"/>
    <row r="2673" ht="15" customHeight="1" x14ac:dyDescent="0.35"/>
    <row r="2674" ht="15"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5"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spans="2:32" x14ac:dyDescent="0.35">
      <c r="B2705" s="57"/>
      <c r="C2705" s="57"/>
      <c r="D2705" s="57"/>
      <c r="E2705" s="57"/>
      <c r="F2705" s="57"/>
      <c r="G2705" s="57"/>
      <c r="H2705" s="57"/>
      <c r="I2705" s="57"/>
      <c r="J2705" s="57"/>
      <c r="K2705" s="57"/>
      <c r="L2705" s="57"/>
      <c r="M2705" s="57"/>
      <c r="N2705" s="57"/>
      <c r="O2705" s="57"/>
      <c r="P2705" s="57"/>
      <c r="Q2705" s="57"/>
      <c r="R2705" s="57"/>
      <c r="S2705" s="57"/>
      <c r="T2705" s="57"/>
      <c r="U2705" s="57"/>
      <c r="V2705" s="57"/>
      <c r="W2705" s="57"/>
      <c r="X2705" s="57"/>
      <c r="Y2705" s="57"/>
      <c r="Z2705" s="57"/>
      <c r="AA2705" s="57"/>
      <c r="AB2705" s="57"/>
      <c r="AC2705" s="57"/>
      <c r="AD2705" s="57"/>
      <c r="AE2705" s="57"/>
      <c r="AF2705" s="57"/>
    </row>
    <row r="2706" spans="2:32" x14ac:dyDescent="0.35">
      <c r="B2706" s="57"/>
      <c r="C2706" s="57"/>
      <c r="D2706" s="57"/>
      <c r="E2706" s="57"/>
      <c r="F2706" s="57"/>
      <c r="G2706" s="57"/>
      <c r="H2706" s="57"/>
      <c r="I2706" s="57"/>
      <c r="J2706" s="57"/>
      <c r="K2706" s="57"/>
      <c r="L2706" s="57"/>
      <c r="M2706" s="57"/>
      <c r="N2706" s="57"/>
      <c r="O2706" s="57"/>
      <c r="P2706" s="57"/>
      <c r="Q2706" s="57"/>
      <c r="R2706" s="57"/>
      <c r="S2706" s="57"/>
      <c r="T2706" s="57"/>
      <c r="U2706" s="57"/>
      <c r="V2706" s="57"/>
      <c r="W2706" s="57"/>
      <c r="X2706" s="57"/>
      <c r="Y2706" s="57"/>
      <c r="Z2706" s="57"/>
      <c r="AA2706" s="57"/>
      <c r="AB2706" s="57"/>
      <c r="AC2706" s="57"/>
      <c r="AD2706" s="57"/>
      <c r="AE2706" s="57"/>
      <c r="AF2706" s="57"/>
    </row>
    <row r="2707" spans="2:32" ht="15" customHeight="1" x14ac:dyDescent="0.35"/>
    <row r="2708" spans="2:32" ht="15" customHeight="1" x14ac:dyDescent="0.35"/>
    <row r="2709" spans="2:32" ht="15" customHeight="1" x14ac:dyDescent="0.35"/>
    <row r="2710" spans="2:32" ht="15" customHeight="1" x14ac:dyDescent="0.35"/>
    <row r="2711" spans="2:32" ht="15" customHeight="1" x14ac:dyDescent="0.35"/>
    <row r="2712" spans="2:32" ht="15" customHeight="1" x14ac:dyDescent="0.35"/>
    <row r="2713" spans="2:32" ht="15" customHeight="1" x14ac:dyDescent="0.35"/>
    <row r="2714" spans="2:32" ht="15" customHeight="1" x14ac:dyDescent="0.35"/>
    <row r="2715" spans="2:32" ht="15" customHeight="1" x14ac:dyDescent="0.35"/>
    <row r="2716" spans="2:32" ht="15" customHeight="1" x14ac:dyDescent="0.35"/>
    <row r="2717" spans="2:32" ht="15" customHeight="1" x14ac:dyDescent="0.35"/>
    <row r="2718" spans="2:32" ht="15" customHeight="1" x14ac:dyDescent="0.35">
      <c r="B2718" s="57"/>
      <c r="C2718" s="57"/>
      <c r="D2718" s="57"/>
      <c r="E2718" s="57"/>
      <c r="F2718" s="57"/>
      <c r="G2718" s="57"/>
      <c r="H2718" s="57"/>
      <c r="I2718" s="57"/>
      <c r="J2718" s="57"/>
      <c r="K2718" s="57"/>
      <c r="L2718" s="57"/>
      <c r="M2718" s="57"/>
      <c r="N2718" s="57"/>
      <c r="O2718" s="57"/>
      <c r="P2718" s="57"/>
      <c r="Q2718" s="57"/>
      <c r="R2718" s="57"/>
      <c r="S2718" s="57"/>
      <c r="T2718" s="57"/>
      <c r="U2718" s="57"/>
      <c r="V2718" s="57"/>
      <c r="W2718" s="57"/>
      <c r="X2718" s="57"/>
      <c r="Y2718" s="57"/>
      <c r="Z2718" s="57"/>
      <c r="AA2718" s="57"/>
      <c r="AB2718" s="57"/>
      <c r="AC2718" s="57"/>
      <c r="AD2718" s="57"/>
      <c r="AE2718" s="57"/>
      <c r="AF2718" s="57"/>
    </row>
    <row r="2719" spans="2:32" ht="15" customHeight="1" x14ac:dyDescent="0.35">
      <c r="B2719" s="46"/>
      <c r="C2719" s="46"/>
      <c r="D2719" s="46"/>
      <c r="E2719" s="46"/>
      <c r="F2719" s="46"/>
      <c r="G2719" s="46"/>
      <c r="H2719" s="46"/>
      <c r="I2719" s="46"/>
      <c r="J2719" s="46"/>
      <c r="K2719" s="46"/>
      <c r="L2719" s="46"/>
      <c r="M2719" s="46"/>
      <c r="N2719" s="46"/>
      <c r="O2719" s="46"/>
      <c r="P2719" s="46"/>
      <c r="Q2719" s="46"/>
      <c r="R2719" s="46"/>
      <c r="S2719" s="46"/>
      <c r="T2719" s="46"/>
      <c r="U2719" s="46"/>
      <c r="V2719" s="46"/>
      <c r="W2719" s="46"/>
      <c r="X2719" s="46"/>
      <c r="Y2719" s="46"/>
      <c r="Z2719" s="46"/>
      <c r="AA2719" s="46"/>
      <c r="AB2719" s="46"/>
      <c r="AC2719" s="46"/>
      <c r="AD2719" s="46"/>
      <c r="AE2719" s="46"/>
      <c r="AF2719" s="46"/>
    </row>
    <row r="2720" spans="2:32"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5"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5" customHeight="1" x14ac:dyDescent="0.35"/>
    <row r="2788" ht="15" customHeight="1" x14ac:dyDescent="0.35"/>
    <row r="2789" ht="15" customHeight="1" x14ac:dyDescent="0.35"/>
    <row r="2790" ht="15" customHeight="1" x14ac:dyDescent="0.35"/>
    <row r="2791"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4" ht="15" customHeight="1" x14ac:dyDescent="0.35"/>
    <row r="2805" ht="15" customHeight="1" x14ac:dyDescent="0.35"/>
    <row r="2806" ht="15" customHeight="1" x14ac:dyDescent="0.35"/>
    <row r="2807"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5" ht="15" customHeight="1" x14ac:dyDescent="0.35"/>
    <row r="2826" ht="15" customHeight="1" x14ac:dyDescent="0.35"/>
    <row r="2827" ht="15" customHeight="1" x14ac:dyDescent="0.35"/>
    <row r="2828" ht="15" customHeight="1" x14ac:dyDescent="0.35"/>
    <row r="2831" ht="15" customHeight="1" x14ac:dyDescent="0.35"/>
    <row r="2832" ht="15" customHeight="1" x14ac:dyDescent="0.35"/>
    <row r="2833" spans="2:32" ht="15" customHeight="1" x14ac:dyDescent="0.35"/>
    <row r="2834" spans="2:32" ht="15" customHeight="1" x14ac:dyDescent="0.35"/>
    <row r="2835" spans="2:32" ht="15" customHeight="1" x14ac:dyDescent="0.35"/>
    <row r="2836" spans="2:32" ht="15" customHeight="1" x14ac:dyDescent="0.35">
      <c r="B2836" s="57"/>
      <c r="C2836" s="57"/>
      <c r="D2836" s="57"/>
      <c r="E2836" s="57"/>
      <c r="F2836" s="57"/>
      <c r="G2836" s="57"/>
      <c r="H2836" s="57"/>
      <c r="I2836" s="57"/>
      <c r="J2836" s="57"/>
      <c r="K2836" s="57"/>
      <c r="L2836" s="57"/>
      <c r="M2836" s="57"/>
      <c r="N2836" s="57"/>
      <c r="O2836" s="57"/>
      <c r="P2836" s="57"/>
      <c r="Q2836" s="57"/>
      <c r="R2836" s="57"/>
      <c r="S2836" s="57"/>
      <c r="T2836" s="57"/>
      <c r="U2836" s="57"/>
      <c r="V2836" s="57"/>
      <c r="W2836" s="57"/>
      <c r="X2836" s="57"/>
      <c r="Y2836" s="57"/>
      <c r="Z2836" s="57"/>
      <c r="AA2836" s="57"/>
      <c r="AB2836" s="57"/>
      <c r="AC2836" s="57"/>
      <c r="AD2836" s="57"/>
      <c r="AE2836" s="57"/>
      <c r="AF2836" s="57"/>
    </row>
    <row r="2837" spans="2:32" ht="15" customHeight="1" x14ac:dyDescent="0.35">
      <c r="B2837" s="46"/>
      <c r="C2837" s="46"/>
      <c r="D2837" s="46"/>
      <c r="E2837" s="46"/>
      <c r="F2837" s="46"/>
      <c r="G2837" s="46"/>
      <c r="H2837" s="46"/>
      <c r="I2837" s="46"/>
      <c r="J2837" s="46"/>
      <c r="K2837" s="46"/>
      <c r="L2837" s="46"/>
      <c r="M2837" s="46"/>
      <c r="N2837" s="46"/>
      <c r="O2837" s="46"/>
      <c r="P2837" s="46"/>
      <c r="Q2837" s="46"/>
      <c r="R2837" s="46"/>
      <c r="S2837" s="46"/>
      <c r="T2837" s="46"/>
      <c r="U2837" s="46"/>
      <c r="V2837" s="46"/>
      <c r="W2837" s="46"/>
      <c r="X2837" s="46"/>
      <c r="Y2837" s="46"/>
      <c r="Z2837" s="46"/>
      <c r="AA2837" s="46"/>
      <c r="AB2837" s="46"/>
      <c r="AC2837" s="46"/>
      <c r="AD2837" s="46"/>
      <c r="AE2837" s="46"/>
      <c r="AF2837" s="46"/>
    </row>
    <row r="2838" spans="2:32" ht="15" customHeight="1" x14ac:dyDescent="0.35"/>
    <row r="2839" spans="2:32" ht="15" customHeight="1" x14ac:dyDescent="0.35"/>
    <row r="2840" spans="2:32" ht="15" customHeight="1" x14ac:dyDescent="0.35"/>
    <row r="2841" spans="2:32" ht="15" customHeight="1" x14ac:dyDescent="0.35"/>
  </sheetData>
  <mergeCells count="21">
    <mergeCell ref="B1945:AF1945"/>
    <mergeCell ref="B112:AF112"/>
    <mergeCell ref="B308:AF308"/>
    <mergeCell ref="B511:AF511"/>
    <mergeCell ref="B712:AF712"/>
    <mergeCell ref="B887:AF887"/>
    <mergeCell ref="B1101:AF1101"/>
    <mergeCell ref="B1229:AF1229"/>
    <mergeCell ref="B1390:AF1390"/>
    <mergeCell ref="B1502:AF1502"/>
    <mergeCell ref="B1604:AF1604"/>
    <mergeCell ref="B1699:AF1699"/>
    <mergeCell ref="B500:AG500"/>
    <mergeCell ref="B2719:AF2719"/>
    <mergeCell ref="B2031:AF2031"/>
    <mergeCell ref="B2837:AF2837"/>
    <mergeCell ref="B2153:AF2153"/>
    <mergeCell ref="B2317:AF2317"/>
    <mergeCell ref="B2419:AF2419"/>
    <mergeCell ref="B2509:AF2509"/>
    <mergeCell ref="B2598:AF259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A6B5-7FAF-41B3-BD1E-AE258C50DFE3}">
  <dimension ref="A1:AG2841"/>
  <sheetViews>
    <sheetView topLeftCell="B1" workbookViewId="0">
      <selection activeCell="D52" sqref="D52"/>
    </sheetView>
  </sheetViews>
  <sheetFormatPr defaultColWidth="8.7265625" defaultRowHeight="14.5" x14ac:dyDescent="0.35"/>
  <cols>
    <col min="1" max="1" width="21.453125" hidden="1" customWidth="1"/>
    <col min="2" max="2" width="46.7265625" customWidth="1"/>
  </cols>
  <sheetData>
    <row r="1" spans="1:33" ht="15" customHeight="1" thickBot="1" x14ac:dyDescent="0.4">
      <c r="B1" s="13" t="s">
        <v>313</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x14ac:dyDescent="0.35"/>
    <row r="3" spans="1:33" ht="15" customHeight="1" x14ac:dyDescent="0.35">
      <c r="C3" s="31" t="s">
        <v>36</v>
      </c>
      <c r="D3" s="31" t="s">
        <v>314</v>
      </c>
      <c r="E3" s="31"/>
      <c r="F3" s="31"/>
      <c r="G3" s="31"/>
    </row>
    <row r="4" spans="1:33" ht="15" customHeight="1" x14ac:dyDescent="0.35">
      <c r="C4" s="31" t="s">
        <v>35</v>
      </c>
      <c r="D4" s="31" t="s">
        <v>315</v>
      </c>
      <c r="E4" s="31"/>
      <c r="F4" s="31"/>
      <c r="G4" s="31" t="s">
        <v>316</v>
      </c>
    </row>
    <row r="5" spans="1:33" ht="15" customHeight="1" x14ac:dyDescent="0.35">
      <c r="C5" s="31" t="s">
        <v>33</v>
      </c>
      <c r="D5" s="31" t="s">
        <v>317</v>
      </c>
      <c r="E5" s="31"/>
      <c r="F5" s="31"/>
      <c r="G5" s="31"/>
    </row>
    <row r="6" spans="1:33" ht="15" customHeight="1" x14ac:dyDescent="0.35">
      <c r="C6" s="31" t="s">
        <v>32</v>
      </c>
      <c r="D6" s="31"/>
      <c r="E6" s="31" t="s">
        <v>318</v>
      </c>
      <c r="F6" s="31"/>
      <c r="G6" s="31"/>
    </row>
    <row r="10" spans="1:33" ht="15" customHeight="1" x14ac:dyDescent="0.35">
      <c r="A10" s="6" t="s">
        <v>5</v>
      </c>
      <c r="B10" s="15" t="s">
        <v>6</v>
      </c>
      <c r="AG10" s="36" t="s">
        <v>319</v>
      </c>
    </row>
    <row r="11" spans="1:33" ht="15" customHeight="1" x14ac:dyDescent="0.35">
      <c r="B11" s="13" t="s">
        <v>7</v>
      </c>
      <c r="AG11" s="36" t="s">
        <v>321</v>
      </c>
    </row>
    <row r="12" spans="1:33" ht="15" customHeight="1" x14ac:dyDescent="0.3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322</v>
      </c>
    </row>
    <row r="13" spans="1:33" ht="15" customHeight="1" thickBot="1" x14ac:dyDescent="0.4">
      <c r="B13" s="14" t="s">
        <v>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323</v>
      </c>
    </row>
    <row r="14" spans="1:33" ht="15" customHeight="1" thickTop="1" x14ac:dyDescent="0.35"/>
    <row r="15" spans="1:33" ht="15" customHeight="1" x14ac:dyDescent="0.35">
      <c r="B15" s="16" t="s">
        <v>9</v>
      </c>
    </row>
    <row r="16" spans="1:33" ht="15" customHeight="1" x14ac:dyDescent="0.35"/>
    <row r="17" spans="1:33" ht="15" customHeight="1" x14ac:dyDescent="0.35">
      <c r="B17" s="16" t="s">
        <v>10</v>
      </c>
    </row>
    <row r="18" spans="1:33" ht="15" customHeight="1" x14ac:dyDescent="0.35">
      <c r="A18" s="6" t="s">
        <v>11</v>
      </c>
      <c r="B18" s="17" t="s">
        <v>12</v>
      </c>
      <c r="C18" s="18">
        <v>51.983494</v>
      </c>
      <c r="D18" s="18">
        <v>45.207633999999999</v>
      </c>
      <c r="E18" s="18">
        <v>45.207633999999999</v>
      </c>
      <c r="F18" s="18">
        <v>45.122737999999998</v>
      </c>
      <c r="G18" s="18">
        <v>43.267344999999999</v>
      </c>
      <c r="H18" s="18">
        <v>43.046135</v>
      </c>
      <c r="I18" s="18">
        <v>42.817745000000002</v>
      </c>
      <c r="J18" s="18">
        <v>42.559071000000003</v>
      </c>
      <c r="K18" s="18">
        <v>42.293137000000002</v>
      </c>
      <c r="L18" s="18">
        <v>42.024814999999997</v>
      </c>
      <c r="M18" s="18">
        <v>41.620972000000002</v>
      </c>
      <c r="N18" s="18">
        <v>41.217129</v>
      </c>
      <c r="O18" s="18">
        <v>40.813290000000002</v>
      </c>
      <c r="P18" s="18">
        <v>40.156348999999999</v>
      </c>
      <c r="Q18" s="18">
        <v>39.466723999999999</v>
      </c>
      <c r="R18" s="18">
        <v>38.769131000000002</v>
      </c>
      <c r="S18" s="18">
        <v>37.904128999999998</v>
      </c>
      <c r="T18" s="18">
        <v>37.069423999999998</v>
      </c>
      <c r="U18" s="18">
        <v>36.021155999999998</v>
      </c>
      <c r="V18" s="18">
        <v>34.914703000000003</v>
      </c>
      <c r="W18" s="18">
        <v>33.943759999999997</v>
      </c>
      <c r="X18" s="18">
        <v>32.853245000000001</v>
      </c>
      <c r="Y18" s="18">
        <v>31.762732</v>
      </c>
      <c r="Z18" s="18">
        <v>31.010211999999999</v>
      </c>
      <c r="AA18" s="18">
        <v>30.418717999999998</v>
      </c>
      <c r="AB18" s="18">
        <v>29.843166</v>
      </c>
      <c r="AC18" s="18">
        <v>29.442198000000001</v>
      </c>
      <c r="AD18" s="18">
        <v>29.041225000000001</v>
      </c>
      <c r="AE18" s="18">
        <v>28.861069000000001</v>
      </c>
      <c r="AF18" s="18">
        <v>28.741492999999998</v>
      </c>
      <c r="AG18" s="19">
        <v>-2.0226999999999998E-2</v>
      </c>
    </row>
    <row r="19" spans="1:33" ht="15" customHeight="1" x14ac:dyDescent="0.35">
      <c r="A19" s="6" t="s">
        <v>13</v>
      </c>
      <c r="B19" s="17" t="s">
        <v>14</v>
      </c>
      <c r="C19" s="18">
        <v>243.79425000000001</v>
      </c>
      <c r="D19" s="18">
        <v>233.81248500000001</v>
      </c>
      <c r="E19" s="18">
        <v>238.491455</v>
      </c>
      <c r="F19" s="18">
        <v>247.76059000000001</v>
      </c>
      <c r="G19" s="18">
        <v>283.54482999999999</v>
      </c>
      <c r="H19" s="18">
        <v>295.00744600000002</v>
      </c>
      <c r="I19" s="18">
        <v>320.071594</v>
      </c>
      <c r="J19" s="18">
        <v>300.65216099999998</v>
      </c>
      <c r="K19" s="18">
        <v>329.67965700000002</v>
      </c>
      <c r="L19" s="18">
        <v>295.24807700000002</v>
      </c>
      <c r="M19" s="18">
        <v>291.38909899999999</v>
      </c>
      <c r="N19" s="18">
        <v>301.774475</v>
      </c>
      <c r="O19" s="18">
        <v>292.99188199999998</v>
      </c>
      <c r="P19" s="18">
        <v>286.20459</v>
      </c>
      <c r="Q19" s="18">
        <v>290.95187399999998</v>
      </c>
      <c r="R19" s="18">
        <v>290.63433800000001</v>
      </c>
      <c r="S19" s="18">
        <v>294.183807</v>
      </c>
      <c r="T19" s="18">
        <v>303.909088</v>
      </c>
      <c r="U19" s="18">
        <v>308.81457499999999</v>
      </c>
      <c r="V19" s="18">
        <v>316.699005</v>
      </c>
      <c r="W19" s="18">
        <v>326.64898699999998</v>
      </c>
      <c r="X19" s="18">
        <v>334.01998900000001</v>
      </c>
      <c r="Y19" s="18">
        <v>344.842285</v>
      </c>
      <c r="Z19" s="18">
        <v>343.48788500000001</v>
      </c>
      <c r="AA19" s="18">
        <v>346.56930499999999</v>
      </c>
      <c r="AB19" s="18">
        <v>345.71804800000001</v>
      </c>
      <c r="AC19" s="18">
        <v>340.55926499999998</v>
      </c>
      <c r="AD19" s="18">
        <v>351.17285199999998</v>
      </c>
      <c r="AE19" s="18">
        <v>354.106964</v>
      </c>
      <c r="AF19" s="18">
        <v>359.89389</v>
      </c>
      <c r="AG19" s="19">
        <v>1.3521E-2</v>
      </c>
    </row>
    <row r="20" spans="1:33" ht="15" customHeight="1" x14ac:dyDescent="0.35">
      <c r="A20" s="6" t="s">
        <v>15</v>
      </c>
      <c r="B20" s="16" t="s">
        <v>278</v>
      </c>
      <c r="C20" s="20">
        <v>295.77773999999999</v>
      </c>
      <c r="D20" s="20">
        <v>279.02011099999999</v>
      </c>
      <c r="E20" s="20">
        <v>283.69906600000002</v>
      </c>
      <c r="F20" s="20">
        <v>292.883331</v>
      </c>
      <c r="G20" s="20">
        <v>326.812164</v>
      </c>
      <c r="H20" s="20">
        <v>338.05358899999999</v>
      </c>
      <c r="I20" s="20">
        <v>362.88937399999998</v>
      </c>
      <c r="J20" s="20">
        <v>343.21124300000002</v>
      </c>
      <c r="K20" s="20">
        <v>371.97280899999998</v>
      </c>
      <c r="L20" s="20">
        <v>337.27288800000002</v>
      </c>
      <c r="M20" s="20">
        <v>333.01007099999998</v>
      </c>
      <c r="N20" s="20">
        <v>342.99160799999999</v>
      </c>
      <c r="O20" s="20">
        <v>333.80517600000002</v>
      </c>
      <c r="P20" s="20">
        <v>326.36093099999999</v>
      </c>
      <c r="Q20" s="20">
        <v>330.41861</v>
      </c>
      <c r="R20" s="20">
        <v>329.40344199999998</v>
      </c>
      <c r="S20" s="20">
        <v>332.08792099999999</v>
      </c>
      <c r="T20" s="20">
        <v>340.97851600000001</v>
      </c>
      <c r="U20" s="20">
        <v>344.83572400000003</v>
      </c>
      <c r="V20" s="20">
        <v>351.61370799999997</v>
      </c>
      <c r="W20" s="20">
        <v>360.59274299999998</v>
      </c>
      <c r="X20" s="20">
        <v>366.87322999999998</v>
      </c>
      <c r="Y20" s="20">
        <v>376.60501099999999</v>
      </c>
      <c r="Z20" s="20">
        <v>374.498108</v>
      </c>
      <c r="AA20" s="20">
        <v>376.98800699999998</v>
      </c>
      <c r="AB20" s="20">
        <v>375.561218</v>
      </c>
      <c r="AC20" s="20">
        <v>370.001465</v>
      </c>
      <c r="AD20" s="20">
        <v>380.21408100000002</v>
      </c>
      <c r="AE20" s="20">
        <v>382.96801799999997</v>
      </c>
      <c r="AF20" s="20">
        <v>388.63540599999999</v>
      </c>
      <c r="AG20" s="21">
        <v>9.4590000000000004E-3</v>
      </c>
    </row>
    <row r="21" spans="1:33" ht="15" customHeight="1" x14ac:dyDescent="0.35"/>
    <row r="22" spans="1:33" ht="15" customHeight="1" x14ac:dyDescent="0.35">
      <c r="B22" s="16" t="s">
        <v>328</v>
      </c>
    </row>
    <row r="23" spans="1:33" ht="15" customHeight="1" x14ac:dyDescent="0.35">
      <c r="A23" s="6" t="s">
        <v>16</v>
      </c>
      <c r="B23" s="17" t="s">
        <v>12</v>
      </c>
      <c r="C23" s="18">
        <v>3771.7102049999999</v>
      </c>
      <c r="D23" s="18">
        <v>3280.0815429999998</v>
      </c>
      <c r="E23" s="18">
        <v>3280.0815429999998</v>
      </c>
      <c r="F23" s="18">
        <v>3273.9216310000002</v>
      </c>
      <c r="G23" s="18">
        <v>3139.3020019999999</v>
      </c>
      <c r="H23" s="18">
        <v>3123.251953</v>
      </c>
      <c r="I23" s="18">
        <v>3106.6813959999999</v>
      </c>
      <c r="J23" s="18">
        <v>3087.9125979999999</v>
      </c>
      <c r="K23" s="18">
        <v>3068.617432</v>
      </c>
      <c r="L23" s="18">
        <v>3049.1491700000001</v>
      </c>
      <c r="M23" s="18">
        <v>3019.8479000000002</v>
      </c>
      <c r="N23" s="18">
        <v>2990.5471189999998</v>
      </c>
      <c r="O23" s="18">
        <v>2961.2456050000001</v>
      </c>
      <c r="P23" s="18">
        <v>2913.5810550000001</v>
      </c>
      <c r="Q23" s="18">
        <v>2863.5446780000002</v>
      </c>
      <c r="R23" s="18">
        <v>2812.9301759999998</v>
      </c>
      <c r="S23" s="18">
        <v>2750.1694339999999</v>
      </c>
      <c r="T23" s="18">
        <v>2689.6062010000001</v>
      </c>
      <c r="U23" s="18">
        <v>2613.5483399999998</v>
      </c>
      <c r="V23" s="18">
        <v>2533.2685550000001</v>
      </c>
      <c r="W23" s="18">
        <v>2462.8210450000001</v>
      </c>
      <c r="X23" s="18">
        <v>2383.6977539999998</v>
      </c>
      <c r="Y23" s="18">
        <v>2304.5742190000001</v>
      </c>
      <c r="Z23" s="18">
        <v>2249.9746089999999</v>
      </c>
      <c r="AA23" s="18">
        <v>2207.0583499999998</v>
      </c>
      <c r="AB23" s="18">
        <v>2165.2985840000001</v>
      </c>
      <c r="AC23" s="18">
        <v>2136.2058109999998</v>
      </c>
      <c r="AD23" s="18">
        <v>2107.1130370000001</v>
      </c>
      <c r="AE23" s="18">
        <v>2094.04126</v>
      </c>
      <c r="AF23" s="18">
        <v>2085.3657229999999</v>
      </c>
      <c r="AG23" s="19">
        <v>-2.0226999999999998E-2</v>
      </c>
    </row>
    <row r="24" spans="1:33" ht="15" customHeight="1" x14ac:dyDescent="0.35">
      <c r="A24" s="6" t="s">
        <v>17</v>
      </c>
      <c r="B24" s="17" t="s">
        <v>14</v>
      </c>
      <c r="C24" s="18">
        <v>13724.551758</v>
      </c>
      <c r="D24" s="18">
        <v>9558.6679690000001</v>
      </c>
      <c r="E24" s="18">
        <v>8721.1591800000006</v>
      </c>
      <c r="F24" s="18">
        <v>8259.5566409999992</v>
      </c>
      <c r="G24" s="18">
        <v>9068.5332030000009</v>
      </c>
      <c r="H24" s="18">
        <v>9411.6640619999998</v>
      </c>
      <c r="I24" s="18">
        <v>10070.141602</v>
      </c>
      <c r="J24" s="18">
        <v>9888.1542969999991</v>
      </c>
      <c r="K24" s="18">
        <v>11104.380859000001</v>
      </c>
      <c r="L24" s="18">
        <v>9700.1777340000008</v>
      </c>
      <c r="M24" s="18">
        <v>9547.1054690000001</v>
      </c>
      <c r="N24" s="18">
        <v>10776.553711</v>
      </c>
      <c r="O24" s="18">
        <v>10811.901367</v>
      </c>
      <c r="P24" s="18">
        <v>10583.502930000001</v>
      </c>
      <c r="Q24" s="18">
        <v>10402.191406</v>
      </c>
      <c r="R24" s="18">
        <v>10165.060546999999</v>
      </c>
      <c r="S24" s="18">
        <v>10297.360352</v>
      </c>
      <c r="T24" s="18">
        <v>10731.502930000001</v>
      </c>
      <c r="U24" s="18">
        <v>10849.472656</v>
      </c>
      <c r="V24" s="18">
        <v>11166.411133</v>
      </c>
      <c r="W24" s="18">
        <v>11665.099609000001</v>
      </c>
      <c r="X24" s="18">
        <v>11885.796875</v>
      </c>
      <c r="Y24" s="18">
        <v>12033.689453000001</v>
      </c>
      <c r="Z24" s="18">
        <v>12257.128906</v>
      </c>
      <c r="AA24" s="18">
        <v>12318.226562</v>
      </c>
      <c r="AB24" s="18">
        <v>12194.037109000001</v>
      </c>
      <c r="AC24" s="18">
        <v>12047.785156</v>
      </c>
      <c r="AD24" s="18">
        <v>12408.869140999999</v>
      </c>
      <c r="AE24" s="18">
        <v>12495.674805000001</v>
      </c>
      <c r="AF24" s="18">
        <v>12734.225586</v>
      </c>
      <c r="AG24" s="19">
        <v>-2.5790000000000001E-3</v>
      </c>
    </row>
    <row r="25" spans="1:33" ht="15" customHeight="1" x14ac:dyDescent="0.35">
      <c r="A25" s="6" t="s">
        <v>18</v>
      </c>
      <c r="B25" s="16" t="s">
        <v>278</v>
      </c>
      <c r="C25" s="20">
        <v>17496.261718999998</v>
      </c>
      <c r="D25" s="20">
        <v>12838.75</v>
      </c>
      <c r="E25" s="20">
        <v>12001.240234000001</v>
      </c>
      <c r="F25" s="20">
        <v>11533.478515999999</v>
      </c>
      <c r="G25" s="20">
        <v>12207.834961</v>
      </c>
      <c r="H25" s="20">
        <v>12534.916015999999</v>
      </c>
      <c r="I25" s="20">
        <v>13176.823242</v>
      </c>
      <c r="J25" s="20">
        <v>12976.066406</v>
      </c>
      <c r="K25" s="20">
        <v>14172.998046999999</v>
      </c>
      <c r="L25" s="20">
        <v>12749.327148</v>
      </c>
      <c r="M25" s="20">
        <v>12566.953125</v>
      </c>
      <c r="N25" s="20">
        <v>13767.100586</v>
      </c>
      <c r="O25" s="20">
        <v>13773.146484000001</v>
      </c>
      <c r="P25" s="20">
        <v>13497.083984000001</v>
      </c>
      <c r="Q25" s="20">
        <v>13265.736328000001</v>
      </c>
      <c r="R25" s="20">
        <v>12977.990234000001</v>
      </c>
      <c r="S25" s="20">
        <v>13047.529296999999</v>
      </c>
      <c r="T25" s="20">
        <v>13421.109375</v>
      </c>
      <c r="U25" s="20">
        <v>13463.021484000001</v>
      </c>
      <c r="V25" s="20">
        <v>13699.679688</v>
      </c>
      <c r="W25" s="20">
        <v>14127.920898</v>
      </c>
      <c r="X25" s="20">
        <v>14269.494140999999</v>
      </c>
      <c r="Y25" s="20">
        <v>14338.263671999999</v>
      </c>
      <c r="Z25" s="20">
        <v>14507.103515999999</v>
      </c>
      <c r="AA25" s="20">
        <v>14525.285156</v>
      </c>
      <c r="AB25" s="20">
        <v>14359.335938</v>
      </c>
      <c r="AC25" s="20">
        <v>14183.991211</v>
      </c>
      <c r="AD25" s="20">
        <v>14515.982421999999</v>
      </c>
      <c r="AE25" s="20">
        <v>14589.715819999999</v>
      </c>
      <c r="AF25" s="20">
        <v>14819.591796999999</v>
      </c>
      <c r="AG25" s="21">
        <v>-5.7089999999999997E-3</v>
      </c>
    </row>
    <row r="26" spans="1:33" ht="15" customHeight="1" x14ac:dyDescent="0.35"/>
    <row r="27" spans="1:33" ht="15" customHeight="1" x14ac:dyDescent="0.35">
      <c r="B27" s="16" t="s">
        <v>19</v>
      </c>
    </row>
    <row r="28" spans="1:33" ht="15" customHeight="1" x14ac:dyDescent="0.35"/>
    <row r="29" spans="1:33" ht="15" customHeight="1" x14ac:dyDescent="0.35">
      <c r="B29" s="16" t="s">
        <v>20</v>
      </c>
    </row>
    <row r="30" spans="1:33" ht="15" customHeight="1" x14ac:dyDescent="0.35">
      <c r="A30" s="6" t="s">
        <v>21</v>
      </c>
      <c r="B30" s="17" t="s">
        <v>12</v>
      </c>
      <c r="C30" s="22">
        <v>15.909719000000001</v>
      </c>
      <c r="D30" s="22">
        <v>15.799711</v>
      </c>
      <c r="E30" s="22">
        <v>16.437441</v>
      </c>
      <c r="F30" s="22">
        <v>16.437441</v>
      </c>
      <c r="G30" s="22">
        <v>16.437441</v>
      </c>
      <c r="H30" s="22">
        <v>16.437441</v>
      </c>
      <c r="I30" s="22">
        <v>18.095531000000001</v>
      </c>
      <c r="J30" s="22">
        <v>18.095531000000001</v>
      </c>
      <c r="K30" s="22">
        <v>18.031760999999999</v>
      </c>
      <c r="L30" s="22">
        <v>17.967987000000001</v>
      </c>
      <c r="M30" s="22">
        <v>17.904212999999999</v>
      </c>
      <c r="N30" s="22">
        <v>17.840440999999998</v>
      </c>
      <c r="O30" s="22">
        <v>17.776668999999998</v>
      </c>
      <c r="P30" s="22">
        <v>17.712893999999999</v>
      </c>
      <c r="Q30" s="22">
        <v>17.649121999999998</v>
      </c>
      <c r="R30" s="22">
        <v>17.306345</v>
      </c>
      <c r="S30" s="22">
        <v>17.242571000000002</v>
      </c>
      <c r="T30" s="22">
        <v>17.178801</v>
      </c>
      <c r="U30" s="22">
        <v>17.178801</v>
      </c>
      <c r="V30" s="22">
        <v>17.178801</v>
      </c>
      <c r="W30" s="22">
        <v>17.178801</v>
      </c>
      <c r="X30" s="22">
        <v>17.178801</v>
      </c>
      <c r="Y30" s="22">
        <v>17.178801</v>
      </c>
      <c r="Z30" s="22">
        <v>17.178801</v>
      </c>
      <c r="AA30" s="22">
        <v>17.178801</v>
      </c>
      <c r="AB30" s="22">
        <v>17.178801</v>
      </c>
      <c r="AC30" s="22">
        <v>17.178801</v>
      </c>
      <c r="AD30" s="22">
        <v>17.178801</v>
      </c>
      <c r="AE30" s="22">
        <v>17.178801</v>
      </c>
      <c r="AF30" s="22">
        <v>17.178801</v>
      </c>
      <c r="AG30" s="19">
        <v>2.65E-3</v>
      </c>
    </row>
    <row r="31" spans="1:33" x14ac:dyDescent="0.35">
      <c r="A31" s="6" t="s">
        <v>22</v>
      </c>
      <c r="B31" s="17" t="s">
        <v>14</v>
      </c>
      <c r="C31" s="22">
        <v>62.261543000000003</v>
      </c>
      <c r="D31" s="22">
        <v>44.940716000000002</v>
      </c>
      <c r="E31" s="22">
        <v>39.903328000000002</v>
      </c>
      <c r="F31" s="22">
        <v>40.776710999999999</v>
      </c>
      <c r="G31" s="22">
        <v>37.881481000000001</v>
      </c>
      <c r="H31" s="22">
        <v>39.289326000000003</v>
      </c>
      <c r="I31" s="22">
        <v>41.516120999999998</v>
      </c>
      <c r="J31" s="22">
        <v>44.049487999999997</v>
      </c>
      <c r="K31" s="22">
        <v>44.534965999999997</v>
      </c>
      <c r="L31" s="22">
        <v>46.802753000000003</v>
      </c>
      <c r="M31" s="22">
        <v>44.436863000000002</v>
      </c>
      <c r="N31" s="22">
        <v>45.842854000000003</v>
      </c>
      <c r="O31" s="22">
        <v>43.909706</v>
      </c>
      <c r="P31" s="22">
        <v>45.458748</v>
      </c>
      <c r="Q31" s="22">
        <v>44.646487999999998</v>
      </c>
      <c r="R31" s="22">
        <v>44.871941</v>
      </c>
      <c r="S31" s="22">
        <v>43.412219999999998</v>
      </c>
      <c r="T31" s="22">
        <v>44.094822000000001</v>
      </c>
      <c r="U31" s="22">
        <v>44.329295999999999</v>
      </c>
      <c r="V31" s="22">
        <v>44.852791000000003</v>
      </c>
      <c r="W31" s="22">
        <v>43.367153000000002</v>
      </c>
      <c r="X31" s="22">
        <v>43.312187000000002</v>
      </c>
      <c r="Y31" s="22">
        <v>43.523560000000003</v>
      </c>
      <c r="Z31" s="22">
        <v>43.421771999999997</v>
      </c>
      <c r="AA31" s="22">
        <v>42.216557000000002</v>
      </c>
      <c r="AB31" s="22">
        <v>42.170375999999997</v>
      </c>
      <c r="AC31" s="22">
        <v>42.089066000000003</v>
      </c>
      <c r="AD31" s="22">
        <v>42.248714</v>
      </c>
      <c r="AE31" s="22">
        <v>42.335766</v>
      </c>
      <c r="AF31" s="22">
        <v>42.446342000000001</v>
      </c>
      <c r="AG31" s="19">
        <v>-1.3124E-2</v>
      </c>
    </row>
    <row r="32" spans="1:33" x14ac:dyDescent="0.35">
      <c r="A32" s="6" t="s">
        <v>23</v>
      </c>
      <c r="B32" s="16" t="s">
        <v>279</v>
      </c>
      <c r="C32" s="23">
        <v>78.171265000000005</v>
      </c>
      <c r="D32" s="23">
        <v>60.740428999999999</v>
      </c>
      <c r="E32" s="23">
        <v>56.340767</v>
      </c>
      <c r="F32" s="23">
        <v>57.214148999999999</v>
      </c>
      <c r="G32" s="23">
        <v>54.318924000000003</v>
      </c>
      <c r="H32" s="23">
        <v>55.726768</v>
      </c>
      <c r="I32" s="23">
        <v>59.611651999999999</v>
      </c>
      <c r="J32" s="23">
        <v>62.145020000000002</v>
      </c>
      <c r="K32" s="23">
        <v>62.56673</v>
      </c>
      <c r="L32" s="23">
        <v>64.770736999999997</v>
      </c>
      <c r="M32" s="23">
        <v>62.341071999999997</v>
      </c>
      <c r="N32" s="23">
        <v>63.683292000000002</v>
      </c>
      <c r="O32" s="23">
        <v>61.686374999999998</v>
      </c>
      <c r="P32" s="23">
        <v>63.171641999999999</v>
      </c>
      <c r="Q32" s="23">
        <v>62.295608999999999</v>
      </c>
      <c r="R32" s="23">
        <v>62.178283999999998</v>
      </c>
      <c r="S32" s="23">
        <v>60.654792999999998</v>
      </c>
      <c r="T32" s="23">
        <v>61.273620999999999</v>
      </c>
      <c r="U32" s="23">
        <v>61.508094999999997</v>
      </c>
      <c r="V32" s="23">
        <v>62.031590000000001</v>
      </c>
      <c r="W32" s="23">
        <v>60.545955999999997</v>
      </c>
      <c r="X32" s="23">
        <v>60.490985999999999</v>
      </c>
      <c r="Y32" s="23">
        <v>60.702362000000001</v>
      </c>
      <c r="Z32" s="23">
        <v>60.600574000000002</v>
      </c>
      <c r="AA32" s="23">
        <v>59.395355000000002</v>
      </c>
      <c r="AB32" s="23">
        <v>59.349173999999998</v>
      </c>
      <c r="AC32" s="23">
        <v>59.267859999999999</v>
      </c>
      <c r="AD32" s="23">
        <v>59.427509000000001</v>
      </c>
      <c r="AE32" s="23">
        <v>59.514564999999997</v>
      </c>
      <c r="AF32" s="23">
        <v>59.625145000000003</v>
      </c>
      <c r="AG32" s="21">
        <v>-9.2949999999999994E-3</v>
      </c>
    </row>
    <row r="34" spans="1:33" x14ac:dyDescent="0.35">
      <c r="B34" s="16" t="s">
        <v>24</v>
      </c>
    </row>
    <row r="35" spans="1:33" x14ac:dyDescent="0.35">
      <c r="A35" s="6" t="s">
        <v>25</v>
      </c>
      <c r="B35" s="17" t="s">
        <v>12</v>
      </c>
      <c r="C35" s="22">
        <v>1.19574</v>
      </c>
      <c r="D35" s="22">
        <v>1.19574</v>
      </c>
      <c r="E35" s="22">
        <v>1.19574</v>
      </c>
      <c r="F35" s="22">
        <v>1.19574</v>
      </c>
      <c r="G35" s="22">
        <v>1.19574</v>
      </c>
      <c r="H35" s="22">
        <v>1.19574</v>
      </c>
      <c r="I35" s="22">
        <v>1.19574</v>
      </c>
      <c r="J35" s="22">
        <v>1.19574</v>
      </c>
      <c r="K35" s="22">
        <v>1.19574</v>
      </c>
      <c r="L35" s="22">
        <v>1.19574</v>
      </c>
      <c r="M35" s="22">
        <v>1.076166</v>
      </c>
      <c r="N35" s="22">
        <v>0.956592</v>
      </c>
      <c r="O35" s="22">
        <v>0.83701800000000004</v>
      </c>
      <c r="P35" s="22">
        <v>0.71744399999999997</v>
      </c>
      <c r="Q35" s="22">
        <v>0.59787000000000001</v>
      </c>
      <c r="R35" s="22">
        <v>0.478296</v>
      </c>
      <c r="S35" s="22">
        <v>0.35872199999999999</v>
      </c>
      <c r="T35" s="22">
        <v>0.239148</v>
      </c>
      <c r="U35" s="22">
        <v>0.119574</v>
      </c>
      <c r="V35" s="22">
        <v>0</v>
      </c>
      <c r="W35" s="22">
        <v>0</v>
      </c>
      <c r="X35" s="22">
        <v>0</v>
      </c>
      <c r="Y35" s="22">
        <v>0</v>
      </c>
      <c r="Z35" s="22">
        <v>0</v>
      </c>
      <c r="AA35" s="22">
        <v>0</v>
      </c>
      <c r="AB35" s="22">
        <v>0</v>
      </c>
      <c r="AC35" s="22">
        <v>0</v>
      </c>
      <c r="AD35" s="22">
        <v>0</v>
      </c>
      <c r="AE35" s="22">
        <v>0</v>
      </c>
      <c r="AF35" s="22">
        <v>0</v>
      </c>
      <c r="AG35" s="19" t="s">
        <v>305</v>
      </c>
    </row>
    <row r="36" spans="1:33" x14ac:dyDescent="0.35">
      <c r="A36" s="6" t="s">
        <v>27</v>
      </c>
      <c r="B36" s="17" t="s">
        <v>14</v>
      </c>
      <c r="C36" s="22">
        <v>14.518716</v>
      </c>
      <c r="D36" s="22">
        <v>14.518716</v>
      </c>
      <c r="E36" s="22">
        <v>14.518716</v>
      </c>
      <c r="F36" s="22">
        <v>14.518716</v>
      </c>
      <c r="G36" s="22">
        <v>14.518716</v>
      </c>
      <c r="H36" s="22">
        <v>14.518716</v>
      </c>
      <c r="I36" s="22">
        <v>14.518716</v>
      </c>
      <c r="J36" s="22">
        <v>14.518716</v>
      </c>
      <c r="K36" s="22">
        <v>14.518716</v>
      </c>
      <c r="L36" s="22">
        <v>14.518716</v>
      </c>
      <c r="M36" s="22">
        <v>14.638289</v>
      </c>
      <c r="N36" s="22">
        <v>14.757864</v>
      </c>
      <c r="O36" s="22">
        <v>14.877438</v>
      </c>
      <c r="P36" s="22">
        <v>14.997011000000001</v>
      </c>
      <c r="Q36" s="22">
        <v>15.116586</v>
      </c>
      <c r="R36" s="22">
        <v>15.236159000000001</v>
      </c>
      <c r="S36" s="22">
        <v>15.355733000000001</v>
      </c>
      <c r="T36" s="22">
        <v>15.475307000000001</v>
      </c>
      <c r="U36" s="22">
        <v>15.594882</v>
      </c>
      <c r="V36" s="22">
        <v>15.714456</v>
      </c>
      <c r="W36" s="22">
        <v>15.714456</v>
      </c>
      <c r="X36" s="22">
        <v>15.714456</v>
      </c>
      <c r="Y36" s="22">
        <v>15.714456</v>
      </c>
      <c r="Z36" s="22">
        <v>15.714456</v>
      </c>
      <c r="AA36" s="22">
        <v>15.714456</v>
      </c>
      <c r="AB36" s="22">
        <v>15.714456</v>
      </c>
      <c r="AC36" s="22">
        <v>15.714456</v>
      </c>
      <c r="AD36" s="22">
        <v>15.714456</v>
      </c>
      <c r="AE36" s="22">
        <v>15.714456</v>
      </c>
      <c r="AF36" s="22">
        <v>15.714456</v>
      </c>
      <c r="AG36" s="19">
        <v>2.7330000000000002E-3</v>
      </c>
    </row>
    <row r="37" spans="1:33" x14ac:dyDescent="0.35">
      <c r="A37" s="6" t="s">
        <v>28</v>
      </c>
      <c r="B37" s="16" t="s">
        <v>280</v>
      </c>
      <c r="C37" s="23">
        <v>15.714456</v>
      </c>
      <c r="D37" s="23">
        <v>15.714456</v>
      </c>
      <c r="E37" s="23">
        <v>15.714456</v>
      </c>
      <c r="F37" s="23">
        <v>15.714456</v>
      </c>
      <c r="G37" s="23">
        <v>15.714456</v>
      </c>
      <c r="H37" s="23">
        <v>15.714456</v>
      </c>
      <c r="I37" s="23">
        <v>15.714456</v>
      </c>
      <c r="J37" s="23">
        <v>15.714456</v>
      </c>
      <c r="K37" s="23">
        <v>15.714456</v>
      </c>
      <c r="L37" s="23">
        <v>15.714456</v>
      </c>
      <c r="M37" s="23">
        <v>15.714456</v>
      </c>
      <c r="N37" s="23">
        <v>15.714456</v>
      </c>
      <c r="O37" s="23">
        <v>15.714454999999999</v>
      </c>
      <c r="P37" s="23">
        <v>15.714456</v>
      </c>
      <c r="Q37" s="23">
        <v>15.714456</v>
      </c>
      <c r="R37" s="23">
        <v>15.714454999999999</v>
      </c>
      <c r="S37" s="23">
        <v>15.714454999999999</v>
      </c>
      <c r="T37" s="23">
        <v>15.714456</v>
      </c>
      <c r="U37" s="23">
        <v>15.714456</v>
      </c>
      <c r="V37" s="23">
        <v>15.714456</v>
      </c>
      <c r="W37" s="23">
        <v>15.714456</v>
      </c>
      <c r="X37" s="23">
        <v>15.714456</v>
      </c>
      <c r="Y37" s="23">
        <v>15.714456</v>
      </c>
      <c r="Z37" s="23">
        <v>15.714456</v>
      </c>
      <c r="AA37" s="23">
        <v>15.714456</v>
      </c>
      <c r="AB37" s="23">
        <v>15.714456</v>
      </c>
      <c r="AC37" s="23">
        <v>15.714456</v>
      </c>
      <c r="AD37" s="23">
        <v>15.714456</v>
      </c>
      <c r="AE37" s="23">
        <v>15.714456</v>
      </c>
      <c r="AF37" s="23">
        <v>15.714456</v>
      </c>
      <c r="AG37" s="21">
        <v>0</v>
      </c>
    </row>
    <row r="38" spans="1:33" ht="15" thickBot="1" x14ac:dyDescent="0.4"/>
    <row r="39" spans="1:33" x14ac:dyDescent="0.35">
      <c r="B39" s="24" t="s">
        <v>294</v>
      </c>
    </row>
    <row r="40" spans="1:33" x14ac:dyDescent="0.35">
      <c r="B40" s="7" t="s">
        <v>308</v>
      </c>
    </row>
    <row r="41" spans="1:33" x14ac:dyDescent="0.35">
      <c r="B41" s="7" t="s">
        <v>281</v>
      </c>
    </row>
    <row r="42" spans="1:33" x14ac:dyDescent="0.35">
      <c r="B42" s="7" t="s">
        <v>31</v>
      </c>
    </row>
    <row r="43" spans="1:33" x14ac:dyDescent="0.35">
      <c r="B43" s="7" t="s">
        <v>30</v>
      </c>
    </row>
    <row r="44" spans="1:33" x14ac:dyDescent="0.35">
      <c r="B44" s="7" t="s">
        <v>329</v>
      </c>
    </row>
    <row r="45" spans="1:33" x14ac:dyDescent="0.35">
      <c r="B45" s="7" t="s">
        <v>327</v>
      </c>
    </row>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4" ht="15" customHeight="1" x14ac:dyDescent="0.35"/>
    <row r="75" ht="15" customHeight="1" x14ac:dyDescent="0.35"/>
    <row r="76" ht="15" customHeight="1" x14ac:dyDescent="0.35"/>
    <row r="77" ht="15" customHeight="1" x14ac:dyDescent="0.35"/>
    <row r="78" ht="15" customHeight="1" x14ac:dyDescent="0.35"/>
    <row r="80"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3" ht="15" customHeight="1" x14ac:dyDescent="0.35"/>
    <row r="94" ht="15" customHeight="1" x14ac:dyDescent="0.35"/>
    <row r="95" ht="15" customHeight="1" x14ac:dyDescent="0.35"/>
    <row r="96" ht="15" customHeight="1" x14ac:dyDescent="0.35"/>
    <row r="97" spans="2:33" ht="15" customHeight="1" x14ac:dyDescent="0.35"/>
    <row r="98" spans="2:33" ht="15" customHeight="1" x14ac:dyDescent="0.35"/>
    <row r="99" spans="2:33" ht="15" customHeight="1" x14ac:dyDescent="0.35"/>
    <row r="100" spans="2:33" ht="15" customHeight="1" x14ac:dyDescent="0.35"/>
    <row r="103" spans="2:33" ht="15" customHeight="1" x14ac:dyDescent="0.35"/>
    <row r="104" spans="2:33" ht="15" customHeight="1" x14ac:dyDescent="0.35"/>
    <row r="105" spans="2:33" ht="15" customHeight="1" x14ac:dyDescent="0.35"/>
    <row r="106" spans="2:33" ht="15" customHeight="1" x14ac:dyDescent="0.35"/>
    <row r="107" spans="2:33" ht="15" customHeight="1" x14ac:dyDescent="0.35"/>
    <row r="108" spans="2:33" ht="15" customHeight="1" x14ac:dyDescent="0.35"/>
    <row r="109" spans="2:33" ht="15" customHeight="1" x14ac:dyDescent="0.35"/>
    <row r="110" spans="2:33" ht="15" customHeight="1" x14ac:dyDescent="0.35"/>
    <row r="111" spans="2:33" ht="15" customHeight="1" x14ac:dyDescent="0.35"/>
    <row r="112" spans="2:33" ht="15" customHeight="1" x14ac:dyDescent="0.35">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row>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4" ht="15" customHeight="1" x14ac:dyDescent="0.35"/>
    <row r="225"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300" ht="15" customHeight="1" x14ac:dyDescent="0.35"/>
    <row r="301" ht="15" customHeight="1" x14ac:dyDescent="0.35"/>
    <row r="302" ht="15" customHeight="1" x14ac:dyDescent="0.35"/>
    <row r="303" ht="15" customHeight="1" x14ac:dyDescent="0.35"/>
    <row r="304" ht="15" customHeight="1" x14ac:dyDescent="0.35"/>
    <row r="305" spans="2:33" ht="15" customHeight="1" x14ac:dyDescent="0.35"/>
    <row r="306" spans="2:33" ht="15" customHeight="1" x14ac:dyDescent="0.35"/>
    <row r="307" spans="2:33" ht="15" customHeight="1" x14ac:dyDescent="0.35"/>
    <row r="308" spans="2:33" ht="15" customHeight="1" x14ac:dyDescent="0.35">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row>
    <row r="309" spans="2:33" ht="15" customHeight="1" x14ac:dyDescent="0.35"/>
    <row r="310" spans="2:33" ht="15" customHeight="1" x14ac:dyDescent="0.35"/>
    <row r="311" spans="2:33" ht="15" customHeight="1" x14ac:dyDescent="0.35"/>
    <row r="312" spans="2:33" ht="15" customHeight="1" x14ac:dyDescent="0.35"/>
    <row r="313" spans="2:33" ht="15" customHeight="1" x14ac:dyDescent="0.35"/>
    <row r="314" spans="2:33" ht="15" customHeight="1" x14ac:dyDescent="0.35"/>
    <row r="315" spans="2:33" ht="15" customHeight="1" x14ac:dyDescent="0.35"/>
    <row r="316" spans="2:33" ht="15" customHeight="1" x14ac:dyDescent="0.35"/>
    <row r="317" spans="2:33" ht="15" customHeight="1" x14ac:dyDescent="0.35"/>
    <row r="318" spans="2:33" ht="15" customHeight="1" x14ac:dyDescent="0.35"/>
    <row r="319" spans="2:33" ht="15" customHeight="1" x14ac:dyDescent="0.35"/>
    <row r="320" spans="2:33"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spans="2:33" ht="15" customHeight="1" x14ac:dyDescent="0.35"/>
    <row r="498" spans="2:33" ht="15" customHeight="1" x14ac:dyDescent="0.35"/>
    <row r="500" spans="2:33" ht="15" customHeight="1" x14ac:dyDescent="0.35"/>
    <row r="501" spans="2:33" ht="15" customHeight="1" x14ac:dyDescent="0.35"/>
    <row r="502" spans="2:33" ht="15" customHeight="1" x14ac:dyDescent="0.35"/>
    <row r="503" spans="2:33" ht="15" customHeight="1" x14ac:dyDescent="0.35"/>
    <row r="504" spans="2:33" ht="15" customHeight="1" x14ac:dyDescent="0.35"/>
    <row r="505" spans="2:33" ht="15" customHeight="1" x14ac:dyDescent="0.35"/>
    <row r="506" spans="2:33" ht="15" customHeight="1" x14ac:dyDescent="0.35"/>
    <row r="507" spans="2:33" ht="15" customHeight="1" x14ac:dyDescent="0.35"/>
    <row r="508" spans="2:33" ht="15" customHeight="1" x14ac:dyDescent="0.35"/>
    <row r="510" spans="2:33" ht="15" customHeight="1" x14ac:dyDescent="0.35"/>
    <row r="511" spans="2:33" ht="15" customHeight="1" x14ac:dyDescent="0.35">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row>
    <row r="512" spans="2:33"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7"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6" ht="15" customHeight="1" x14ac:dyDescent="0.35"/>
    <row r="627" ht="15" customHeight="1" x14ac:dyDescent="0.35"/>
    <row r="628" ht="15" customHeight="1" x14ac:dyDescent="0.35"/>
    <row r="629" ht="15" customHeight="1" x14ac:dyDescent="0.35"/>
    <row r="630"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9"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60"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700" ht="15" customHeight="1" x14ac:dyDescent="0.35"/>
    <row r="701" ht="15" customHeight="1" x14ac:dyDescent="0.35"/>
    <row r="702" ht="15" customHeight="1" x14ac:dyDescent="0.35"/>
    <row r="703" ht="15"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row r="711" spans="2:33" ht="15" customHeight="1" x14ac:dyDescent="0.35"/>
    <row r="712" spans="2:33" ht="15" customHeight="1" x14ac:dyDescent="0.35">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row>
    <row r="713" spans="2:33" ht="15" customHeight="1" x14ac:dyDescent="0.35"/>
    <row r="714" spans="2:33" ht="15" customHeight="1" x14ac:dyDescent="0.35"/>
    <row r="715" spans="2:33" ht="15" customHeight="1" x14ac:dyDescent="0.35"/>
    <row r="716" spans="2:33" ht="15" customHeight="1" x14ac:dyDescent="0.35"/>
    <row r="717" spans="2:33" ht="15" customHeight="1" x14ac:dyDescent="0.35"/>
    <row r="718" spans="2:33" ht="15" customHeight="1" x14ac:dyDescent="0.35"/>
    <row r="719" spans="2:33" ht="15" customHeight="1" x14ac:dyDescent="0.35"/>
    <row r="720" spans="2:33"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2" ht="15" customHeight="1" x14ac:dyDescent="0.35"/>
    <row r="783" ht="15" customHeight="1" x14ac:dyDescent="0.35"/>
    <row r="784" ht="15" customHeight="1" x14ac:dyDescent="0.35"/>
    <row r="785" ht="15" customHeight="1" x14ac:dyDescent="0.35"/>
    <row r="787" ht="15" customHeight="1" x14ac:dyDescent="0.35"/>
    <row r="788" ht="15" customHeight="1" x14ac:dyDescent="0.35"/>
    <row r="789" ht="15" customHeight="1" x14ac:dyDescent="0.35"/>
    <row r="790"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6" ht="15" customHeight="1" x14ac:dyDescent="0.35"/>
    <row r="817" ht="15" customHeight="1" x14ac:dyDescent="0.35"/>
    <row r="818" ht="15" customHeight="1" x14ac:dyDescent="0.35"/>
    <row r="819" ht="15" customHeight="1" x14ac:dyDescent="0.35"/>
    <row r="820" ht="15" customHeight="1" x14ac:dyDescent="0.35"/>
    <row r="822" ht="15" customHeight="1" x14ac:dyDescent="0.35"/>
    <row r="823"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40"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7" ht="15" customHeight="1" x14ac:dyDescent="0.35"/>
    <row r="858" ht="15" customHeight="1" x14ac:dyDescent="0.35"/>
    <row r="859" ht="15" customHeight="1" x14ac:dyDescent="0.35"/>
    <row r="860" ht="15" customHeight="1" x14ac:dyDescent="0.35"/>
    <row r="861"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5"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row r="887" spans="2:33" ht="15" customHeight="1" x14ac:dyDescent="0.35">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row>
    <row r="888" spans="2:33" ht="15" customHeight="1" x14ac:dyDescent="0.35"/>
    <row r="889" spans="2:33" ht="15" customHeight="1" x14ac:dyDescent="0.35"/>
    <row r="890" spans="2:33" ht="15" customHeight="1" x14ac:dyDescent="0.35"/>
    <row r="891" spans="2:33" ht="15" customHeight="1" x14ac:dyDescent="0.35"/>
    <row r="892" spans="2:33" ht="15" customHeight="1" x14ac:dyDescent="0.35"/>
    <row r="893" spans="2:33" ht="15" customHeight="1" x14ac:dyDescent="0.35"/>
    <row r="894" spans="2:33" ht="15" customHeight="1" x14ac:dyDescent="0.35"/>
    <row r="895" spans="2:33" ht="15" customHeight="1" x14ac:dyDescent="0.35"/>
    <row r="896" spans="2:33"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spans="2:33" ht="15" customHeight="1" x14ac:dyDescent="0.35"/>
    <row r="1090" spans="2:33" ht="15" customHeight="1" x14ac:dyDescent="0.35"/>
    <row r="1091" spans="2:33" ht="15" customHeight="1" x14ac:dyDescent="0.35"/>
    <row r="1092" spans="2:33" ht="15" customHeight="1" x14ac:dyDescent="0.35"/>
    <row r="1093" spans="2:33" ht="15" customHeight="1" x14ac:dyDescent="0.35"/>
    <row r="1094" spans="2:33" ht="15" customHeight="1" x14ac:dyDescent="0.35"/>
    <row r="1096" spans="2:33" ht="15" customHeight="1" x14ac:dyDescent="0.35"/>
    <row r="1097" spans="2:33" ht="15" customHeight="1" x14ac:dyDescent="0.35"/>
    <row r="1098" spans="2:33" ht="15" customHeight="1" x14ac:dyDescent="0.35"/>
    <row r="1099" spans="2:33" ht="15" customHeight="1" x14ac:dyDescent="0.35"/>
    <row r="1100" spans="2:33" ht="15" customHeight="1" x14ac:dyDescent="0.35">
      <c r="B1100" s="47"/>
      <c r="C1100" s="47"/>
      <c r="D1100" s="47"/>
      <c r="E1100" s="47"/>
      <c r="F1100" s="47"/>
      <c r="G1100" s="47"/>
      <c r="H1100" s="47"/>
      <c r="I1100" s="47"/>
      <c r="J1100" s="47"/>
      <c r="K1100" s="47"/>
      <c r="L1100" s="47"/>
      <c r="M1100" s="47"/>
      <c r="N1100" s="47"/>
      <c r="O1100" s="47"/>
      <c r="P1100" s="47"/>
      <c r="Q1100" s="47"/>
      <c r="R1100" s="47"/>
      <c r="S1100" s="47"/>
      <c r="T1100" s="47"/>
      <c r="U1100" s="47"/>
      <c r="V1100" s="47"/>
      <c r="W1100" s="47"/>
      <c r="X1100" s="47"/>
      <c r="Y1100" s="47"/>
      <c r="Z1100" s="47"/>
      <c r="AA1100" s="47"/>
      <c r="AB1100" s="47"/>
      <c r="AC1100" s="47"/>
      <c r="AD1100" s="47"/>
      <c r="AE1100" s="47"/>
      <c r="AF1100" s="47"/>
      <c r="AG1100" s="47"/>
    </row>
    <row r="1101" spans="2:33" ht="15" customHeight="1" x14ac:dyDescent="0.35"/>
    <row r="1102" spans="2:33" ht="15" customHeight="1" x14ac:dyDescent="0.35"/>
    <row r="1103" spans="2:33" ht="15" customHeight="1" x14ac:dyDescent="0.35"/>
    <row r="1104" spans="2:33"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70" ht="15" customHeight="1" x14ac:dyDescent="0.35"/>
    <row r="1171" ht="15" customHeight="1" x14ac:dyDescent="0.35"/>
    <row r="1172" ht="15" customHeight="1" x14ac:dyDescent="0.35"/>
    <row r="1173" ht="15" customHeight="1" x14ac:dyDescent="0.35"/>
    <row r="1174" ht="15" customHeight="1" x14ac:dyDescent="0.35"/>
    <row r="1175" ht="15" customHeight="1" x14ac:dyDescent="0.35"/>
    <row r="1176" ht="15" customHeight="1" x14ac:dyDescent="0.35"/>
    <row r="1177" ht="15" customHeight="1" x14ac:dyDescent="0.35"/>
    <row r="1178" ht="15" customHeight="1" x14ac:dyDescent="0.35"/>
    <row r="1179" ht="15" customHeight="1" x14ac:dyDescent="0.35"/>
    <row r="1180" ht="15" customHeight="1" x14ac:dyDescent="0.35"/>
    <row r="1181" ht="15" customHeight="1" x14ac:dyDescent="0.35"/>
    <row r="1182" ht="15" customHeight="1" x14ac:dyDescent="0.35"/>
    <row r="1183" ht="15" customHeight="1" x14ac:dyDescent="0.35"/>
    <row r="1184" ht="15" customHeight="1" x14ac:dyDescent="0.35"/>
    <row r="1185" ht="15" customHeight="1" x14ac:dyDescent="0.35"/>
    <row r="1186" ht="15" customHeight="1" x14ac:dyDescent="0.35"/>
    <row r="1187" ht="15" customHeight="1" x14ac:dyDescent="0.35"/>
    <row r="1188" ht="15" customHeight="1" x14ac:dyDescent="0.35"/>
    <row r="1189" ht="15" customHeight="1" x14ac:dyDescent="0.35"/>
    <row r="1190" ht="15" customHeight="1" x14ac:dyDescent="0.35"/>
    <row r="1191" ht="15" customHeight="1" x14ac:dyDescent="0.35"/>
    <row r="1192" ht="15" customHeight="1" x14ac:dyDescent="0.35"/>
    <row r="1194" ht="15" customHeight="1" x14ac:dyDescent="0.35"/>
    <row r="1195" ht="15" customHeight="1" x14ac:dyDescent="0.35"/>
    <row r="1196" ht="15" customHeight="1" x14ac:dyDescent="0.35"/>
    <row r="1197" ht="15" customHeight="1" x14ac:dyDescent="0.35"/>
    <row r="1198" ht="15" customHeight="1" x14ac:dyDescent="0.35"/>
    <row r="1199" ht="15"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spans="2:33" ht="15" customHeight="1" x14ac:dyDescent="0.35"/>
    <row r="1218" spans="2:33" ht="15" customHeight="1" x14ac:dyDescent="0.35"/>
    <row r="1219" spans="2:33" ht="15" customHeight="1" x14ac:dyDescent="0.35"/>
    <row r="1220" spans="2:33" ht="15" customHeight="1" x14ac:dyDescent="0.35"/>
    <row r="1221" spans="2:33" ht="15" customHeight="1" x14ac:dyDescent="0.35"/>
    <row r="1222" spans="2:33" ht="15" customHeight="1" x14ac:dyDescent="0.35"/>
    <row r="1223" spans="2:33" ht="15" customHeight="1" x14ac:dyDescent="0.35"/>
    <row r="1224" spans="2:33" ht="15" customHeight="1" x14ac:dyDescent="0.35"/>
    <row r="1225" spans="2:33" ht="15" customHeight="1" x14ac:dyDescent="0.35"/>
    <row r="1226" spans="2:33" ht="15" customHeight="1" x14ac:dyDescent="0.35"/>
    <row r="1227" spans="2:33" ht="15" customHeight="1" x14ac:dyDescent="0.35">
      <c r="B1227" s="47"/>
      <c r="C1227" s="47"/>
      <c r="D1227" s="47"/>
      <c r="E1227" s="47"/>
      <c r="F1227" s="47"/>
      <c r="G1227" s="47"/>
      <c r="H1227" s="47"/>
      <c r="I1227" s="47"/>
      <c r="J1227" s="47"/>
      <c r="K1227" s="47"/>
      <c r="L1227" s="47"/>
      <c r="M1227" s="47"/>
      <c r="N1227" s="47"/>
      <c r="O1227" s="47"/>
      <c r="P1227" s="47"/>
      <c r="Q1227" s="47"/>
      <c r="R1227" s="47"/>
      <c r="S1227" s="47"/>
      <c r="T1227" s="47"/>
      <c r="U1227" s="47"/>
      <c r="V1227" s="47"/>
      <c r="W1227" s="47"/>
      <c r="X1227" s="47"/>
      <c r="Y1227" s="47"/>
      <c r="Z1227" s="47"/>
      <c r="AA1227" s="47"/>
      <c r="AB1227" s="47"/>
      <c r="AC1227" s="47"/>
      <c r="AD1227" s="47"/>
      <c r="AE1227" s="47"/>
      <c r="AF1227" s="47"/>
      <c r="AG1227" s="47"/>
    </row>
    <row r="1228" spans="2:33" ht="15" customHeight="1" x14ac:dyDescent="0.35"/>
    <row r="1229" spans="2:33" ht="15" customHeight="1" x14ac:dyDescent="0.35"/>
    <row r="1230" spans="2:33" ht="15" customHeight="1" x14ac:dyDescent="0.35"/>
    <row r="1231" spans="2:33" ht="15" customHeight="1" x14ac:dyDescent="0.35"/>
    <row r="1232" spans="2:33" ht="15" customHeight="1" x14ac:dyDescent="0.35"/>
    <row r="1233" ht="15" customHeight="1" x14ac:dyDescent="0.35"/>
    <row r="1234" ht="15" customHeight="1" x14ac:dyDescent="0.35"/>
    <row r="1235" ht="15" customHeight="1" x14ac:dyDescent="0.35"/>
    <row r="1236" ht="15" customHeight="1" x14ac:dyDescent="0.35"/>
    <row r="1237" ht="15"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7" ht="15" customHeight="1" x14ac:dyDescent="0.35"/>
    <row r="1308" ht="15" customHeight="1" x14ac:dyDescent="0.35"/>
    <row r="1309" ht="15" customHeight="1" x14ac:dyDescent="0.35"/>
    <row r="1310" ht="15" customHeight="1" x14ac:dyDescent="0.35"/>
    <row r="1311" ht="15" customHeight="1" x14ac:dyDescent="0.35"/>
    <row r="1312" ht="15" customHeight="1" x14ac:dyDescent="0.35"/>
    <row r="1313" ht="15" customHeight="1" x14ac:dyDescent="0.35"/>
    <row r="1314" ht="15" customHeight="1" x14ac:dyDescent="0.35"/>
    <row r="1315" ht="15"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7" ht="15" customHeight="1" x14ac:dyDescent="0.35"/>
    <row r="1329" ht="15" customHeight="1" x14ac:dyDescent="0.35"/>
    <row r="1330" ht="15" customHeight="1" x14ac:dyDescent="0.35"/>
    <row r="1331" ht="15"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50"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1" ht="15" customHeight="1" x14ac:dyDescent="0.35"/>
    <row r="1362" ht="15"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5" ht="15" customHeight="1" x14ac:dyDescent="0.35"/>
    <row r="1376" ht="15" customHeight="1" x14ac:dyDescent="0.35"/>
    <row r="1377" spans="2:33" ht="15" customHeight="1" x14ac:dyDescent="0.35"/>
    <row r="1378" spans="2:33" ht="15" customHeight="1" x14ac:dyDescent="0.35"/>
    <row r="1379" spans="2:33" ht="15" customHeight="1" x14ac:dyDescent="0.35"/>
    <row r="1380" spans="2:33" ht="15" customHeight="1" x14ac:dyDescent="0.35"/>
    <row r="1381" spans="2:33" ht="15" customHeight="1" x14ac:dyDescent="0.35"/>
    <row r="1382" spans="2:33" ht="15" customHeight="1" x14ac:dyDescent="0.35"/>
    <row r="1383" spans="2:33" ht="15" customHeight="1" x14ac:dyDescent="0.35"/>
    <row r="1385" spans="2:33" ht="15" customHeight="1" x14ac:dyDescent="0.35"/>
    <row r="1386" spans="2:33" ht="15" customHeight="1" x14ac:dyDescent="0.35"/>
    <row r="1387" spans="2:33" ht="15" customHeight="1" x14ac:dyDescent="0.35"/>
    <row r="1388" spans="2:33" ht="15" customHeight="1" x14ac:dyDescent="0.35"/>
    <row r="1389" spans="2:33" ht="15" customHeight="1" x14ac:dyDescent="0.35"/>
    <row r="1390" spans="2:33" ht="15" customHeight="1" x14ac:dyDescent="0.35">
      <c r="B1390" s="47"/>
      <c r="C1390" s="47"/>
      <c r="D1390" s="47"/>
      <c r="E1390" s="47"/>
      <c r="F1390" s="47"/>
      <c r="G1390" s="47"/>
      <c r="H1390" s="47"/>
      <c r="I1390" s="47"/>
      <c r="J1390" s="47"/>
      <c r="K1390" s="47"/>
      <c r="L1390" s="47"/>
      <c r="M1390" s="47"/>
      <c r="N1390" s="47"/>
      <c r="O1390" s="47"/>
      <c r="P1390" s="47"/>
      <c r="Q1390" s="47"/>
      <c r="R1390" s="47"/>
      <c r="S1390" s="47"/>
      <c r="T1390" s="47"/>
      <c r="U1390" s="47"/>
      <c r="V1390" s="47"/>
      <c r="W1390" s="47"/>
      <c r="X1390" s="47"/>
      <c r="Y1390" s="47"/>
      <c r="Z1390" s="47"/>
      <c r="AA1390" s="47"/>
      <c r="AB1390" s="47"/>
      <c r="AC1390" s="47"/>
      <c r="AD1390" s="47"/>
      <c r="AE1390" s="47"/>
      <c r="AF1390" s="47"/>
      <c r="AG1390" s="47"/>
    </row>
    <row r="1391" spans="2:33" ht="15" customHeight="1" x14ac:dyDescent="0.35"/>
    <row r="1392" spans="2:33" ht="15" customHeight="1" x14ac:dyDescent="0.35"/>
    <row r="1393" ht="15" customHeight="1" x14ac:dyDescent="0.35"/>
    <row r="1394" ht="15" customHeight="1" x14ac:dyDescent="0.35"/>
    <row r="1395" ht="15" customHeight="1" x14ac:dyDescent="0.35"/>
    <row r="1396" ht="15" customHeight="1" x14ac:dyDescent="0.35"/>
    <row r="1397" ht="15"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1" ht="15" customHeight="1" x14ac:dyDescent="0.35"/>
    <row r="1452" ht="15"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5"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ht="15" customHeight="1" x14ac:dyDescent="0.35"/>
    <row r="1474" ht="15" customHeight="1" x14ac:dyDescent="0.35"/>
    <row r="1475" ht="15" customHeight="1" x14ac:dyDescent="0.35"/>
    <row r="1477" ht="15" customHeight="1" x14ac:dyDescent="0.35"/>
    <row r="1478" ht="15" customHeight="1" x14ac:dyDescent="0.35"/>
    <row r="1479" ht="15" customHeight="1" x14ac:dyDescent="0.35"/>
    <row r="1480" ht="15" customHeight="1" x14ac:dyDescent="0.35"/>
    <row r="1481" ht="15" customHeight="1" x14ac:dyDescent="0.35"/>
    <row r="1482" ht="15" customHeight="1" x14ac:dyDescent="0.35"/>
    <row r="1483" ht="15" customHeight="1" x14ac:dyDescent="0.35"/>
    <row r="1484" ht="15" customHeight="1" x14ac:dyDescent="0.35"/>
    <row r="1485" ht="15" customHeight="1" x14ac:dyDescent="0.35"/>
    <row r="1486" ht="15" customHeight="1" x14ac:dyDescent="0.35"/>
    <row r="1487" ht="15" customHeight="1" x14ac:dyDescent="0.35"/>
    <row r="1489" spans="2:33" ht="15" customHeight="1" x14ac:dyDescent="0.35"/>
    <row r="1491" spans="2:33" ht="15" customHeight="1" x14ac:dyDescent="0.35"/>
    <row r="1492" spans="2:33" ht="15" customHeight="1" x14ac:dyDescent="0.35"/>
    <row r="1493" spans="2:33" ht="15" customHeight="1" x14ac:dyDescent="0.35"/>
    <row r="1494" spans="2:33" ht="15" customHeight="1" x14ac:dyDescent="0.35"/>
    <row r="1495" spans="2:33" ht="15" customHeight="1" x14ac:dyDescent="0.35"/>
    <row r="1496" spans="2:33" ht="15" customHeight="1" x14ac:dyDescent="0.35"/>
    <row r="1497" spans="2:33" ht="15" customHeight="1" x14ac:dyDescent="0.35"/>
    <row r="1498" spans="2:33" ht="15" customHeight="1" x14ac:dyDescent="0.35"/>
    <row r="1500" spans="2:33" ht="15" customHeight="1" x14ac:dyDescent="0.35"/>
    <row r="1501" spans="2:33" ht="15" customHeight="1" x14ac:dyDescent="0.35"/>
    <row r="1502" spans="2:33" ht="15" customHeight="1" x14ac:dyDescent="0.35">
      <c r="B1502" s="47"/>
      <c r="C1502" s="47"/>
      <c r="D1502" s="47"/>
      <c r="E1502" s="47"/>
      <c r="F1502" s="47"/>
      <c r="G1502" s="47"/>
      <c r="H1502" s="47"/>
      <c r="I1502" s="47"/>
      <c r="J1502" s="47"/>
      <c r="K1502" s="47"/>
      <c r="L1502" s="47"/>
      <c r="M1502" s="47"/>
      <c r="N1502" s="47"/>
      <c r="O1502" s="47"/>
      <c r="P1502" s="47"/>
      <c r="Q1502" s="47"/>
      <c r="R1502" s="47"/>
      <c r="S1502" s="47"/>
      <c r="T1502" s="47"/>
      <c r="U1502" s="47"/>
      <c r="V1502" s="47"/>
      <c r="W1502" s="47"/>
      <c r="X1502" s="47"/>
      <c r="Y1502" s="47"/>
      <c r="Z1502" s="47"/>
      <c r="AA1502" s="47"/>
      <c r="AB1502" s="47"/>
      <c r="AC1502" s="47"/>
      <c r="AD1502" s="47"/>
      <c r="AE1502" s="47"/>
      <c r="AF1502" s="47"/>
      <c r="AG1502" s="47"/>
    </row>
    <row r="1503" spans="2:33" ht="15" customHeight="1" x14ac:dyDescent="0.35"/>
    <row r="1504" spans="2:33" ht="15" customHeight="1" x14ac:dyDescent="0.35"/>
    <row r="1505" ht="15" customHeight="1" x14ac:dyDescent="0.35"/>
    <row r="1506" ht="15" customHeight="1" x14ac:dyDescent="0.35"/>
    <row r="1507" ht="15" customHeight="1" x14ac:dyDescent="0.35"/>
    <row r="1508" ht="15" customHeight="1" x14ac:dyDescent="0.35"/>
    <row r="1509" ht="15" customHeight="1" x14ac:dyDescent="0.35"/>
    <row r="1510" ht="15" customHeight="1" x14ac:dyDescent="0.35"/>
    <row r="1511" ht="15" customHeight="1" x14ac:dyDescent="0.35"/>
    <row r="1512" ht="15" customHeight="1" x14ac:dyDescent="0.35"/>
    <row r="1513" ht="15" customHeight="1" x14ac:dyDescent="0.35"/>
    <row r="1514" ht="15" customHeight="1" x14ac:dyDescent="0.35"/>
    <row r="1515" ht="15" customHeight="1" x14ac:dyDescent="0.35"/>
    <row r="1516" ht="15" customHeight="1" x14ac:dyDescent="0.35"/>
    <row r="1517" ht="15" customHeight="1" x14ac:dyDescent="0.35"/>
    <row r="1518" ht="15" customHeight="1" x14ac:dyDescent="0.35"/>
    <row r="1519" ht="15" customHeight="1" x14ac:dyDescent="0.35"/>
    <row r="1520" ht="15" customHeight="1" x14ac:dyDescent="0.35"/>
    <row r="1521" ht="15" customHeight="1" x14ac:dyDescent="0.35"/>
    <row r="1522" ht="15" customHeight="1" x14ac:dyDescent="0.35"/>
    <row r="1523" ht="15" customHeight="1" x14ac:dyDescent="0.35"/>
    <row r="1524" ht="15" customHeight="1" x14ac:dyDescent="0.35"/>
    <row r="1525" ht="15" customHeight="1" x14ac:dyDescent="0.35"/>
    <row r="1526"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2" ht="15" customHeight="1" x14ac:dyDescent="0.35"/>
    <row r="1583" ht="15" customHeight="1" x14ac:dyDescent="0.35"/>
    <row r="1584" ht="15" customHeight="1" x14ac:dyDescent="0.35"/>
    <row r="1585" ht="15" customHeight="1" x14ac:dyDescent="0.35"/>
    <row r="1587" ht="15" customHeight="1" x14ac:dyDescent="0.35"/>
    <row r="1588" ht="15" customHeight="1" x14ac:dyDescent="0.35"/>
    <row r="1589" ht="15" customHeight="1" x14ac:dyDescent="0.35"/>
    <row r="1590" ht="15" customHeight="1" x14ac:dyDescent="0.35"/>
    <row r="1592" ht="15" customHeight="1" x14ac:dyDescent="0.35"/>
    <row r="1594" ht="15" customHeight="1" x14ac:dyDescent="0.35"/>
    <row r="1595" ht="15" customHeight="1" x14ac:dyDescent="0.35"/>
    <row r="1596" ht="15" customHeight="1" x14ac:dyDescent="0.35"/>
    <row r="1597" ht="15" customHeight="1" x14ac:dyDescent="0.35"/>
    <row r="1599" ht="15" customHeight="1" x14ac:dyDescent="0.35"/>
    <row r="1600" ht="15" customHeight="1" x14ac:dyDescent="0.35"/>
    <row r="1601" spans="2:33" ht="15" customHeight="1" x14ac:dyDescent="0.35"/>
    <row r="1602" spans="2:33" ht="15" customHeight="1" x14ac:dyDescent="0.35"/>
    <row r="1603" spans="2:33" ht="15" customHeight="1" x14ac:dyDescent="0.35"/>
    <row r="1604" spans="2:33" ht="15" customHeight="1" x14ac:dyDescent="0.35">
      <c r="B1604" s="47"/>
      <c r="C1604" s="47"/>
      <c r="D1604" s="47"/>
      <c r="E1604" s="47"/>
      <c r="F1604" s="47"/>
      <c r="G1604" s="47"/>
      <c r="H1604" s="47"/>
      <c r="I1604" s="47"/>
      <c r="J1604" s="47"/>
      <c r="K1604" s="47"/>
      <c r="L1604" s="47"/>
      <c r="M1604" s="47"/>
      <c r="N1604" s="47"/>
      <c r="O1604" s="47"/>
      <c r="P1604" s="47"/>
      <c r="Q1604" s="47"/>
      <c r="R1604" s="47"/>
      <c r="S1604" s="47"/>
      <c r="T1604" s="47"/>
      <c r="U1604" s="47"/>
      <c r="V1604" s="47"/>
      <c r="W1604" s="47"/>
      <c r="X1604" s="47"/>
      <c r="Y1604" s="47"/>
      <c r="Z1604" s="47"/>
      <c r="AA1604" s="47"/>
      <c r="AB1604" s="47"/>
      <c r="AC1604" s="47"/>
      <c r="AD1604" s="47"/>
      <c r="AE1604" s="47"/>
      <c r="AF1604" s="47"/>
      <c r="AG1604" s="47"/>
    </row>
    <row r="1605" spans="2:33" ht="15" customHeight="1" x14ac:dyDescent="0.35"/>
    <row r="1606" spans="2:33" ht="15" customHeight="1" x14ac:dyDescent="0.35"/>
    <row r="1607" spans="2:33" ht="15" customHeight="1" x14ac:dyDescent="0.35"/>
    <row r="1608" spans="2:33" ht="15" customHeight="1" x14ac:dyDescent="0.35"/>
    <row r="1609" spans="2:33" ht="15" customHeight="1" x14ac:dyDescent="0.35"/>
    <row r="1610" spans="2:33"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40" ht="15" customHeight="1" x14ac:dyDescent="0.35"/>
    <row r="1641" ht="15"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5"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6"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7" spans="2:33" ht="15" customHeight="1" x14ac:dyDescent="0.35"/>
    <row r="1698" spans="2:33" ht="15" customHeight="1" x14ac:dyDescent="0.35">
      <c r="B1698" s="47"/>
      <c r="C1698" s="47"/>
      <c r="D1698" s="47"/>
      <c r="E1698" s="47"/>
      <c r="F1698" s="47"/>
      <c r="G1698" s="47"/>
      <c r="H1698" s="47"/>
      <c r="I1698" s="47"/>
      <c r="J1698" s="47"/>
      <c r="K1698" s="47"/>
      <c r="L1698" s="47"/>
      <c r="M1698" s="47"/>
      <c r="N1698" s="47"/>
      <c r="O1698" s="47"/>
      <c r="P1698" s="47"/>
      <c r="Q1698" s="47"/>
      <c r="R1698" s="47"/>
      <c r="S1698" s="47"/>
      <c r="T1698" s="47"/>
      <c r="U1698" s="47"/>
      <c r="V1698" s="47"/>
      <c r="W1698" s="47"/>
      <c r="X1698" s="47"/>
      <c r="Y1698" s="47"/>
      <c r="Z1698" s="47"/>
      <c r="AA1698" s="47"/>
      <c r="AB1698" s="47"/>
      <c r="AC1698" s="47"/>
      <c r="AD1698" s="47"/>
      <c r="AE1698" s="47"/>
      <c r="AF1698" s="47"/>
      <c r="AG1698" s="47"/>
    </row>
    <row r="1699" spans="2:33" ht="15" customHeight="1" x14ac:dyDescent="0.35"/>
    <row r="1700" spans="2:33" ht="15" customHeight="1" x14ac:dyDescent="0.35"/>
    <row r="1701" spans="2:33" ht="15" customHeight="1" x14ac:dyDescent="0.35"/>
    <row r="1702" spans="2:33" ht="15" customHeight="1" x14ac:dyDescent="0.35"/>
    <row r="1703" spans="2:33" ht="15" customHeight="1" x14ac:dyDescent="0.35"/>
    <row r="1704" spans="2:33" ht="15" customHeight="1" x14ac:dyDescent="0.35"/>
    <row r="1705" spans="2:33" ht="15" customHeight="1" x14ac:dyDescent="0.35"/>
    <row r="1706" spans="2:33" ht="15" customHeight="1" x14ac:dyDescent="0.35"/>
    <row r="1707" spans="2:33" ht="15" customHeight="1" x14ac:dyDescent="0.35"/>
    <row r="1708" spans="2:33" ht="15" customHeight="1" x14ac:dyDescent="0.35"/>
    <row r="1709" spans="2:33" ht="15" customHeight="1" x14ac:dyDescent="0.35"/>
    <row r="1710" spans="2:33" ht="15" customHeight="1" x14ac:dyDescent="0.35"/>
    <row r="1711" spans="2:33" ht="15" customHeight="1" x14ac:dyDescent="0.35"/>
    <row r="1712" spans="2:33" ht="15" customHeight="1" x14ac:dyDescent="0.35"/>
    <row r="1713" ht="15" customHeight="1" x14ac:dyDescent="0.35"/>
    <row r="1714" ht="15" customHeight="1" x14ac:dyDescent="0.35"/>
    <row r="1715" ht="15" customHeight="1" x14ac:dyDescent="0.35"/>
    <row r="1716" ht="15" customHeight="1" x14ac:dyDescent="0.35"/>
    <row r="1717" ht="15" customHeight="1" x14ac:dyDescent="0.35"/>
    <row r="1718" ht="15" customHeight="1" x14ac:dyDescent="0.35"/>
    <row r="1719" ht="15" customHeight="1" x14ac:dyDescent="0.35"/>
    <row r="1720" ht="15" customHeight="1" x14ac:dyDescent="0.35"/>
    <row r="1721" ht="15" customHeight="1" x14ac:dyDescent="0.35"/>
    <row r="1722" ht="15" customHeight="1" x14ac:dyDescent="0.35"/>
    <row r="1723" ht="15" customHeight="1" x14ac:dyDescent="0.35"/>
    <row r="1724" ht="15" customHeight="1" x14ac:dyDescent="0.35"/>
    <row r="1725" ht="15" customHeight="1" x14ac:dyDescent="0.35"/>
    <row r="1726" ht="15"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1" ht="15" customHeight="1" x14ac:dyDescent="0.35"/>
    <row r="1863" ht="15" customHeight="1" x14ac:dyDescent="0.35"/>
    <row r="1864" ht="15" customHeight="1" x14ac:dyDescent="0.35"/>
    <row r="1865" ht="15" customHeight="1" x14ac:dyDescent="0.35"/>
    <row r="1867" ht="15" customHeight="1" x14ac:dyDescent="0.35"/>
    <row r="1868" ht="15" customHeight="1" x14ac:dyDescent="0.35"/>
    <row r="1869" ht="15" customHeight="1" x14ac:dyDescent="0.35"/>
    <row r="1870"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5" customHeight="1" x14ac:dyDescent="0.35"/>
    <row r="1886" ht="15" customHeight="1" x14ac:dyDescent="0.35"/>
    <row r="1888" ht="15" customHeight="1" x14ac:dyDescent="0.35"/>
    <row r="1889" ht="15" customHeight="1" x14ac:dyDescent="0.35"/>
    <row r="1890" ht="15" customHeight="1" x14ac:dyDescent="0.35"/>
    <row r="1891"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5" ht="15" customHeight="1" x14ac:dyDescent="0.35"/>
    <row r="1916" ht="15" customHeight="1" x14ac:dyDescent="0.35"/>
    <row r="1917" ht="15" customHeight="1" x14ac:dyDescent="0.35"/>
    <row r="1919" ht="15" customHeight="1" x14ac:dyDescent="0.35"/>
    <row r="1920" ht="15" customHeight="1" x14ac:dyDescent="0.35"/>
    <row r="1921" ht="15" customHeight="1" x14ac:dyDescent="0.35"/>
    <row r="1922" ht="15"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3" ht="15" customHeight="1" x14ac:dyDescent="0.35"/>
    <row r="1934" ht="15" customHeight="1" x14ac:dyDescent="0.35"/>
    <row r="1935" ht="15" customHeight="1" x14ac:dyDescent="0.35"/>
    <row r="1937" spans="2:33" ht="15" customHeight="1" x14ac:dyDescent="0.35"/>
    <row r="1938" spans="2:33" ht="15" customHeight="1" x14ac:dyDescent="0.35"/>
    <row r="1939" spans="2:33" ht="15" customHeight="1" x14ac:dyDescent="0.35"/>
    <row r="1940" spans="2:33" ht="15" customHeight="1" x14ac:dyDescent="0.35"/>
    <row r="1941" spans="2:33" ht="15" customHeight="1" x14ac:dyDescent="0.35"/>
    <row r="1942" spans="2:33" ht="15" customHeight="1" x14ac:dyDescent="0.35"/>
    <row r="1943" spans="2:33" ht="15" customHeight="1" x14ac:dyDescent="0.35"/>
    <row r="1944" spans="2:33" ht="15" customHeight="1" x14ac:dyDescent="0.35"/>
    <row r="1945" spans="2:33" ht="15" customHeight="1" x14ac:dyDescent="0.35">
      <c r="B1945" s="47"/>
      <c r="C1945" s="47"/>
      <c r="D1945" s="47"/>
      <c r="E1945" s="47"/>
      <c r="F1945" s="47"/>
      <c r="G1945" s="47"/>
      <c r="H1945" s="47"/>
      <c r="I1945" s="47"/>
      <c r="J1945" s="47"/>
      <c r="K1945" s="47"/>
      <c r="L1945" s="47"/>
      <c r="M1945" s="47"/>
      <c r="N1945" s="47"/>
      <c r="O1945" s="47"/>
      <c r="P1945" s="47"/>
      <c r="Q1945" s="47"/>
      <c r="R1945" s="47"/>
      <c r="S1945" s="47"/>
      <c r="T1945" s="47"/>
      <c r="U1945" s="47"/>
      <c r="V1945" s="47"/>
      <c r="W1945" s="47"/>
      <c r="X1945" s="47"/>
      <c r="Y1945" s="47"/>
      <c r="Z1945" s="47"/>
      <c r="AA1945" s="47"/>
      <c r="AB1945" s="47"/>
      <c r="AC1945" s="47"/>
      <c r="AD1945" s="47"/>
      <c r="AE1945" s="47"/>
      <c r="AF1945" s="47"/>
      <c r="AG1945" s="47"/>
    </row>
    <row r="1946" spans="2:33" ht="15" customHeight="1" x14ac:dyDescent="0.35"/>
    <row r="1947" spans="2:33" ht="15" customHeight="1" x14ac:dyDescent="0.35"/>
    <row r="1948" spans="2:33" ht="15" customHeight="1" x14ac:dyDescent="0.35"/>
    <row r="1949" spans="2:33" ht="15" customHeight="1" x14ac:dyDescent="0.35"/>
    <row r="1950" spans="2:33" ht="15" customHeight="1" x14ac:dyDescent="0.35"/>
    <row r="1951" spans="2:33" ht="15" customHeight="1" x14ac:dyDescent="0.35"/>
    <row r="1952" spans="2:33" ht="15" customHeight="1" x14ac:dyDescent="0.35"/>
    <row r="1953" ht="15" customHeight="1" x14ac:dyDescent="0.35"/>
    <row r="1954" ht="15" customHeight="1" x14ac:dyDescent="0.35"/>
    <row r="1955" ht="15" customHeight="1" x14ac:dyDescent="0.35"/>
    <row r="1975" ht="15" customHeight="1" x14ac:dyDescent="0.35"/>
    <row r="1976" ht="15" customHeight="1" x14ac:dyDescent="0.35"/>
    <row r="1977" ht="15" customHeight="1" x14ac:dyDescent="0.35"/>
    <row r="1978" ht="15" customHeight="1" x14ac:dyDescent="0.35"/>
    <row r="1979" ht="15" customHeight="1" x14ac:dyDescent="0.35"/>
    <row r="1980" ht="15" customHeight="1" x14ac:dyDescent="0.35"/>
    <row r="1981" ht="15" customHeight="1" x14ac:dyDescent="0.35"/>
    <row r="1982" ht="15" customHeight="1" x14ac:dyDescent="0.35"/>
    <row r="1984" ht="15" customHeight="1" x14ac:dyDescent="0.35"/>
    <row r="1985" ht="15" customHeight="1" x14ac:dyDescent="0.35"/>
    <row r="1986" ht="15" customHeight="1" x14ac:dyDescent="0.35"/>
    <row r="1988" ht="15" customHeight="1" x14ac:dyDescent="0.35"/>
    <row r="1990" ht="15" customHeight="1" x14ac:dyDescent="0.35"/>
    <row r="1991" ht="15" customHeight="1" x14ac:dyDescent="0.35"/>
    <row r="1992" ht="15" customHeight="1" x14ac:dyDescent="0.35"/>
    <row r="1993" ht="15" customHeight="1" x14ac:dyDescent="0.35"/>
    <row r="1994" ht="15" customHeight="1" x14ac:dyDescent="0.35"/>
    <row r="1995" ht="15" customHeight="1" x14ac:dyDescent="0.35"/>
    <row r="1996" ht="15" customHeight="1" x14ac:dyDescent="0.35"/>
    <row r="1997" ht="15" customHeight="1" x14ac:dyDescent="0.35"/>
    <row r="1998" ht="15" customHeight="1" x14ac:dyDescent="0.35"/>
    <row r="1999" ht="15" customHeight="1" x14ac:dyDescent="0.35"/>
    <row r="2000" ht="15" customHeight="1" x14ac:dyDescent="0.35"/>
    <row r="2001" ht="15" customHeight="1" x14ac:dyDescent="0.35"/>
    <row r="2002" ht="15" customHeight="1" x14ac:dyDescent="0.35"/>
    <row r="2004" ht="15" customHeight="1" x14ac:dyDescent="0.35"/>
    <row r="2006" ht="15" customHeight="1" x14ac:dyDescent="0.35"/>
    <row r="2008" ht="15" customHeight="1" x14ac:dyDescent="0.35"/>
    <row r="2009" ht="15" customHeight="1" x14ac:dyDescent="0.35"/>
    <row r="2011" ht="15" customHeight="1" x14ac:dyDescent="0.35"/>
    <row r="2012" ht="15" customHeight="1" x14ac:dyDescent="0.35"/>
    <row r="2013" ht="15" customHeight="1" x14ac:dyDescent="0.35"/>
    <row r="2014" ht="15" customHeight="1" x14ac:dyDescent="0.35"/>
    <row r="2015" ht="15" customHeight="1" x14ac:dyDescent="0.35"/>
    <row r="2016" ht="15" customHeight="1" x14ac:dyDescent="0.35"/>
    <row r="2017" spans="2:33" ht="15" customHeight="1" x14ac:dyDescent="0.35"/>
    <row r="2018" spans="2:33" ht="15" customHeight="1" x14ac:dyDescent="0.35"/>
    <row r="2019" spans="2:33" ht="15" customHeight="1" x14ac:dyDescent="0.35"/>
    <row r="2020" spans="2:33" ht="15" customHeight="1" x14ac:dyDescent="0.35"/>
    <row r="2022" spans="2:33" ht="15" customHeight="1" x14ac:dyDescent="0.35"/>
    <row r="2023" spans="2:33" ht="15" customHeight="1" x14ac:dyDescent="0.35"/>
    <row r="2024" spans="2:33" ht="15" customHeight="1" x14ac:dyDescent="0.35"/>
    <row r="2025" spans="2:33" ht="15" customHeight="1" x14ac:dyDescent="0.35"/>
    <row r="2026" spans="2:33" ht="15" customHeight="1" x14ac:dyDescent="0.35"/>
    <row r="2027" spans="2:33" ht="15" customHeight="1" x14ac:dyDescent="0.35"/>
    <row r="2028" spans="2:33" ht="15" customHeight="1" x14ac:dyDescent="0.35"/>
    <row r="2029" spans="2:33" ht="15" customHeight="1" x14ac:dyDescent="0.35"/>
    <row r="2030" spans="2:33" ht="15" customHeight="1" x14ac:dyDescent="0.35"/>
    <row r="2031" spans="2:33" ht="15" customHeight="1" x14ac:dyDescent="0.35">
      <c r="B2031" s="47"/>
      <c r="C2031" s="47"/>
      <c r="D2031" s="47"/>
      <c r="E2031" s="47"/>
      <c r="F2031" s="47"/>
      <c r="G2031" s="47"/>
      <c r="H2031" s="47"/>
      <c r="I2031" s="47"/>
      <c r="J2031" s="47"/>
      <c r="K2031" s="47"/>
      <c r="L2031" s="47"/>
      <c r="M2031" s="47"/>
      <c r="N2031" s="47"/>
      <c r="O2031" s="47"/>
      <c r="P2031" s="47"/>
      <c r="Q2031" s="47"/>
      <c r="R2031" s="47"/>
      <c r="S2031" s="47"/>
      <c r="T2031" s="47"/>
      <c r="U2031" s="47"/>
      <c r="V2031" s="47"/>
      <c r="W2031" s="47"/>
      <c r="X2031" s="47"/>
      <c r="Y2031" s="47"/>
      <c r="Z2031" s="47"/>
      <c r="AA2031" s="47"/>
      <c r="AB2031" s="47"/>
      <c r="AC2031" s="47"/>
      <c r="AD2031" s="47"/>
      <c r="AE2031" s="47"/>
      <c r="AF2031" s="47"/>
      <c r="AG2031" s="47"/>
    </row>
    <row r="2032" spans="2:33" ht="15" customHeight="1" x14ac:dyDescent="0.35"/>
    <row r="2033" ht="15" customHeight="1" x14ac:dyDescent="0.35"/>
    <row r="2034" ht="15" customHeight="1" x14ac:dyDescent="0.35"/>
    <row r="2035" ht="15" customHeight="1" x14ac:dyDescent="0.35"/>
    <row r="2036" ht="15" customHeight="1" x14ac:dyDescent="0.35"/>
    <row r="2037" ht="15" customHeight="1" x14ac:dyDescent="0.35"/>
    <row r="2038" ht="15" customHeight="1" x14ac:dyDescent="0.35"/>
    <row r="2039" ht="15" customHeight="1" x14ac:dyDescent="0.35"/>
    <row r="2040" ht="15" customHeight="1" x14ac:dyDescent="0.35"/>
    <row r="2041" ht="15" customHeight="1" x14ac:dyDescent="0.35"/>
    <row r="2042" ht="15" customHeight="1" x14ac:dyDescent="0.35"/>
    <row r="2043" ht="15" customHeight="1" x14ac:dyDescent="0.35"/>
    <row r="2044" ht="15" customHeight="1" x14ac:dyDescent="0.35"/>
    <row r="2045" ht="15" customHeight="1" x14ac:dyDescent="0.35"/>
    <row r="2046" ht="15" customHeight="1" x14ac:dyDescent="0.35"/>
    <row r="2047" ht="15" customHeight="1" x14ac:dyDescent="0.35"/>
    <row r="2048" ht="15" customHeight="1" x14ac:dyDescent="0.35"/>
    <row r="2049" ht="15" customHeight="1" x14ac:dyDescent="0.35"/>
    <row r="2050" ht="15" customHeight="1" x14ac:dyDescent="0.35"/>
    <row r="2051" ht="15" customHeight="1" x14ac:dyDescent="0.35"/>
    <row r="2052" ht="15" customHeight="1" x14ac:dyDescent="0.35"/>
    <row r="2053"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7" ht="15" customHeight="1" x14ac:dyDescent="0.35"/>
    <row r="2108"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1" ht="15" customHeight="1" x14ac:dyDescent="0.35"/>
    <row r="2133" ht="15" customHeight="1" x14ac:dyDescent="0.35"/>
    <row r="2134"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5" customHeight="1" x14ac:dyDescent="0.35"/>
    <row r="2145" spans="2:33" ht="15" customHeight="1" x14ac:dyDescent="0.35"/>
    <row r="2146" spans="2:33" ht="15" customHeight="1" x14ac:dyDescent="0.35"/>
    <row r="2148" spans="2:33" ht="15" customHeight="1" x14ac:dyDescent="0.35"/>
    <row r="2151" spans="2:33" ht="15" customHeight="1" x14ac:dyDescent="0.35"/>
    <row r="2152" spans="2:33" ht="15" customHeight="1" x14ac:dyDescent="0.35"/>
    <row r="2153" spans="2:33" ht="15" customHeight="1" x14ac:dyDescent="0.35">
      <c r="B2153" s="47"/>
      <c r="C2153" s="47"/>
      <c r="D2153" s="47"/>
      <c r="E2153" s="47"/>
      <c r="F2153" s="47"/>
      <c r="G2153" s="47"/>
      <c r="H2153" s="47"/>
      <c r="I2153" s="47"/>
      <c r="J2153" s="47"/>
      <c r="K2153" s="47"/>
      <c r="L2153" s="47"/>
      <c r="M2153" s="47"/>
      <c r="N2153" s="47"/>
      <c r="O2153" s="47"/>
      <c r="P2153" s="47"/>
      <c r="Q2153" s="47"/>
      <c r="R2153" s="47"/>
      <c r="S2153" s="47"/>
      <c r="T2153" s="47"/>
      <c r="U2153" s="47"/>
      <c r="V2153" s="47"/>
      <c r="W2153" s="47"/>
      <c r="X2153" s="47"/>
      <c r="Y2153" s="47"/>
      <c r="Z2153" s="47"/>
      <c r="AA2153" s="47"/>
      <c r="AB2153" s="47"/>
      <c r="AC2153" s="47"/>
      <c r="AD2153" s="47"/>
      <c r="AE2153" s="47"/>
      <c r="AF2153" s="47"/>
      <c r="AG2153" s="47"/>
    </row>
    <row r="2154" spans="2:33" ht="15" customHeight="1" x14ac:dyDescent="0.35"/>
    <row r="2155" spans="2:33" ht="15" customHeight="1" x14ac:dyDescent="0.35"/>
    <row r="2156" spans="2:33" ht="15" customHeight="1" x14ac:dyDescent="0.35"/>
    <row r="2157" spans="2:33" ht="15" customHeight="1" x14ac:dyDescent="0.35"/>
    <row r="2158" spans="2:33" ht="15" customHeight="1" x14ac:dyDescent="0.35"/>
    <row r="2159" spans="2:33" ht="15" customHeight="1" x14ac:dyDescent="0.35"/>
    <row r="2160" spans="2:33" ht="15" customHeight="1" x14ac:dyDescent="0.35"/>
    <row r="2161" ht="15" customHeight="1" x14ac:dyDescent="0.35"/>
    <row r="2162"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60" ht="15" customHeight="1" x14ac:dyDescent="0.35"/>
    <row r="2261" ht="15" customHeight="1" x14ac:dyDescent="0.35"/>
    <row r="2262" ht="15" customHeight="1" x14ac:dyDescent="0.35"/>
    <row r="2264" ht="15" customHeight="1" x14ac:dyDescent="0.35"/>
    <row r="2266" ht="15" customHeight="1" x14ac:dyDescent="0.35"/>
    <row r="2267" ht="15" customHeight="1" x14ac:dyDescent="0.35"/>
    <row r="2268" ht="15" customHeight="1" x14ac:dyDescent="0.35"/>
    <row r="2269" ht="15" customHeight="1" x14ac:dyDescent="0.35"/>
    <row r="2271"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2" ht="15" customHeight="1" x14ac:dyDescent="0.35"/>
    <row r="2284" ht="15" customHeight="1" x14ac:dyDescent="0.35"/>
    <row r="2285" ht="15" customHeight="1" x14ac:dyDescent="0.35"/>
    <row r="2286"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301" ht="15" customHeight="1" x14ac:dyDescent="0.35"/>
    <row r="2302" ht="15" customHeight="1" x14ac:dyDescent="0.35"/>
    <row r="2303" ht="15" customHeight="1" x14ac:dyDescent="0.35"/>
    <row r="2305" spans="2:33" ht="15" customHeight="1" x14ac:dyDescent="0.35"/>
    <row r="2306" spans="2:33" ht="15" customHeight="1" x14ac:dyDescent="0.35"/>
    <row r="2307" spans="2:33" ht="15" customHeight="1" x14ac:dyDescent="0.35"/>
    <row r="2308" spans="2:33" ht="15" customHeight="1" x14ac:dyDescent="0.35"/>
    <row r="2309" spans="2:33" ht="15" customHeight="1" x14ac:dyDescent="0.35"/>
    <row r="2310" spans="2:33" ht="15" customHeight="1" x14ac:dyDescent="0.35"/>
    <row r="2311" spans="2:33" ht="15" customHeight="1" x14ac:dyDescent="0.35"/>
    <row r="2312" spans="2:33" ht="15" customHeight="1" x14ac:dyDescent="0.35"/>
    <row r="2313" spans="2:33" ht="15" customHeight="1" x14ac:dyDescent="0.35"/>
    <row r="2314" spans="2:33" ht="15" customHeight="1" x14ac:dyDescent="0.35"/>
    <row r="2315" spans="2:33" ht="15" customHeight="1" x14ac:dyDescent="0.35"/>
    <row r="2316" spans="2:33" ht="15" customHeight="1" x14ac:dyDescent="0.35"/>
    <row r="2317" spans="2:33" ht="15" customHeight="1" x14ac:dyDescent="0.35">
      <c r="B2317" s="47"/>
      <c r="C2317" s="47"/>
      <c r="D2317" s="47"/>
      <c r="E2317" s="47"/>
      <c r="F2317" s="47"/>
      <c r="G2317" s="47"/>
      <c r="H2317" s="47"/>
      <c r="I2317" s="47"/>
      <c r="J2317" s="47"/>
      <c r="K2317" s="47"/>
      <c r="L2317" s="47"/>
      <c r="M2317" s="47"/>
      <c r="N2317" s="47"/>
      <c r="O2317" s="47"/>
      <c r="P2317" s="47"/>
      <c r="Q2317" s="47"/>
      <c r="R2317" s="47"/>
      <c r="S2317" s="47"/>
      <c r="T2317" s="47"/>
      <c r="U2317" s="47"/>
      <c r="V2317" s="47"/>
      <c r="W2317" s="47"/>
      <c r="X2317" s="47"/>
      <c r="Y2317" s="47"/>
      <c r="Z2317" s="47"/>
      <c r="AA2317" s="47"/>
      <c r="AB2317" s="47"/>
      <c r="AC2317" s="47"/>
      <c r="AD2317" s="47"/>
      <c r="AE2317" s="47"/>
      <c r="AF2317" s="47"/>
      <c r="AG2317" s="47"/>
    </row>
    <row r="2318" spans="2:33" ht="15" customHeight="1" x14ac:dyDescent="0.35"/>
    <row r="2319" spans="2:33" ht="15" customHeight="1" x14ac:dyDescent="0.35"/>
    <row r="2320" spans="2:33" ht="15" customHeight="1" x14ac:dyDescent="0.35"/>
    <row r="2321" ht="15" customHeight="1" x14ac:dyDescent="0.35"/>
    <row r="2322" ht="15" customHeight="1" x14ac:dyDescent="0.35"/>
    <row r="2323" ht="15" customHeight="1" x14ac:dyDescent="0.35"/>
    <row r="2324" ht="15" customHeight="1" x14ac:dyDescent="0.35"/>
    <row r="2325" ht="15" customHeight="1" x14ac:dyDescent="0.35"/>
    <row r="2326" ht="15" customHeight="1" x14ac:dyDescent="0.35"/>
    <row r="2327" ht="15" customHeight="1" x14ac:dyDescent="0.35"/>
    <row r="2328" ht="15" customHeight="1" x14ac:dyDescent="0.35"/>
    <row r="2329" ht="15" customHeight="1" x14ac:dyDescent="0.35"/>
    <row r="2330" ht="15" customHeight="1" x14ac:dyDescent="0.35"/>
    <row r="2331" ht="15" customHeight="1" x14ac:dyDescent="0.35"/>
    <row r="2332" ht="15" customHeight="1" x14ac:dyDescent="0.35"/>
    <row r="2333" ht="15" customHeight="1" x14ac:dyDescent="0.35"/>
    <row r="2334" ht="15"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5"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90" ht="15"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spans="2:33" ht="15" customHeight="1" x14ac:dyDescent="0.35"/>
    <row r="2418" spans="2:33" ht="15" customHeight="1" x14ac:dyDescent="0.35"/>
    <row r="2419" spans="2:33" ht="15" customHeight="1" x14ac:dyDescent="0.35">
      <c r="B2419" s="47"/>
      <c r="C2419" s="47"/>
      <c r="D2419" s="47"/>
      <c r="E2419" s="47"/>
      <c r="F2419" s="47"/>
      <c r="G2419" s="47"/>
      <c r="H2419" s="47"/>
      <c r="I2419" s="47"/>
      <c r="J2419" s="47"/>
      <c r="K2419" s="47"/>
      <c r="L2419" s="47"/>
      <c r="M2419" s="47"/>
      <c r="N2419" s="47"/>
      <c r="O2419" s="47"/>
      <c r="P2419" s="47"/>
      <c r="Q2419" s="47"/>
      <c r="R2419" s="47"/>
      <c r="S2419" s="47"/>
      <c r="T2419" s="47"/>
      <c r="U2419" s="47"/>
      <c r="V2419" s="47"/>
      <c r="W2419" s="47"/>
      <c r="X2419" s="47"/>
      <c r="Y2419" s="47"/>
      <c r="Z2419" s="47"/>
      <c r="AA2419" s="47"/>
      <c r="AB2419" s="47"/>
      <c r="AC2419" s="47"/>
      <c r="AD2419" s="47"/>
      <c r="AE2419" s="47"/>
      <c r="AF2419" s="47"/>
      <c r="AG2419" s="47"/>
    </row>
    <row r="2420" spans="2:33" ht="15" customHeight="1" x14ac:dyDescent="0.35"/>
    <row r="2421" spans="2:33" ht="15" customHeight="1" x14ac:dyDescent="0.35"/>
    <row r="2422" spans="2:33" ht="15" customHeight="1" x14ac:dyDescent="0.35"/>
    <row r="2423" spans="2:33" ht="15" customHeight="1" x14ac:dyDescent="0.35"/>
    <row r="2424" spans="2:33" ht="15" customHeight="1" x14ac:dyDescent="0.35"/>
    <row r="2425" spans="2:33" ht="15" customHeight="1" x14ac:dyDescent="0.35"/>
    <row r="2426" spans="2:33" ht="15" customHeight="1" x14ac:dyDescent="0.35"/>
    <row r="2427" spans="2:33" ht="15" customHeight="1" x14ac:dyDescent="0.35"/>
    <row r="2428" spans="2:33" ht="15" customHeight="1" x14ac:dyDescent="0.35"/>
    <row r="2429" spans="2:33" ht="15" customHeight="1" x14ac:dyDescent="0.35"/>
    <row r="2430" spans="2:33" ht="15" customHeight="1" x14ac:dyDescent="0.35"/>
    <row r="2431" spans="2:33" ht="15" customHeight="1" x14ac:dyDescent="0.35"/>
    <row r="2432" spans="2:33"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7" ht="15" customHeight="1" x14ac:dyDescent="0.35"/>
    <row r="2459" ht="15" customHeight="1" x14ac:dyDescent="0.35"/>
    <row r="2461" ht="15" customHeight="1" x14ac:dyDescent="0.35"/>
    <row r="2462" ht="15" customHeight="1" x14ac:dyDescent="0.35"/>
    <row r="2463" ht="15" customHeight="1" x14ac:dyDescent="0.35"/>
    <row r="2464" ht="15" customHeight="1" x14ac:dyDescent="0.35"/>
    <row r="2465"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5" customHeight="1" x14ac:dyDescent="0.35"/>
    <row r="2482" ht="15" customHeight="1" x14ac:dyDescent="0.35"/>
    <row r="2483" ht="15" customHeight="1" x14ac:dyDescent="0.35"/>
    <row r="2484" ht="15" customHeight="1" x14ac:dyDescent="0.35"/>
    <row r="2486"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5" ht="15" customHeight="1" x14ac:dyDescent="0.35"/>
    <row r="2496" ht="15" customHeight="1" x14ac:dyDescent="0.35"/>
    <row r="2498" spans="2:33" ht="15" customHeight="1" x14ac:dyDescent="0.35"/>
    <row r="2499" spans="2:33" ht="15" customHeight="1" x14ac:dyDescent="0.35"/>
    <row r="2500" spans="2:33" ht="15" customHeight="1" x14ac:dyDescent="0.35"/>
    <row r="2501" spans="2:33" ht="15" customHeight="1" x14ac:dyDescent="0.35"/>
    <row r="2502" spans="2:33" ht="15" customHeight="1" x14ac:dyDescent="0.35"/>
    <row r="2504" spans="2:33" ht="15" customHeight="1" x14ac:dyDescent="0.35"/>
    <row r="2505" spans="2:33" ht="15" customHeight="1" x14ac:dyDescent="0.35"/>
    <row r="2506" spans="2:33" ht="15" customHeight="1" x14ac:dyDescent="0.35"/>
    <row r="2507" spans="2:33" ht="15" customHeight="1" x14ac:dyDescent="0.35"/>
    <row r="2508" spans="2:33" ht="15" customHeight="1" x14ac:dyDescent="0.35"/>
    <row r="2509" spans="2:33" ht="15" customHeight="1" x14ac:dyDescent="0.35">
      <c r="B2509" s="47"/>
      <c r="C2509" s="47"/>
      <c r="D2509" s="47"/>
      <c r="E2509" s="47"/>
      <c r="F2509" s="47"/>
      <c r="G2509" s="47"/>
      <c r="H2509" s="47"/>
      <c r="I2509" s="47"/>
      <c r="J2509" s="47"/>
      <c r="K2509" s="47"/>
      <c r="L2509" s="47"/>
      <c r="M2509" s="47"/>
      <c r="N2509" s="47"/>
      <c r="O2509" s="47"/>
      <c r="P2509" s="47"/>
      <c r="Q2509" s="47"/>
      <c r="R2509" s="47"/>
      <c r="S2509" s="47"/>
      <c r="T2509" s="47"/>
      <c r="U2509" s="47"/>
      <c r="V2509" s="47"/>
      <c r="W2509" s="47"/>
      <c r="X2509" s="47"/>
      <c r="Y2509" s="47"/>
      <c r="Z2509" s="47"/>
      <c r="AA2509" s="47"/>
      <c r="AB2509" s="47"/>
      <c r="AC2509" s="47"/>
      <c r="AD2509" s="47"/>
      <c r="AE2509" s="47"/>
      <c r="AF2509" s="47"/>
      <c r="AG2509" s="47"/>
    </row>
    <row r="2510" spans="2:33" ht="15" customHeight="1" x14ac:dyDescent="0.35"/>
    <row r="2511" spans="2:33" ht="15" customHeight="1" x14ac:dyDescent="0.35"/>
    <row r="2512" spans="2:33" ht="15" customHeight="1" x14ac:dyDescent="0.35"/>
    <row r="2513" ht="15" customHeight="1" x14ac:dyDescent="0.35"/>
    <row r="2514" ht="15" customHeight="1" x14ac:dyDescent="0.35"/>
    <row r="2515" ht="15" customHeight="1" x14ac:dyDescent="0.35"/>
    <row r="2516" ht="15" customHeight="1" x14ac:dyDescent="0.35"/>
    <row r="2517" ht="15" customHeight="1" x14ac:dyDescent="0.35"/>
    <row r="2518" ht="15"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50" ht="15" customHeight="1" x14ac:dyDescent="0.35"/>
    <row r="2551" ht="15" customHeight="1" x14ac:dyDescent="0.35"/>
    <row r="2552" ht="15" customHeight="1" x14ac:dyDescent="0.35"/>
    <row r="2553" ht="15" customHeight="1" x14ac:dyDescent="0.35"/>
    <row r="2554" ht="15" customHeight="1" x14ac:dyDescent="0.35"/>
    <row r="2555" ht="15" customHeight="1" x14ac:dyDescent="0.35"/>
    <row r="2556" ht="15" customHeight="1" x14ac:dyDescent="0.35"/>
    <row r="2557" ht="15" customHeight="1" x14ac:dyDescent="0.35"/>
    <row r="2558" ht="15" customHeight="1" x14ac:dyDescent="0.35"/>
    <row r="2559"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8" ht="15" customHeight="1" x14ac:dyDescent="0.35"/>
    <row r="2569" ht="15" customHeight="1" x14ac:dyDescent="0.35"/>
    <row r="2570" ht="15" customHeight="1" x14ac:dyDescent="0.35"/>
    <row r="2571" ht="15" customHeight="1" x14ac:dyDescent="0.35"/>
    <row r="2572" ht="15" customHeight="1" x14ac:dyDescent="0.35"/>
    <row r="2573"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8" ht="15" customHeight="1" x14ac:dyDescent="0.35"/>
    <row r="2589" ht="15" customHeight="1" x14ac:dyDescent="0.35"/>
    <row r="2590" ht="15" customHeight="1" x14ac:dyDescent="0.35"/>
    <row r="2591" ht="15" customHeight="1" x14ac:dyDescent="0.35"/>
    <row r="2592" ht="15" customHeight="1" x14ac:dyDescent="0.35"/>
    <row r="2593" spans="2:33" ht="15" customHeight="1" x14ac:dyDescent="0.35"/>
    <row r="2595" spans="2:33" ht="15" customHeight="1" x14ac:dyDescent="0.35"/>
    <row r="2596" spans="2:33" ht="15" customHeight="1" x14ac:dyDescent="0.35"/>
    <row r="2597" spans="2:33" ht="15" customHeight="1" x14ac:dyDescent="0.35"/>
    <row r="2598" spans="2:33" ht="15" customHeight="1" x14ac:dyDescent="0.35">
      <c r="B2598" s="47"/>
      <c r="C2598" s="47"/>
      <c r="D2598" s="47"/>
      <c r="E2598" s="47"/>
      <c r="F2598" s="47"/>
      <c r="G2598" s="47"/>
      <c r="H2598" s="47"/>
      <c r="I2598" s="47"/>
      <c r="J2598" s="47"/>
      <c r="K2598" s="47"/>
      <c r="L2598" s="47"/>
      <c r="M2598" s="47"/>
      <c r="N2598" s="47"/>
      <c r="O2598" s="47"/>
      <c r="P2598" s="47"/>
      <c r="Q2598" s="47"/>
      <c r="R2598" s="47"/>
      <c r="S2598" s="47"/>
      <c r="T2598" s="47"/>
      <c r="U2598" s="47"/>
      <c r="V2598" s="47"/>
      <c r="W2598" s="47"/>
      <c r="X2598" s="47"/>
      <c r="Y2598" s="47"/>
      <c r="Z2598" s="47"/>
      <c r="AA2598" s="47"/>
      <c r="AB2598" s="47"/>
      <c r="AC2598" s="47"/>
      <c r="AD2598" s="47"/>
      <c r="AE2598" s="47"/>
      <c r="AF2598" s="47"/>
      <c r="AG2598" s="47"/>
    </row>
    <row r="2599" spans="2:33" ht="15" customHeight="1" x14ac:dyDescent="0.35"/>
    <row r="2600" spans="2:33" ht="15" customHeight="1" x14ac:dyDescent="0.35"/>
    <row r="2601" spans="2:33" ht="15" customHeight="1" x14ac:dyDescent="0.35"/>
    <row r="2602" spans="2:33" ht="15" customHeight="1" x14ac:dyDescent="0.35"/>
    <row r="2603" spans="2:33" ht="15" customHeight="1" x14ac:dyDescent="0.35"/>
    <row r="2604" spans="2:33" ht="15" customHeight="1" x14ac:dyDescent="0.35"/>
    <row r="2605" spans="2:33" ht="15" customHeight="1" x14ac:dyDescent="0.35"/>
    <row r="2606" spans="2:33" ht="15" customHeight="1" x14ac:dyDescent="0.35"/>
    <row r="2607" spans="2:33" ht="15" customHeight="1" x14ac:dyDescent="0.35"/>
    <row r="2608" spans="2:33" ht="15"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25" ht="15" customHeight="1" x14ac:dyDescent="0.35"/>
    <row r="2626" ht="15"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ht="15" customHeight="1" x14ac:dyDescent="0.35"/>
    <row r="2642" ht="15" customHeight="1" x14ac:dyDescent="0.35"/>
    <row r="2643" ht="15" customHeight="1" x14ac:dyDescent="0.35"/>
    <row r="2644" ht="15" customHeight="1" x14ac:dyDescent="0.35"/>
    <row r="2645" ht="15" customHeight="1" x14ac:dyDescent="0.35"/>
    <row r="2646" ht="15" customHeight="1" x14ac:dyDescent="0.35"/>
    <row r="2648" ht="15" customHeight="1" x14ac:dyDescent="0.35"/>
    <row r="2649" ht="15" customHeight="1" x14ac:dyDescent="0.35"/>
    <row r="2650" ht="15" customHeight="1" x14ac:dyDescent="0.35"/>
    <row r="2651" ht="15" customHeight="1" x14ac:dyDescent="0.35"/>
    <row r="2652" ht="15" customHeight="1" x14ac:dyDescent="0.35"/>
    <row r="2653" ht="15" customHeight="1" x14ac:dyDescent="0.35"/>
    <row r="2654" ht="15" customHeight="1" x14ac:dyDescent="0.35"/>
    <row r="2655" ht="15" customHeight="1" x14ac:dyDescent="0.35"/>
    <row r="2656" ht="15" customHeight="1" x14ac:dyDescent="0.35"/>
    <row r="2657" ht="15" customHeight="1" x14ac:dyDescent="0.35"/>
    <row r="2658" ht="15" customHeight="1" x14ac:dyDescent="0.35"/>
    <row r="2659" ht="15" customHeight="1" x14ac:dyDescent="0.35"/>
    <row r="2662" ht="15" customHeight="1" x14ac:dyDescent="0.35"/>
    <row r="2663" ht="15" customHeight="1" x14ac:dyDescent="0.35"/>
    <row r="2664" ht="15" customHeight="1" x14ac:dyDescent="0.35"/>
    <row r="2665" ht="15" customHeight="1" x14ac:dyDescent="0.35"/>
    <row r="2666" ht="15" customHeight="1" x14ac:dyDescent="0.35"/>
    <row r="2667" ht="15" customHeight="1" x14ac:dyDescent="0.35"/>
    <row r="2668" ht="15" customHeight="1" x14ac:dyDescent="0.35"/>
    <row r="2669" ht="15" customHeight="1" x14ac:dyDescent="0.35"/>
    <row r="2670" ht="15" customHeight="1" x14ac:dyDescent="0.35"/>
    <row r="2671" ht="15" customHeight="1" x14ac:dyDescent="0.35"/>
    <row r="2672" ht="15" customHeight="1" x14ac:dyDescent="0.35"/>
    <row r="2673" ht="15" customHeight="1" x14ac:dyDescent="0.35"/>
    <row r="2674" ht="15"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5"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7" spans="2:33" ht="15" customHeight="1" x14ac:dyDescent="0.35"/>
    <row r="2708" spans="2:33" ht="15" customHeight="1" x14ac:dyDescent="0.35"/>
    <row r="2709" spans="2:33" ht="15" customHeight="1" x14ac:dyDescent="0.35"/>
    <row r="2710" spans="2:33" ht="15" customHeight="1" x14ac:dyDescent="0.35"/>
    <row r="2711" spans="2:33" ht="15" customHeight="1" x14ac:dyDescent="0.35"/>
    <row r="2712" spans="2:33" ht="15" customHeight="1" x14ac:dyDescent="0.35"/>
    <row r="2713" spans="2:33" ht="15" customHeight="1" x14ac:dyDescent="0.35"/>
    <row r="2714" spans="2:33" ht="15" customHeight="1" x14ac:dyDescent="0.35"/>
    <row r="2715" spans="2:33" ht="15" customHeight="1" x14ac:dyDescent="0.35"/>
    <row r="2716" spans="2:33" ht="15" customHeight="1" x14ac:dyDescent="0.35"/>
    <row r="2717" spans="2:33" ht="15" customHeight="1" x14ac:dyDescent="0.35"/>
    <row r="2718" spans="2:33" ht="15" customHeight="1" x14ac:dyDescent="0.35"/>
    <row r="2719" spans="2:33" ht="15" customHeight="1" x14ac:dyDescent="0.35">
      <c r="B2719" s="47"/>
      <c r="C2719" s="47"/>
      <c r="D2719" s="47"/>
      <c r="E2719" s="47"/>
      <c r="F2719" s="47"/>
      <c r="G2719" s="47"/>
      <c r="H2719" s="47"/>
      <c r="I2719" s="47"/>
      <c r="J2719" s="47"/>
      <c r="K2719" s="47"/>
      <c r="L2719" s="47"/>
      <c r="M2719" s="47"/>
      <c r="N2719" s="47"/>
      <c r="O2719" s="47"/>
      <c r="P2719" s="47"/>
      <c r="Q2719" s="47"/>
      <c r="R2719" s="47"/>
      <c r="S2719" s="47"/>
      <c r="T2719" s="47"/>
      <c r="U2719" s="47"/>
      <c r="V2719" s="47"/>
      <c r="W2719" s="47"/>
      <c r="X2719" s="47"/>
      <c r="Y2719" s="47"/>
      <c r="Z2719" s="47"/>
      <c r="AA2719" s="47"/>
      <c r="AB2719" s="47"/>
      <c r="AC2719" s="47"/>
      <c r="AD2719" s="47"/>
      <c r="AE2719" s="47"/>
      <c r="AF2719" s="47"/>
      <c r="AG2719" s="47"/>
    </row>
    <row r="2720" spans="2:33"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5"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5" customHeight="1" x14ac:dyDescent="0.35"/>
    <row r="2788" ht="15" customHeight="1" x14ac:dyDescent="0.35"/>
    <row r="2789" ht="15" customHeight="1" x14ac:dyDescent="0.35"/>
    <row r="2790" ht="15" customHeight="1" x14ac:dyDescent="0.35"/>
    <row r="2791"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4" ht="15" customHeight="1" x14ac:dyDescent="0.35"/>
    <row r="2805" ht="15" customHeight="1" x14ac:dyDescent="0.35"/>
    <row r="2806" ht="15" customHeight="1" x14ac:dyDescent="0.35"/>
    <row r="2807"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5" ht="15" customHeight="1" x14ac:dyDescent="0.35"/>
    <row r="2826" ht="15" customHeight="1" x14ac:dyDescent="0.35"/>
    <row r="2827" ht="15" customHeight="1" x14ac:dyDescent="0.35"/>
    <row r="2828" ht="15" customHeight="1" x14ac:dyDescent="0.35"/>
    <row r="2831" ht="15" customHeight="1" x14ac:dyDescent="0.35"/>
    <row r="2832" ht="15" customHeight="1" x14ac:dyDescent="0.35"/>
    <row r="2833" spans="2:33" ht="15" customHeight="1" x14ac:dyDescent="0.35"/>
    <row r="2834" spans="2:33" ht="15" customHeight="1" x14ac:dyDescent="0.35"/>
    <row r="2835" spans="2:33" ht="15" customHeight="1" x14ac:dyDescent="0.35"/>
    <row r="2836" spans="2:33" ht="15" customHeight="1" x14ac:dyDescent="0.35"/>
    <row r="2837" spans="2:33" ht="15" customHeight="1" x14ac:dyDescent="0.35">
      <c r="B2837" s="47"/>
      <c r="C2837" s="47"/>
      <c r="D2837" s="47"/>
      <c r="E2837" s="47"/>
      <c r="F2837" s="47"/>
      <c r="G2837" s="47"/>
      <c r="H2837" s="47"/>
      <c r="I2837" s="47"/>
      <c r="J2837" s="47"/>
      <c r="K2837" s="47"/>
      <c r="L2837" s="47"/>
      <c r="M2837" s="47"/>
      <c r="N2837" s="47"/>
      <c r="O2837" s="47"/>
      <c r="P2837" s="47"/>
      <c r="Q2837" s="47"/>
      <c r="R2837" s="47"/>
      <c r="S2837" s="47"/>
      <c r="T2837" s="47"/>
      <c r="U2837" s="47"/>
      <c r="V2837" s="47"/>
      <c r="W2837" s="47"/>
      <c r="X2837" s="47"/>
      <c r="Y2837" s="47"/>
      <c r="Z2837" s="47"/>
      <c r="AA2837" s="47"/>
      <c r="AB2837" s="47"/>
      <c r="AC2837" s="47"/>
      <c r="AD2837" s="47"/>
      <c r="AE2837" s="47"/>
      <c r="AF2837" s="47"/>
      <c r="AG2837" s="47"/>
    </row>
    <row r="2838" spans="2:33" ht="15" customHeight="1" x14ac:dyDescent="0.35"/>
    <row r="2839" spans="2:33" ht="15" customHeight="1" x14ac:dyDescent="0.35"/>
    <row r="2840" spans="2:33" ht="15" customHeight="1" x14ac:dyDescent="0.35"/>
    <row r="2841" spans="2:33" ht="15" customHeight="1" x14ac:dyDescent="0.35"/>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zoomScaleNormal="100" workbookViewId="0">
      <pane xSplit="2" ySplit="1" topLeftCell="C2" activePane="bottomRight" state="frozen"/>
      <selection pane="topRight" activeCell="C1" sqref="C1"/>
      <selection pane="bottomLeft" activeCell="A2" sqref="A2"/>
      <selection pane="bottomRight" activeCell="A31" sqref="A31:XFD31"/>
    </sheetView>
  </sheetViews>
  <sheetFormatPr defaultRowHeight="15" customHeight="1" x14ac:dyDescent="0.35"/>
  <cols>
    <col min="1" max="1" width="26.26953125" customWidth="1"/>
    <col min="2" max="2" width="49" customWidth="1"/>
  </cols>
  <sheetData>
    <row r="1" spans="1:34" ht="15" customHeight="1" thickBot="1" x14ac:dyDescent="0.4">
      <c r="B1" s="13" t="s">
        <v>282</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x14ac:dyDescent="0.35"/>
    <row r="3" spans="1:34" ht="15" customHeight="1" x14ac:dyDescent="0.35">
      <c r="C3" s="26" t="s">
        <v>36</v>
      </c>
      <c r="D3" s="26" t="s">
        <v>297</v>
      </c>
      <c r="E3" s="27"/>
      <c r="F3" s="27"/>
      <c r="G3" s="27"/>
      <c r="H3" s="27"/>
    </row>
    <row r="4" spans="1:34" ht="15" customHeight="1" x14ac:dyDescent="0.35">
      <c r="C4" s="26" t="s">
        <v>35</v>
      </c>
      <c r="D4" s="26" t="s">
        <v>298</v>
      </c>
      <c r="E4" s="27"/>
      <c r="F4" s="27"/>
      <c r="G4" s="26" t="s">
        <v>34</v>
      </c>
      <c r="H4" s="27"/>
    </row>
    <row r="5" spans="1:34" ht="15" customHeight="1" x14ac:dyDescent="0.35">
      <c r="C5" s="26" t="s">
        <v>33</v>
      </c>
      <c r="D5" s="26" t="s">
        <v>299</v>
      </c>
      <c r="E5" s="27"/>
      <c r="F5" s="27"/>
      <c r="G5" s="27"/>
      <c r="H5" s="27"/>
    </row>
    <row r="6" spans="1:34" ht="15" customHeight="1" x14ac:dyDescent="0.35">
      <c r="C6" s="26" t="s">
        <v>32</v>
      </c>
      <c r="D6" s="27"/>
      <c r="E6" s="26" t="s">
        <v>300</v>
      </c>
      <c r="F6" s="27"/>
      <c r="G6" s="27"/>
      <c r="H6" s="27"/>
    </row>
    <row r="7" spans="1:34" ht="15" customHeight="1" x14ac:dyDescent="0.35">
      <c r="C7" s="27"/>
      <c r="D7" s="27"/>
      <c r="E7" s="27"/>
      <c r="F7" s="27"/>
      <c r="G7" s="27"/>
      <c r="H7" s="27"/>
    </row>
    <row r="10" spans="1:34" ht="15" customHeight="1" x14ac:dyDescent="0.35">
      <c r="A10" s="6" t="s">
        <v>5</v>
      </c>
      <c r="B10" s="15" t="s">
        <v>6</v>
      </c>
      <c r="AH10" s="28" t="s">
        <v>301</v>
      </c>
    </row>
    <row r="11" spans="1:34" ht="15" customHeight="1" x14ac:dyDescent="0.35">
      <c r="B11" s="13" t="s">
        <v>7</v>
      </c>
      <c r="AH11" s="28" t="s">
        <v>302</v>
      </c>
    </row>
    <row r="12" spans="1:34" ht="15" customHeight="1" x14ac:dyDescent="0.3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303</v>
      </c>
    </row>
    <row r="13" spans="1:34" ht="15" customHeight="1" thickBot="1" x14ac:dyDescent="0.4">
      <c r="B13" s="14" t="s">
        <v>8</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304</v>
      </c>
    </row>
    <row r="14" spans="1:34" ht="15" customHeight="1" thickTop="1" x14ac:dyDescent="0.35"/>
    <row r="15" spans="1:34" ht="15" customHeight="1" x14ac:dyDescent="0.35">
      <c r="B15" s="16" t="s">
        <v>9</v>
      </c>
    </row>
    <row r="17" spans="1:34" ht="15" customHeight="1" x14ac:dyDescent="0.35">
      <c r="B17" s="16" t="s">
        <v>10</v>
      </c>
    </row>
    <row r="18" spans="1:34" ht="15" customHeight="1" x14ac:dyDescent="0.35">
      <c r="A18" s="6" t="s">
        <v>11</v>
      </c>
      <c r="B18" s="17" t="s">
        <v>12</v>
      </c>
      <c r="C18" s="18">
        <v>51.983494</v>
      </c>
      <c r="D18" s="18">
        <v>51.983494</v>
      </c>
      <c r="E18" s="18">
        <v>51.983494</v>
      </c>
      <c r="F18" s="18">
        <v>51.983494</v>
      </c>
      <c r="G18" s="18">
        <v>51.898598</v>
      </c>
      <c r="H18" s="18">
        <v>50.043205</v>
      </c>
      <c r="I18" s="18">
        <v>49.821995000000001</v>
      </c>
      <c r="J18" s="18">
        <v>49.593604999999997</v>
      </c>
      <c r="K18" s="18">
        <v>49.33493</v>
      </c>
      <c r="L18" s="18">
        <v>49.068992999999999</v>
      </c>
      <c r="M18" s="18">
        <v>48.800674000000001</v>
      </c>
      <c r="N18" s="18">
        <v>48.396839</v>
      </c>
      <c r="O18" s="18">
        <v>47.992995999999998</v>
      </c>
      <c r="P18" s="18">
        <v>47.589148999999999</v>
      </c>
      <c r="Q18" s="18">
        <v>46.932205000000003</v>
      </c>
      <c r="R18" s="18">
        <v>46.242587999999998</v>
      </c>
      <c r="S18" s="18">
        <v>45.544994000000003</v>
      </c>
      <c r="T18" s="18">
        <v>44.679993000000003</v>
      </c>
      <c r="U18" s="18">
        <v>43.845283999999999</v>
      </c>
      <c r="V18" s="18">
        <v>42.797015999999999</v>
      </c>
      <c r="W18" s="18">
        <v>41.690562999999997</v>
      </c>
      <c r="X18" s="18">
        <v>40.719619999999999</v>
      </c>
      <c r="Y18" s="18">
        <v>39.629105000000003</v>
      </c>
      <c r="Z18" s="18">
        <v>38.538592999999999</v>
      </c>
      <c r="AA18" s="18">
        <v>37.786071999999997</v>
      </c>
      <c r="AB18" s="18">
        <v>37.194580000000002</v>
      </c>
      <c r="AC18" s="18">
        <v>36.619025999999998</v>
      </c>
      <c r="AD18" s="18">
        <v>36.218055999999997</v>
      </c>
      <c r="AE18" s="18">
        <v>35.817089000000003</v>
      </c>
      <c r="AF18" s="18">
        <v>35.636929000000002</v>
      </c>
      <c r="AG18" s="18">
        <v>35.517353</v>
      </c>
      <c r="AH18" s="19">
        <v>-1.2617E-2</v>
      </c>
    </row>
    <row r="19" spans="1:34" ht="15" customHeight="1" x14ac:dyDescent="0.35">
      <c r="A19" s="6" t="s">
        <v>13</v>
      </c>
      <c r="B19" s="17" t="s">
        <v>14</v>
      </c>
      <c r="C19" s="18">
        <v>208.948837</v>
      </c>
      <c r="D19" s="18">
        <v>211.092163</v>
      </c>
      <c r="E19" s="18">
        <v>207.00723300000001</v>
      </c>
      <c r="F19" s="18">
        <v>199.885605</v>
      </c>
      <c r="G19" s="18">
        <v>200.39172400000001</v>
      </c>
      <c r="H19" s="18">
        <v>228.20289600000001</v>
      </c>
      <c r="I19" s="18">
        <v>248.22820999999999</v>
      </c>
      <c r="J19" s="18">
        <v>298.01370200000002</v>
      </c>
      <c r="K19" s="18">
        <v>308.28359999999998</v>
      </c>
      <c r="L19" s="18">
        <v>306.69671599999998</v>
      </c>
      <c r="M19" s="18">
        <v>323.51608299999998</v>
      </c>
      <c r="N19" s="18">
        <v>330.87738000000002</v>
      </c>
      <c r="O19" s="18">
        <v>336.46090700000002</v>
      </c>
      <c r="P19" s="18">
        <v>347.05206299999998</v>
      </c>
      <c r="Q19" s="18">
        <v>331.85986300000002</v>
      </c>
      <c r="R19" s="18">
        <v>318.38296500000001</v>
      </c>
      <c r="S19" s="18">
        <v>312.05178799999999</v>
      </c>
      <c r="T19" s="18">
        <v>318.30221599999999</v>
      </c>
      <c r="U19" s="18">
        <v>327.45529199999999</v>
      </c>
      <c r="V19" s="18">
        <v>338.03387500000002</v>
      </c>
      <c r="W19" s="18">
        <v>345.20864899999998</v>
      </c>
      <c r="X19" s="18">
        <v>351.50451700000002</v>
      </c>
      <c r="Y19" s="18">
        <v>367.02511600000003</v>
      </c>
      <c r="Z19" s="18">
        <v>388.82327299999997</v>
      </c>
      <c r="AA19" s="18">
        <v>409.46066300000001</v>
      </c>
      <c r="AB19" s="18">
        <v>418.57861300000002</v>
      </c>
      <c r="AC19" s="18">
        <v>421.71017499999999</v>
      </c>
      <c r="AD19" s="18">
        <v>412.02520800000002</v>
      </c>
      <c r="AE19" s="18">
        <v>424.65466300000003</v>
      </c>
      <c r="AF19" s="18">
        <v>424.00869799999998</v>
      </c>
      <c r="AG19" s="18">
        <v>426.10546900000003</v>
      </c>
      <c r="AH19" s="19">
        <v>2.4038E-2</v>
      </c>
    </row>
    <row r="20" spans="1:34" ht="15" customHeight="1" x14ac:dyDescent="0.35">
      <c r="A20" s="6" t="s">
        <v>15</v>
      </c>
      <c r="B20" s="16" t="s">
        <v>278</v>
      </c>
      <c r="C20" s="20">
        <v>260.93231200000002</v>
      </c>
      <c r="D20" s="20">
        <v>263.07568400000002</v>
      </c>
      <c r="E20" s="20">
        <v>258.990723</v>
      </c>
      <c r="F20" s="20">
        <v>251.86911000000001</v>
      </c>
      <c r="G20" s="20">
        <v>252.29032900000001</v>
      </c>
      <c r="H20" s="20">
        <v>278.24609400000003</v>
      </c>
      <c r="I20" s="20">
        <v>298.05020100000002</v>
      </c>
      <c r="J20" s="20">
        <v>347.60730000000001</v>
      </c>
      <c r="K20" s="20">
        <v>357.618561</v>
      </c>
      <c r="L20" s="20">
        <v>355.765717</v>
      </c>
      <c r="M20" s="20">
        <v>372.31677200000001</v>
      </c>
      <c r="N20" s="20">
        <v>379.27423099999999</v>
      </c>
      <c r="O20" s="20">
        <v>384.45391799999999</v>
      </c>
      <c r="P20" s="20">
        <v>394.64120500000001</v>
      </c>
      <c r="Q20" s="20">
        <v>378.79208399999999</v>
      </c>
      <c r="R20" s="20">
        <v>364.62554899999998</v>
      </c>
      <c r="S20" s="20">
        <v>357.59680200000003</v>
      </c>
      <c r="T20" s="20">
        <v>362.98220800000001</v>
      </c>
      <c r="U20" s="20">
        <v>371.300568</v>
      </c>
      <c r="V20" s="20">
        <v>380.83090199999998</v>
      </c>
      <c r="W20" s="20">
        <v>386.89920000000001</v>
      </c>
      <c r="X20" s="20">
        <v>392.224152</v>
      </c>
      <c r="Y20" s="20">
        <v>406.65420499999999</v>
      </c>
      <c r="Z20" s="20">
        <v>427.36187699999999</v>
      </c>
      <c r="AA20" s="20">
        <v>447.246735</v>
      </c>
      <c r="AB20" s="20">
        <v>455.77322400000003</v>
      </c>
      <c r="AC20" s="20">
        <v>458.32922400000001</v>
      </c>
      <c r="AD20" s="20">
        <v>448.24328600000001</v>
      </c>
      <c r="AE20" s="20">
        <v>460.47177099999999</v>
      </c>
      <c r="AF20" s="20">
        <v>459.64566000000002</v>
      </c>
      <c r="AG20" s="20">
        <v>461.62280299999998</v>
      </c>
      <c r="AH20" s="21">
        <v>1.9198E-2</v>
      </c>
    </row>
    <row r="22" spans="1:34" ht="15" customHeight="1" x14ac:dyDescent="0.35">
      <c r="B22" s="16" t="s">
        <v>307</v>
      </c>
    </row>
    <row r="23" spans="1:34" ht="15" customHeight="1" x14ac:dyDescent="0.35">
      <c r="A23" s="6" t="s">
        <v>16</v>
      </c>
      <c r="B23" s="17" t="s">
        <v>12</v>
      </c>
      <c r="C23" s="18">
        <v>3615.1694339999999</v>
      </c>
      <c r="D23" s="18">
        <v>3615.1694339999999</v>
      </c>
      <c r="E23" s="18">
        <v>3615.1694339999999</v>
      </c>
      <c r="F23" s="18">
        <v>3615.1694339999999</v>
      </c>
      <c r="G23" s="18">
        <v>3609.2651369999999</v>
      </c>
      <c r="H23" s="18">
        <v>3480.2329100000002</v>
      </c>
      <c r="I23" s="18">
        <v>3464.8491210000002</v>
      </c>
      <c r="J23" s="18">
        <v>3448.9660640000002</v>
      </c>
      <c r="K23" s="18">
        <v>3430.9765619999998</v>
      </c>
      <c r="L23" s="18">
        <v>3412.4821780000002</v>
      </c>
      <c r="M23" s="18">
        <v>3393.8217770000001</v>
      </c>
      <c r="N23" s="18">
        <v>3365.7368160000001</v>
      </c>
      <c r="O23" s="18">
        <v>3337.6518550000001</v>
      </c>
      <c r="P23" s="18">
        <v>3309.5666500000002</v>
      </c>
      <c r="Q23" s="18">
        <v>3263.8803710000002</v>
      </c>
      <c r="R23" s="18">
        <v>3215.920654</v>
      </c>
      <c r="S23" s="18">
        <v>3167.4064939999998</v>
      </c>
      <c r="T23" s="18">
        <v>3107.250732</v>
      </c>
      <c r="U23" s="18">
        <v>3049.201172</v>
      </c>
      <c r="V23" s="18">
        <v>2976.3002929999998</v>
      </c>
      <c r="W23" s="18">
        <v>2899.3522950000001</v>
      </c>
      <c r="X23" s="18">
        <v>2831.8286130000001</v>
      </c>
      <c r="Y23" s="18">
        <v>2755.9887699999999</v>
      </c>
      <c r="Z23" s="18">
        <v>2680.1496579999998</v>
      </c>
      <c r="AA23" s="18">
        <v>2627.8159179999998</v>
      </c>
      <c r="AB23" s="18">
        <v>2586.6811520000001</v>
      </c>
      <c r="AC23" s="18">
        <v>2546.654297</v>
      </c>
      <c r="AD23" s="18">
        <v>2518.7690429999998</v>
      </c>
      <c r="AE23" s="18">
        <v>2490.883789</v>
      </c>
      <c r="AF23" s="18">
        <v>2478.3544919999999</v>
      </c>
      <c r="AG23" s="18">
        <v>2470.038818</v>
      </c>
      <c r="AH23" s="19">
        <v>-1.2617E-2</v>
      </c>
    </row>
    <row r="24" spans="1:34" ht="15" customHeight="1" x14ac:dyDescent="0.35">
      <c r="A24" s="6" t="s">
        <v>17</v>
      </c>
      <c r="B24" s="17" t="s">
        <v>14</v>
      </c>
      <c r="C24" s="18">
        <v>6033.984375</v>
      </c>
      <c r="D24" s="18">
        <v>8297.8359380000002</v>
      </c>
      <c r="E24" s="18">
        <v>7089.953125</v>
      </c>
      <c r="F24" s="18">
        <v>6069.6020509999998</v>
      </c>
      <c r="G24" s="18">
        <v>5555.6284180000002</v>
      </c>
      <c r="H24" s="18">
        <v>6366.5825199999999</v>
      </c>
      <c r="I24" s="18">
        <v>7061.0239259999998</v>
      </c>
      <c r="J24" s="18">
        <v>8558.0146480000003</v>
      </c>
      <c r="K24" s="18">
        <v>8831.4248050000006</v>
      </c>
      <c r="L24" s="18">
        <v>9183.5195309999999</v>
      </c>
      <c r="M24" s="18">
        <v>10394.734375</v>
      </c>
      <c r="N24" s="18">
        <v>10696.338867</v>
      </c>
      <c r="O24" s="18">
        <v>11039.819336</v>
      </c>
      <c r="P24" s="18">
        <v>11375.915039</v>
      </c>
      <c r="Q24" s="18">
        <v>10768.619140999999</v>
      </c>
      <c r="R24" s="18">
        <v>10025.049805000001</v>
      </c>
      <c r="S24" s="18">
        <v>9841.0332030000009</v>
      </c>
      <c r="T24" s="18">
        <v>9927.7587889999995</v>
      </c>
      <c r="U24" s="18">
        <v>10079.439453000001</v>
      </c>
      <c r="V24" s="18">
        <v>10278.846680000001</v>
      </c>
      <c r="W24" s="18">
        <v>10307.288086</v>
      </c>
      <c r="X24" s="18">
        <v>10499.438477</v>
      </c>
      <c r="Y24" s="18">
        <v>10972.840819999999</v>
      </c>
      <c r="Z24" s="18">
        <v>11606.875977</v>
      </c>
      <c r="AA24" s="18">
        <v>12087.480469</v>
      </c>
      <c r="AB24" s="18">
        <v>12085.212890999999</v>
      </c>
      <c r="AC24" s="18">
        <v>12198.428711</v>
      </c>
      <c r="AD24" s="18">
        <v>12015.205078000001</v>
      </c>
      <c r="AE24" s="18">
        <v>12086.815430000001</v>
      </c>
      <c r="AF24" s="18">
        <v>11901.193359000001</v>
      </c>
      <c r="AG24" s="18">
        <v>12098.570312</v>
      </c>
      <c r="AH24" s="19">
        <v>2.3460000000000002E-2</v>
      </c>
    </row>
    <row r="25" spans="1:34" ht="15" customHeight="1" x14ac:dyDescent="0.35">
      <c r="A25" s="6" t="s">
        <v>18</v>
      </c>
      <c r="B25" s="16" t="s">
        <v>278</v>
      </c>
      <c r="C25" s="20">
        <v>9649.1542969999991</v>
      </c>
      <c r="D25" s="20">
        <v>11913.005859000001</v>
      </c>
      <c r="E25" s="20">
        <v>10705.123046999999</v>
      </c>
      <c r="F25" s="20">
        <v>9684.7714840000008</v>
      </c>
      <c r="G25" s="20">
        <v>9164.8935550000006</v>
      </c>
      <c r="H25" s="20">
        <v>9846.8154300000006</v>
      </c>
      <c r="I25" s="20">
        <v>10525.873046999999</v>
      </c>
      <c r="J25" s="20">
        <v>12006.980469</v>
      </c>
      <c r="K25" s="20">
        <v>12262.401367</v>
      </c>
      <c r="L25" s="20">
        <v>12596.001953000001</v>
      </c>
      <c r="M25" s="20">
        <v>13788.556640999999</v>
      </c>
      <c r="N25" s="20">
        <v>14062.076171999999</v>
      </c>
      <c r="O25" s="20">
        <v>14377.470703000001</v>
      </c>
      <c r="P25" s="20">
        <v>14685.481444999999</v>
      </c>
      <c r="Q25" s="20">
        <v>14032.5</v>
      </c>
      <c r="R25" s="20">
        <v>13240.970703000001</v>
      </c>
      <c r="S25" s="20">
        <v>13008.439453000001</v>
      </c>
      <c r="T25" s="20">
        <v>13035.009765999999</v>
      </c>
      <c r="U25" s="20">
        <v>13128.640625</v>
      </c>
      <c r="V25" s="20">
        <v>13255.146484000001</v>
      </c>
      <c r="W25" s="20">
        <v>13206.640625</v>
      </c>
      <c r="X25" s="20">
        <v>13331.267578000001</v>
      </c>
      <c r="Y25" s="20">
        <v>13728.830078000001</v>
      </c>
      <c r="Z25" s="20">
        <v>14287.025390999999</v>
      </c>
      <c r="AA25" s="20">
        <v>14715.296875</v>
      </c>
      <c r="AB25" s="20">
        <v>14671.894531</v>
      </c>
      <c r="AC25" s="20">
        <v>14745.083008</v>
      </c>
      <c r="AD25" s="20">
        <v>14533.974609000001</v>
      </c>
      <c r="AE25" s="20">
        <v>14577.699219</v>
      </c>
      <c r="AF25" s="20">
        <v>14379.547852</v>
      </c>
      <c r="AG25" s="20">
        <v>14568.609375</v>
      </c>
      <c r="AH25" s="21">
        <v>1.3828E-2</v>
      </c>
    </row>
    <row r="27" spans="1:34" ht="15" customHeight="1" x14ac:dyDescent="0.35">
      <c r="B27" s="16" t="s">
        <v>19</v>
      </c>
    </row>
    <row r="29" spans="1:34" ht="15" customHeight="1" x14ac:dyDescent="0.35">
      <c r="B29" s="16" t="s">
        <v>20</v>
      </c>
    </row>
    <row r="30" spans="1:34" ht="15" customHeight="1" x14ac:dyDescent="0.35">
      <c r="A30" s="6" t="s">
        <v>21</v>
      </c>
      <c r="B30" s="17" t="s">
        <v>12</v>
      </c>
      <c r="C30" s="22">
        <v>19.288084000000001</v>
      </c>
      <c r="D30" s="22">
        <v>18.101911999999999</v>
      </c>
      <c r="E30" s="22">
        <v>17.991903000000001</v>
      </c>
      <c r="F30" s="22">
        <v>18.629631</v>
      </c>
      <c r="G30" s="22">
        <v>18.629631</v>
      </c>
      <c r="H30" s="22">
        <v>18.629631</v>
      </c>
      <c r="I30" s="22">
        <v>18.629631</v>
      </c>
      <c r="J30" s="22">
        <v>20.287724000000001</v>
      </c>
      <c r="K30" s="22">
        <v>20.287724000000001</v>
      </c>
      <c r="L30" s="22">
        <v>20.223951</v>
      </c>
      <c r="M30" s="22">
        <v>20.160178999999999</v>
      </c>
      <c r="N30" s="22">
        <v>20.096405000000001</v>
      </c>
      <c r="O30" s="22">
        <v>19.813414000000002</v>
      </c>
      <c r="P30" s="22">
        <v>19.530419999999999</v>
      </c>
      <c r="Q30" s="22">
        <v>19.247429</v>
      </c>
      <c r="R30" s="22">
        <v>18.964435999999999</v>
      </c>
      <c r="S30" s="22">
        <v>18.402441</v>
      </c>
      <c r="T30" s="22">
        <v>18.119447999999998</v>
      </c>
      <c r="U30" s="22">
        <v>17.836458</v>
      </c>
      <c r="V30" s="22">
        <v>17.617239000000001</v>
      </c>
      <c r="W30" s="22">
        <v>17.398019999999999</v>
      </c>
      <c r="X30" s="22">
        <v>17.178801</v>
      </c>
      <c r="Y30" s="22">
        <v>17.178801</v>
      </c>
      <c r="Z30" s="22">
        <v>17.178801</v>
      </c>
      <c r="AA30" s="22">
        <v>17.178801</v>
      </c>
      <c r="AB30" s="22">
        <v>17.178801</v>
      </c>
      <c r="AC30" s="22">
        <v>17.178801</v>
      </c>
      <c r="AD30" s="22">
        <v>17.178801</v>
      </c>
      <c r="AE30" s="22">
        <v>17.178801</v>
      </c>
      <c r="AF30" s="22">
        <v>17.178801</v>
      </c>
      <c r="AG30" s="22">
        <v>17.178801</v>
      </c>
      <c r="AH30" s="19">
        <v>-3.8530000000000001E-3</v>
      </c>
    </row>
    <row r="31" spans="1:34" ht="14.5" x14ac:dyDescent="0.35">
      <c r="A31" s="6" t="s">
        <v>22</v>
      </c>
      <c r="B31" s="17" t="s">
        <v>14</v>
      </c>
      <c r="C31" s="22">
        <v>40.792960999999998</v>
      </c>
      <c r="D31" s="22">
        <v>44.075527000000001</v>
      </c>
      <c r="E31" s="22">
        <v>40.650841</v>
      </c>
      <c r="F31" s="22">
        <v>38.570923000000001</v>
      </c>
      <c r="G31" s="22">
        <v>40.760662000000004</v>
      </c>
      <c r="H31" s="22">
        <v>37.795712000000002</v>
      </c>
      <c r="I31" s="22">
        <v>38.793964000000003</v>
      </c>
      <c r="J31" s="22">
        <v>41.107529</v>
      </c>
      <c r="K31" s="22">
        <v>43.286194000000002</v>
      </c>
      <c r="L31" s="22">
        <v>42.643723000000001</v>
      </c>
      <c r="M31" s="22">
        <v>45.432628999999999</v>
      </c>
      <c r="N31" s="22">
        <v>42.737029999999997</v>
      </c>
      <c r="O31" s="22">
        <v>45.677520999999999</v>
      </c>
      <c r="P31" s="22">
        <v>45.432113999999999</v>
      </c>
      <c r="Q31" s="22">
        <v>48.028419</v>
      </c>
      <c r="R31" s="22">
        <v>47.770781999999997</v>
      </c>
      <c r="S31" s="22">
        <v>46.982444999999998</v>
      </c>
      <c r="T31" s="22">
        <v>46.882579999999997</v>
      </c>
      <c r="U31" s="22">
        <v>46.738242999999997</v>
      </c>
      <c r="V31" s="22">
        <v>47.050362</v>
      </c>
      <c r="W31" s="22">
        <v>46.683838000000002</v>
      </c>
      <c r="X31" s="22">
        <v>45.998997000000003</v>
      </c>
      <c r="Y31" s="22">
        <v>45.332565000000002</v>
      </c>
      <c r="Z31" s="22">
        <v>44.880885999999997</v>
      </c>
      <c r="AA31" s="22">
        <v>43.996181</v>
      </c>
      <c r="AB31" s="22">
        <v>42.912135999999997</v>
      </c>
      <c r="AC31" s="22">
        <v>42.616580999999996</v>
      </c>
      <c r="AD31" s="22">
        <v>42.364983000000002</v>
      </c>
      <c r="AE31" s="22">
        <v>41.943871000000001</v>
      </c>
      <c r="AF31" s="22">
        <v>41.600414000000001</v>
      </c>
      <c r="AG31" s="22">
        <v>41.667332000000002</v>
      </c>
      <c r="AH31" s="19">
        <v>7.0699999999999995E-4</v>
      </c>
    </row>
    <row r="32" spans="1:34" ht="14.5" x14ac:dyDescent="0.35">
      <c r="A32" s="6" t="s">
        <v>23</v>
      </c>
      <c r="B32" s="16" t="s">
        <v>279</v>
      </c>
      <c r="C32" s="23">
        <v>60.081051000000002</v>
      </c>
      <c r="D32" s="23">
        <v>62.177436999999998</v>
      </c>
      <c r="E32" s="23">
        <v>58.642746000000002</v>
      </c>
      <c r="F32" s="23">
        <v>57.200558000000001</v>
      </c>
      <c r="G32" s="23">
        <v>59.390293</v>
      </c>
      <c r="H32" s="23">
        <v>56.425345999999998</v>
      </c>
      <c r="I32" s="23">
        <v>57.423594999999999</v>
      </c>
      <c r="J32" s="23">
        <v>61.395251999999999</v>
      </c>
      <c r="K32" s="23">
        <v>63.573917000000002</v>
      </c>
      <c r="L32" s="23">
        <v>62.867676000000003</v>
      </c>
      <c r="M32" s="23">
        <v>65.592811999999995</v>
      </c>
      <c r="N32" s="23">
        <v>62.833430999999997</v>
      </c>
      <c r="O32" s="23">
        <v>65.490936000000005</v>
      </c>
      <c r="P32" s="23">
        <v>64.962531999999996</v>
      </c>
      <c r="Q32" s="23">
        <v>67.275847999999996</v>
      </c>
      <c r="R32" s="23">
        <v>66.735221999999993</v>
      </c>
      <c r="S32" s="23">
        <v>65.384888000000004</v>
      </c>
      <c r="T32" s="23">
        <v>65.002028999999993</v>
      </c>
      <c r="U32" s="23">
        <v>64.574698999999995</v>
      </c>
      <c r="V32" s="23">
        <v>64.667603</v>
      </c>
      <c r="W32" s="23">
        <v>64.081856000000002</v>
      </c>
      <c r="X32" s="23">
        <v>63.177799</v>
      </c>
      <c r="Y32" s="23">
        <v>62.511364</v>
      </c>
      <c r="Z32" s="23">
        <v>62.059680999999998</v>
      </c>
      <c r="AA32" s="23">
        <v>61.174979999999998</v>
      </c>
      <c r="AB32" s="23">
        <v>60.090930999999998</v>
      </c>
      <c r="AC32" s="23">
        <v>59.795380000000002</v>
      </c>
      <c r="AD32" s="23">
        <v>59.543785</v>
      </c>
      <c r="AE32" s="23">
        <v>59.122664999999998</v>
      </c>
      <c r="AF32" s="23">
        <v>58.779212999999999</v>
      </c>
      <c r="AG32" s="23">
        <v>58.846127000000003</v>
      </c>
      <c r="AH32" s="21">
        <v>-6.9200000000000002E-4</v>
      </c>
    </row>
    <row r="34" spans="1:34" ht="14.5" x14ac:dyDescent="0.35">
      <c r="B34" s="16" t="s">
        <v>24</v>
      </c>
    </row>
    <row r="35" spans="1:34" ht="14.5" x14ac:dyDescent="0.35">
      <c r="A35" s="6" t="s">
        <v>25</v>
      </c>
      <c r="B35" s="17" t="s">
        <v>12</v>
      </c>
      <c r="C35" s="22">
        <v>1.19574</v>
      </c>
      <c r="D35" s="22">
        <v>1.19574</v>
      </c>
      <c r="E35" s="22">
        <v>1.19574</v>
      </c>
      <c r="F35" s="22">
        <v>1.19574</v>
      </c>
      <c r="G35" s="22">
        <v>1.19574</v>
      </c>
      <c r="H35" s="22">
        <v>1.19574</v>
      </c>
      <c r="I35" s="22">
        <v>1.19574</v>
      </c>
      <c r="J35" s="22">
        <v>1.19574</v>
      </c>
      <c r="K35" s="22">
        <v>1.19574</v>
      </c>
      <c r="L35" s="22">
        <v>1.19574</v>
      </c>
      <c r="M35" s="22">
        <v>1.19574</v>
      </c>
      <c r="N35" s="22">
        <v>1.076166</v>
      </c>
      <c r="O35" s="22">
        <v>0.956592</v>
      </c>
      <c r="P35" s="22">
        <v>0.83701800000000004</v>
      </c>
      <c r="Q35" s="22">
        <v>0.71744399999999997</v>
      </c>
      <c r="R35" s="22">
        <v>0.59787000000000001</v>
      </c>
      <c r="S35" s="22">
        <v>0.478296</v>
      </c>
      <c r="T35" s="22">
        <v>0.35872199999999999</v>
      </c>
      <c r="U35" s="22">
        <v>0.239148</v>
      </c>
      <c r="V35" s="22">
        <v>0.119574</v>
      </c>
      <c r="W35" s="22">
        <v>0</v>
      </c>
      <c r="X35" s="22">
        <v>0</v>
      </c>
      <c r="Y35" s="22">
        <v>0</v>
      </c>
      <c r="Z35" s="22">
        <v>0</v>
      </c>
      <c r="AA35" s="22">
        <v>0</v>
      </c>
      <c r="AB35" s="22">
        <v>0</v>
      </c>
      <c r="AC35" s="22">
        <v>0</v>
      </c>
      <c r="AD35" s="22">
        <v>0</v>
      </c>
      <c r="AE35" s="22">
        <v>0</v>
      </c>
      <c r="AF35" s="22">
        <v>0</v>
      </c>
      <c r="AG35" s="22">
        <v>0</v>
      </c>
      <c r="AH35" s="19" t="s">
        <v>26</v>
      </c>
    </row>
    <row r="36" spans="1:34" ht="14.5" x14ac:dyDescent="0.35">
      <c r="A36" s="6" t="s">
        <v>27</v>
      </c>
      <c r="B36" s="17" t="s">
        <v>14</v>
      </c>
      <c r="C36" s="22">
        <v>13.198703</v>
      </c>
      <c r="D36" s="22">
        <v>13.198703</v>
      </c>
      <c r="E36" s="22">
        <v>13.198703</v>
      </c>
      <c r="F36" s="22">
        <v>13.198703</v>
      </c>
      <c r="G36" s="22">
        <v>13.198703</v>
      </c>
      <c r="H36" s="22">
        <v>13.198703</v>
      </c>
      <c r="I36" s="22">
        <v>13.198703</v>
      </c>
      <c r="J36" s="22">
        <v>13.198703</v>
      </c>
      <c r="K36" s="22">
        <v>13.198703</v>
      </c>
      <c r="L36" s="22">
        <v>13.198703</v>
      </c>
      <c r="M36" s="22">
        <v>13.198703</v>
      </c>
      <c r="N36" s="22">
        <v>13.318277</v>
      </c>
      <c r="O36" s="22">
        <v>13.437851</v>
      </c>
      <c r="P36" s="22">
        <v>13.557425</v>
      </c>
      <c r="Q36" s="22">
        <v>13.676999</v>
      </c>
      <c r="R36" s="22">
        <v>13.796573</v>
      </c>
      <c r="S36" s="22">
        <v>13.916147</v>
      </c>
      <c r="T36" s="22">
        <v>14.035722</v>
      </c>
      <c r="U36" s="22">
        <v>14.155295000000001</v>
      </c>
      <c r="V36" s="22">
        <v>14.274869000000001</v>
      </c>
      <c r="W36" s="22">
        <v>14.394444</v>
      </c>
      <c r="X36" s="22">
        <v>14.394444</v>
      </c>
      <c r="Y36" s="22">
        <v>14.394444</v>
      </c>
      <c r="Z36" s="22">
        <v>14.394444</v>
      </c>
      <c r="AA36" s="22">
        <v>14.394444</v>
      </c>
      <c r="AB36" s="22">
        <v>14.394444</v>
      </c>
      <c r="AC36" s="22">
        <v>14.394444</v>
      </c>
      <c r="AD36" s="22">
        <v>14.394444</v>
      </c>
      <c r="AE36" s="22">
        <v>14.394444</v>
      </c>
      <c r="AF36" s="22">
        <v>14.394444</v>
      </c>
      <c r="AG36" s="22">
        <v>14.394444</v>
      </c>
      <c r="AH36" s="19">
        <v>2.895E-3</v>
      </c>
    </row>
    <row r="37" spans="1:34" ht="14.5" x14ac:dyDescent="0.35">
      <c r="A37" s="6" t="s">
        <v>28</v>
      </c>
      <c r="B37" s="16" t="s">
        <v>280</v>
      </c>
      <c r="C37" s="23">
        <v>14.394444</v>
      </c>
      <c r="D37" s="23">
        <v>14.394444</v>
      </c>
      <c r="E37" s="23">
        <v>14.394444</v>
      </c>
      <c r="F37" s="23">
        <v>14.394444</v>
      </c>
      <c r="G37" s="23">
        <v>14.394444</v>
      </c>
      <c r="H37" s="23">
        <v>14.394444</v>
      </c>
      <c r="I37" s="23">
        <v>14.394444</v>
      </c>
      <c r="J37" s="23">
        <v>14.394444</v>
      </c>
      <c r="K37" s="23">
        <v>14.394444</v>
      </c>
      <c r="L37" s="23">
        <v>14.394444</v>
      </c>
      <c r="M37" s="23">
        <v>14.394444</v>
      </c>
      <c r="N37" s="23">
        <v>14.394444</v>
      </c>
      <c r="O37" s="23">
        <v>14.394444</v>
      </c>
      <c r="P37" s="23">
        <v>14.394443000000001</v>
      </c>
      <c r="Q37" s="23">
        <v>14.394444</v>
      </c>
      <c r="R37" s="23">
        <v>14.394444</v>
      </c>
      <c r="S37" s="23">
        <v>14.394444</v>
      </c>
      <c r="T37" s="23">
        <v>14.394444</v>
      </c>
      <c r="U37" s="23">
        <v>14.394444</v>
      </c>
      <c r="V37" s="23">
        <v>14.394444</v>
      </c>
      <c r="W37" s="23">
        <v>14.394444</v>
      </c>
      <c r="X37" s="23">
        <v>14.394444</v>
      </c>
      <c r="Y37" s="23">
        <v>14.394444</v>
      </c>
      <c r="Z37" s="23">
        <v>14.394444</v>
      </c>
      <c r="AA37" s="23">
        <v>14.394444</v>
      </c>
      <c r="AB37" s="23">
        <v>14.394444</v>
      </c>
      <c r="AC37" s="23">
        <v>14.394444</v>
      </c>
      <c r="AD37" s="23">
        <v>14.394444</v>
      </c>
      <c r="AE37" s="23">
        <v>14.394444</v>
      </c>
      <c r="AF37" s="23">
        <v>14.394444</v>
      </c>
      <c r="AG37" s="23">
        <v>14.394444</v>
      </c>
      <c r="AH37" s="21">
        <v>0</v>
      </c>
    </row>
    <row r="38" spans="1:34" thickBot="1" x14ac:dyDescent="0.4"/>
    <row r="39" spans="1:34" ht="14.5" x14ac:dyDescent="0.35">
      <c r="B39" s="24" t="s">
        <v>294</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row>
    <row r="40" spans="1:34" ht="14.5" x14ac:dyDescent="0.35">
      <c r="B40" s="7" t="s">
        <v>308</v>
      </c>
    </row>
    <row r="41" spans="1:34" ht="14.5" x14ac:dyDescent="0.35">
      <c r="B41" s="7" t="s">
        <v>281</v>
      </c>
    </row>
    <row r="42" spans="1:34" ht="14.5" x14ac:dyDescent="0.35">
      <c r="B42" s="7" t="s">
        <v>31</v>
      </c>
    </row>
    <row r="43" spans="1:34" ht="14.5" x14ac:dyDescent="0.35">
      <c r="B43" s="7" t="s">
        <v>30</v>
      </c>
    </row>
    <row r="44" spans="1:34" ht="14.5" x14ac:dyDescent="0.35">
      <c r="B44" s="7" t="s">
        <v>309</v>
      </c>
    </row>
    <row r="45" spans="1:34" ht="14.5" x14ac:dyDescent="0.35">
      <c r="B45" s="7" t="s">
        <v>310</v>
      </c>
    </row>
    <row r="46" spans="1:34" ht="14.5" x14ac:dyDescent="0.35">
      <c r="B46" s="7" t="s">
        <v>311</v>
      </c>
    </row>
    <row r="112" spans="2:34" ht="15" customHeight="1" x14ac:dyDescent="0.35">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row>
    <row r="308" spans="2:34" ht="15" customHeight="1" x14ac:dyDescent="0.35">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row>
    <row r="500" spans="2:34" ht="15" customHeight="1" x14ac:dyDescent="0.35">
      <c r="B500" s="48"/>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row>
    <row r="511" spans="2:34" ht="15" customHeight="1" x14ac:dyDescent="0.35">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row>
    <row r="712" spans="2:34" ht="15" customHeight="1" x14ac:dyDescent="0.35">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row>
    <row r="887" spans="2:34" ht="15" customHeight="1" x14ac:dyDescent="0.35">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row>
    <row r="1100" spans="2:34" ht="15" customHeight="1" x14ac:dyDescent="0.35">
      <c r="B1100" s="47"/>
      <c r="C1100" s="47"/>
      <c r="D1100" s="47"/>
      <c r="E1100" s="47"/>
      <c r="F1100" s="47"/>
      <c r="G1100" s="47"/>
      <c r="H1100" s="47"/>
      <c r="I1100" s="47"/>
      <c r="J1100" s="47"/>
      <c r="K1100" s="47"/>
      <c r="L1100" s="47"/>
      <c r="M1100" s="47"/>
      <c r="N1100" s="47"/>
      <c r="O1100" s="47"/>
      <c r="P1100" s="47"/>
      <c r="Q1100" s="47"/>
      <c r="R1100" s="47"/>
      <c r="S1100" s="47"/>
      <c r="T1100" s="47"/>
      <c r="U1100" s="47"/>
      <c r="V1100" s="47"/>
      <c r="W1100" s="47"/>
      <c r="X1100" s="47"/>
      <c r="Y1100" s="47"/>
      <c r="Z1100" s="47"/>
      <c r="AA1100" s="47"/>
      <c r="AB1100" s="47"/>
      <c r="AC1100" s="47"/>
      <c r="AD1100" s="47"/>
      <c r="AE1100" s="47"/>
      <c r="AF1100" s="47"/>
      <c r="AG1100" s="47"/>
      <c r="AH1100" s="47"/>
    </row>
    <row r="1227" spans="2:34" ht="15" customHeight="1" x14ac:dyDescent="0.35">
      <c r="B1227" s="47"/>
      <c r="C1227" s="47"/>
      <c r="D1227" s="47"/>
      <c r="E1227" s="47"/>
      <c r="F1227" s="47"/>
      <c r="G1227" s="47"/>
      <c r="H1227" s="47"/>
      <c r="I1227" s="47"/>
      <c r="J1227" s="47"/>
      <c r="K1227" s="47"/>
      <c r="L1227" s="47"/>
      <c r="M1227" s="47"/>
      <c r="N1227" s="47"/>
      <c r="O1227" s="47"/>
      <c r="P1227" s="47"/>
      <c r="Q1227" s="47"/>
      <c r="R1227" s="47"/>
      <c r="S1227" s="47"/>
      <c r="T1227" s="47"/>
      <c r="U1227" s="47"/>
      <c r="V1227" s="47"/>
      <c r="W1227" s="47"/>
      <c r="X1227" s="47"/>
      <c r="Y1227" s="47"/>
      <c r="Z1227" s="47"/>
      <c r="AA1227" s="47"/>
      <c r="AB1227" s="47"/>
      <c r="AC1227" s="47"/>
      <c r="AD1227" s="47"/>
      <c r="AE1227" s="47"/>
      <c r="AF1227" s="47"/>
      <c r="AG1227" s="47"/>
      <c r="AH1227" s="47"/>
    </row>
    <row r="1390" spans="2:34" ht="15" customHeight="1" x14ac:dyDescent="0.35">
      <c r="B1390" s="47"/>
      <c r="C1390" s="47"/>
      <c r="D1390" s="47"/>
      <c r="E1390" s="47"/>
      <c r="F1390" s="47"/>
      <c r="G1390" s="47"/>
      <c r="H1390" s="47"/>
      <c r="I1390" s="47"/>
      <c r="J1390" s="47"/>
      <c r="K1390" s="47"/>
      <c r="L1390" s="47"/>
      <c r="M1390" s="47"/>
      <c r="N1390" s="47"/>
      <c r="O1390" s="47"/>
      <c r="P1390" s="47"/>
      <c r="Q1390" s="47"/>
      <c r="R1390" s="47"/>
      <c r="S1390" s="47"/>
      <c r="T1390" s="47"/>
      <c r="U1390" s="47"/>
      <c r="V1390" s="47"/>
      <c r="W1390" s="47"/>
      <c r="X1390" s="47"/>
      <c r="Y1390" s="47"/>
      <c r="Z1390" s="47"/>
      <c r="AA1390" s="47"/>
      <c r="AB1390" s="47"/>
      <c r="AC1390" s="47"/>
      <c r="AD1390" s="47"/>
      <c r="AE1390" s="47"/>
      <c r="AF1390" s="47"/>
      <c r="AG1390" s="47"/>
      <c r="AH1390" s="47"/>
    </row>
    <row r="1502" spans="2:34" ht="15" customHeight="1" x14ac:dyDescent="0.35">
      <c r="B1502" s="47"/>
      <c r="C1502" s="47"/>
      <c r="D1502" s="47"/>
      <c r="E1502" s="47"/>
      <c r="F1502" s="47"/>
      <c r="G1502" s="47"/>
      <c r="H1502" s="47"/>
      <c r="I1502" s="47"/>
      <c r="J1502" s="47"/>
      <c r="K1502" s="47"/>
      <c r="L1502" s="47"/>
      <c r="M1502" s="47"/>
      <c r="N1502" s="47"/>
      <c r="O1502" s="47"/>
      <c r="P1502" s="47"/>
      <c r="Q1502" s="47"/>
      <c r="R1502" s="47"/>
      <c r="S1502" s="47"/>
      <c r="T1502" s="47"/>
      <c r="U1502" s="47"/>
      <c r="V1502" s="47"/>
      <c r="W1502" s="47"/>
      <c r="X1502" s="47"/>
      <c r="Y1502" s="47"/>
      <c r="Z1502" s="47"/>
      <c r="AA1502" s="47"/>
      <c r="AB1502" s="47"/>
      <c r="AC1502" s="47"/>
      <c r="AD1502" s="47"/>
      <c r="AE1502" s="47"/>
      <c r="AF1502" s="47"/>
      <c r="AG1502" s="47"/>
      <c r="AH1502" s="47"/>
    </row>
    <row r="1604" spans="2:34" ht="15" customHeight="1" x14ac:dyDescent="0.35">
      <c r="B1604" s="47"/>
      <c r="C1604" s="47"/>
      <c r="D1604" s="47"/>
      <c r="E1604" s="47"/>
      <c r="F1604" s="47"/>
      <c r="G1604" s="47"/>
      <c r="H1604" s="47"/>
      <c r="I1604" s="47"/>
      <c r="J1604" s="47"/>
      <c r="K1604" s="47"/>
      <c r="L1604" s="47"/>
      <c r="M1604" s="47"/>
      <c r="N1604" s="47"/>
      <c r="O1604" s="47"/>
      <c r="P1604" s="47"/>
      <c r="Q1604" s="47"/>
      <c r="R1604" s="47"/>
      <c r="S1604" s="47"/>
      <c r="T1604" s="47"/>
      <c r="U1604" s="47"/>
      <c r="V1604" s="47"/>
      <c r="W1604" s="47"/>
      <c r="X1604" s="47"/>
      <c r="Y1604" s="47"/>
      <c r="Z1604" s="47"/>
      <c r="AA1604" s="47"/>
      <c r="AB1604" s="47"/>
      <c r="AC1604" s="47"/>
      <c r="AD1604" s="47"/>
      <c r="AE1604" s="47"/>
      <c r="AF1604" s="47"/>
      <c r="AG1604" s="47"/>
      <c r="AH1604" s="47"/>
    </row>
    <row r="1698" spans="2:34" ht="15" customHeight="1" x14ac:dyDescent="0.35">
      <c r="B1698" s="47"/>
      <c r="C1698" s="47"/>
      <c r="D1698" s="47"/>
      <c r="E1698" s="47"/>
      <c r="F1698" s="47"/>
      <c r="G1698" s="47"/>
      <c r="H1698" s="47"/>
      <c r="I1698" s="47"/>
      <c r="J1698" s="47"/>
      <c r="K1698" s="47"/>
      <c r="L1698" s="47"/>
      <c r="M1698" s="47"/>
      <c r="N1698" s="47"/>
      <c r="O1698" s="47"/>
      <c r="P1698" s="47"/>
      <c r="Q1698" s="47"/>
      <c r="R1698" s="47"/>
      <c r="S1698" s="47"/>
      <c r="T1698" s="47"/>
      <c r="U1698" s="47"/>
      <c r="V1698" s="47"/>
      <c r="W1698" s="47"/>
      <c r="X1698" s="47"/>
      <c r="Y1698" s="47"/>
      <c r="Z1698" s="47"/>
      <c r="AA1698" s="47"/>
      <c r="AB1698" s="47"/>
      <c r="AC1698" s="47"/>
      <c r="AD1698" s="47"/>
      <c r="AE1698" s="47"/>
      <c r="AF1698" s="47"/>
      <c r="AG1698" s="47"/>
      <c r="AH1698" s="47"/>
    </row>
    <row r="1945" spans="2:34" ht="15" customHeight="1" x14ac:dyDescent="0.35">
      <c r="B1945" s="47"/>
      <c r="C1945" s="47"/>
      <c r="D1945" s="47"/>
      <c r="E1945" s="47"/>
      <c r="F1945" s="47"/>
      <c r="G1945" s="47"/>
      <c r="H1945" s="47"/>
      <c r="I1945" s="47"/>
      <c r="J1945" s="47"/>
      <c r="K1945" s="47"/>
      <c r="L1945" s="47"/>
      <c r="M1945" s="47"/>
      <c r="N1945" s="47"/>
      <c r="O1945" s="47"/>
      <c r="P1945" s="47"/>
      <c r="Q1945" s="47"/>
      <c r="R1945" s="47"/>
      <c r="S1945" s="47"/>
      <c r="T1945" s="47"/>
      <c r="U1945" s="47"/>
      <c r="V1945" s="47"/>
      <c r="W1945" s="47"/>
      <c r="X1945" s="47"/>
      <c r="Y1945" s="47"/>
      <c r="Z1945" s="47"/>
      <c r="AA1945" s="47"/>
      <c r="AB1945" s="47"/>
      <c r="AC1945" s="47"/>
      <c r="AD1945" s="47"/>
      <c r="AE1945" s="47"/>
      <c r="AF1945" s="47"/>
      <c r="AG1945" s="47"/>
      <c r="AH1945" s="47"/>
    </row>
    <row r="2031" spans="2:34" ht="15" customHeight="1" x14ac:dyDescent="0.35">
      <c r="B2031" s="47"/>
      <c r="C2031" s="47"/>
      <c r="D2031" s="47"/>
      <c r="E2031" s="47"/>
      <c r="F2031" s="47"/>
      <c r="G2031" s="47"/>
      <c r="H2031" s="47"/>
      <c r="I2031" s="47"/>
      <c r="J2031" s="47"/>
      <c r="K2031" s="47"/>
      <c r="L2031" s="47"/>
      <c r="M2031" s="47"/>
      <c r="N2031" s="47"/>
      <c r="O2031" s="47"/>
      <c r="P2031" s="47"/>
      <c r="Q2031" s="47"/>
      <c r="R2031" s="47"/>
      <c r="S2031" s="47"/>
      <c r="T2031" s="47"/>
      <c r="U2031" s="47"/>
      <c r="V2031" s="47"/>
      <c r="W2031" s="47"/>
      <c r="X2031" s="47"/>
      <c r="Y2031" s="47"/>
      <c r="Z2031" s="47"/>
      <c r="AA2031" s="47"/>
      <c r="AB2031" s="47"/>
      <c r="AC2031" s="47"/>
      <c r="AD2031" s="47"/>
      <c r="AE2031" s="47"/>
      <c r="AF2031" s="47"/>
      <c r="AG2031" s="47"/>
      <c r="AH2031" s="47"/>
    </row>
    <row r="2153" spans="2:34" ht="15" customHeight="1" x14ac:dyDescent="0.35">
      <c r="B2153" s="47"/>
      <c r="C2153" s="47"/>
      <c r="D2153" s="47"/>
      <c r="E2153" s="47"/>
      <c r="F2153" s="47"/>
      <c r="G2153" s="47"/>
      <c r="H2153" s="47"/>
      <c r="I2153" s="47"/>
      <c r="J2153" s="47"/>
      <c r="K2153" s="47"/>
      <c r="L2153" s="47"/>
      <c r="M2153" s="47"/>
      <c r="N2153" s="47"/>
      <c r="O2153" s="47"/>
      <c r="P2153" s="47"/>
      <c r="Q2153" s="47"/>
      <c r="R2153" s="47"/>
      <c r="S2153" s="47"/>
      <c r="T2153" s="47"/>
      <c r="U2153" s="47"/>
      <c r="V2153" s="47"/>
      <c r="W2153" s="47"/>
      <c r="X2153" s="47"/>
      <c r="Y2153" s="47"/>
      <c r="Z2153" s="47"/>
      <c r="AA2153" s="47"/>
      <c r="AB2153" s="47"/>
      <c r="AC2153" s="47"/>
      <c r="AD2153" s="47"/>
      <c r="AE2153" s="47"/>
      <c r="AF2153" s="47"/>
      <c r="AG2153" s="47"/>
      <c r="AH2153" s="47"/>
    </row>
    <row r="2317" spans="2:34" ht="15" customHeight="1" x14ac:dyDescent="0.35">
      <c r="B2317" s="47"/>
      <c r="C2317" s="47"/>
      <c r="D2317" s="47"/>
      <c r="E2317" s="47"/>
      <c r="F2317" s="47"/>
      <c r="G2317" s="47"/>
      <c r="H2317" s="47"/>
      <c r="I2317" s="47"/>
      <c r="J2317" s="47"/>
      <c r="K2317" s="47"/>
      <c r="L2317" s="47"/>
      <c r="M2317" s="47"/>
      <c r="N2317" s="47"/>
      <c r="O2317" s="47"/>
      <c r="P2317" s="47"/>
      <c r="Q2317" s="47"/>
      <c r="R2317" s="47"/>
      <c r="S2317" s="47"/>
      <c r="T2317" s="47"/>
      <c r="U2317" s="47"/>
      <c r="V2317" s="47"/>
      <c r="W2317" s="47"/>
      <c r="X2317" s="47"/>
      <c r="Y2317" s="47"/>
      <c r="Z2317" s="47"/>
      <c r="AA2317" s="47"/>
      <c r="AB2317" s="47"/>
      <c r="AC2317" s="47"/>
      <c r="AD2317" s="47"/>
      <c r="AE2317" s="47"/>
      <c r="AF2317" s="47"/>
      <c r="AG2317" s="47"/>
      <c r="AH2317" s="47"/>
    </row>
    <row r="2419" spans="2:34" ht="15" customHeight="1" x14ac:dyDescent="0.35">
      <c r="B2419" s="47"/>
      <c r="C2419" s="47"/>
      <c r="D2419" s="47"/>
      <c r="E2419" s="47"/>
      <c r="F2419" s="47"/>
      <c r="G2419" s="47"/>
      <c r="H2419" s="47"/>
      <c r="I2419" s="47"/>
      <c r="J2419" s="47"/>
      <c r="K2419" s="47"/>
      <c r="L2419" s="47"/>
      <c r="M2419" s="47"/>
      <c r="N2419" s="47"/>
      <c r="O2419" s="47"/>
      <c r="P2419" s="47"/>
      <c r="Q2419" s="47"/>
      <c r="R2419" s="47"/>
      <c r="S2419" s="47"/>
      <c r="T2419" s="47"/>
      <c r="U2419" s="47"/>
      <c r="V2419" s="47"/>
      <c r="W2419" s="47"/>
      <c r="X2419" s="47"/>
      <c r="Y2419" s="47"/>
      <c r="Z2419" s="47"/>
      <c r="AA2419" s="47"/>
      <c r="AB2419" s="47"/>
      <c r="AC2419" s="47"/>
      <c r="AD2419" s="47"/>
      <c r="AE2419" s="47"/>
      <c r="AF2419" s="47"/>
      <c r="AG2419" s="47"/>
      <c r="AH2419" s="47"/>
    </row>
    <row r="2509" spans="2:34" ht="15" customHeight="1" x14ac:dyDescent="0.35">
      <c r="B2509" s="47"/>
      <c r="C2509" s="47"/>
      <c r="D2509" s="47"/>
      <c r="E2509" s="47"/>
      <c r="F2509" s="47"/>
      <c r="G2509" s="47"/>
      <c r="H2509" s="47"/>
      <c r="I2509" s="47"/>
      <c r="J2509" s="47"/>
      <c r="K2509" s="47"/>
      <c r="L2509" s="47"/>
      <c r="M2509" s="47"/>
      <c r="N2509" s="47"/>
      <c r="O2509" s="47"/>
      <c r="P2509" s="47"/>
      <c r="Q2509" s="47"/>
      <c r="R2509" s="47"/>
      <c r="S2509" s="47"/>
      <c r="T2509" s="47"/>
      <c r="U2509" s="47"/>
      <c r="V2509" s="47"/>
      <c r="W2509" s="47"/>
      <c r="X2509" s="47"/>
      <c r="Y2509" s="47"/>
      <c r="Z2509" s="47"/>
      <c r="AA2509" s="47"/>
      <c r="AB2509" s="47"/>
      <c r="AC2509" s="47"/>
      <c r="AD2509" s="47"/>
      <c r="AE2509" s="47"/>
      <c r="AF2509" s="47"/>
      <c r="AG2509" s="47"/>
      <c r="AH2509" s="47"/>
    </row>
    <row r="2598" spans="2:34" ht="15" customHeight="1" x14ac:dyDescent="0.35">
      <c r="B2598" s="47"/>
      <c r="C2598" s="47"/>
      <c r="D2598" s="47"/>
      <c r="E2598" s="47"/>
      <c r="F2598" s="47"/>
      <c r="G2598" s="47"/>
      <c r="H2598" s="47"/>
      <c r="I2598" s="47"/>
      <c r="J2598" s="47"/>
      <c r="K2598" s="47"/>
      <c r="L2598" s="47"/>
      <c r="M2598" s="47"/>
      <c r="N2598" s="47"/>
      <c r="O2598" s="47"/>
      <c r="P2598" s="47"/>
      <c r="Q2598" s="47"/>
      <c r="R2598" s="47"/>
      <c r="S2598" s="47"/>
      <c r="T2598" s="47"/>
      <c r="U2598" s="47"/>
      <c r="V2598" s="47"/>
      <c r="W2598" s="47"/>
      <c r="X2598" s="47"/>
      <c r="Y2598" s="47"/>
      <c r="Z2598" s="47"/>
      <c r="AA2598" s="47"/>
      <c r="AB2598" s="47"/>
      <c r="AC2598" s="47"/>
      <c r="AD2598" s="47"/>
      <c r="AE2598" s="47"/>
      <c r="AF2598" s="47"/>
      <c r="AG2598" s="47"/>
      <c r="AH2598" s="47"/>
    </row>
    <row r="2719" spans="2:34" ht="15" customHeight="1" x14ac:dyDescent="0.35">
      <c r="B2719" s="47"/>
      <c r="C2719" s="47"/>
      <c r="D2719" s="47"/>
      <c r="E2719" s="47"/>
      <c r="F2719" s="47"/>
      <c r="G2719" s="47"/>
      <c r="H2719" s="47"/>
      <c r="I2719" s="47"/>
      <c r="J2719" s="47"/>
      <c r="K2719" s="47"/>
      <c r="L2719" s="47"/>
      <c r="M2719" s="47"/>
      <c r="N2719" s="47"/>
      <c r="O2719" s="47"/>
      <c r="P2719" s="47"/>
      <c r="Q2719" s="47"/>
      <c r="R2719" s="47"/>
      <c r="S2719" s="47"/>
      <c r="T2719" s="47"/>
      <c r="U2719" s="47"/>
      <c r="V2719" s="47"/>
      <c r="W2719" s="47"/>
      <c r="X2719" s="47"/>
      <c r="Y2719" s="47"/>
      <c r="Z2719" s="47"/>
      <c r="AA2719" s="47"/>
      <c r="AB2719" s="47"/>
      <c r="AC2719" s="47"/>
      <c r="AD2719" s="47"/>
      <c r="AE2719" s="47"/>
      <c r="AF2719" s="47"/>
      <c r="AG2719" s="47"/>
      <c r="AH2719" s="47"/>
    </row>
    <row r="2837" spans="2:34" ht="15" customHeight="1" x14ac:dyDescent="0.35">
      <c r="B2837" s="47"/>
      <c r="C2837" s="47"/>
      <c r="D2837" s="47"/>
      <c r="E2837" s="47"/>
      <c r="F2837" s="47"/>
      <c r="G2837" s="47"/>
      <c r="H2837" s="47"/>
      <c r="I2837" s="47"/>
      <c r="J2837" s="47"/>
      <c r="K2837" s="47"/>
      <c r="L2837" s="47"/>
      <c r="M2837" s="47"/>
      <c r="N2837" s="47"/>
      <c r="O2837" s="47"/>
      <c r="P2837" s="47"/>
      <c r="Q2837" s="47"/>
      <c r="R2837" s="47"/>
      <c r="S2837" s="47"/>
      <c r="T2837" s="47"/>
      <c r="U2837" s="47"/>
      <c r="V2837" s="47"/>
      <c r="W2837" s="47"/>
      <c r="X2837" s="47"/>
      <c r="Y2837" s="47"/>
      <c r="Z2837" s="47"/>
      <c r="AA2837" s="47"/>
      <c r="AB2837" s="47"/>
      <c r="AC2837" s="47"/>
      <c r="AD2837" s="47"/>
      <c r="AE2837" s="47"/>
      <c r="AF2837" s="47"/>
      <c r="AG2837" s="47"/>
      <c r="AH2837" s="47"/>
    </row>
  </sheetData>
  <mergeCells count="21">
    <mergeCell ref="B112:AH112"/>
    <mergeCell ref="B308:AH308"/>
    <mergeCell ref="B500:AG500"/>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9"/>
  <sheetViews>
    <sheetView zoomScaleNormal="100" workbookViewId="0">
      <selection activeCell="B15" sqref="B15"/>
    </sheetView>
  </sheetViews>
  <sheetFormatPr defaultColWidth="9" defaultRowHeight="14.5" x14ac:dyDescent="0.35"/>
  <cols>
    <col min="1" max="1" width="26.26953125" customWidth="1"/>
  </cols>
  <sheetData>
    <row r="1" spans="1:47" ht="21" x14ac:dyDescent="0.5">
      <c r="A1" s="34" t="s">
        <v>330</v>
      </c>
    </row>
    <row r="2" spans="1:47" ht="21" x14ac:dyDescent="0.5">
      <c r="A2" s="34" t="s">
        <v>37</v>
      </c>
    </row>
    <row r="3" spans="1:47" ht="21" x14ac:dyDescent="0.5">
      <c r="A3" s="34" t="s">
        <v>331</v>
      </c>
    </row>
    <row r="4" spans="1:47" ht="21" x14ac:dyDescent="0.5">
      <c r="A4" s="34" t="s">
        <v>38</v>
      </c>
    </row>
    <row r="7" spans="1:47" ht="18.5" x14ac:dyDescent="0.45">
      <c r="A7" s="35" t="s">
        <v>39</v>
      </c>
    </row>
    <row r="8" spans="1:47" x14ac:dyDescent="0.35">
      <c r="A8" t="s">
        <v>40</v>
      </c>
      <c r="B8" t="s">
        <v>41</v>
      </c>
      <c r="C8" t="s">
        <v>42</v>
      </c>
      <c r="D8" t="s">
        <v>43</v>
      </c>
      <c r="E8" t="s">
        <v>44</v>
      </c>
      <c r="F8" t="s">
        <v>45</v>
      </c>
      <c r="G8" t="s">
        <v>46</v>
      </c>
      <c r="H8" t="s">
        <v>47</v>
      </c>
      <c r="I8" t="s">
        <v>48</v>
      </c>
      <c r="J8" t="s">
        <v>49</v>
      </c>
      <c r="K8" t="s">
        <v>50</v>
      </c>
      <c r="L8" t="s">
        <v>51</v>
      </c>
      <c r="M8" t="s">
        <v>52</v>
      </c>
      <c r="N8" t="s">
        <v>53</v>
      </c>
      <c r="O8" t="s">
        <v>54</v>
      </c>
      <c r="P8" t="s">
        <v>55</v>
      </c>
      <c r="Q8" t="s">
        <v>56</v>
      </c>
      <c r="R8" t="s">
        <v>57</v>
      </c>
      <c r="S8" t="s">
        <v>58</v>
      </c>
      <c r="T8" t="s">
        <v>59</v>
      </c>
      <c r="U8" t="s">
        <v>60</v>
      </c>
      <c r="V8" t="s">
        <v>61</v>
      </c>
      <c r="W8" t="s">
        <v>62</v>
      </c>
      <c r="X8" t="s">
        <v>63</v>
      </c>
      <c r="Y8" t="s">
        <v>64</v>
      </c>
      <c r="Z8" t="s">
        <v>65</v>
      </c>
      <c r="AA8" t="s">
        <v>66</v>
      </c>
      <c r="AB8" t="s">
        <v>67</v>
      </c>
      <c r="AC8" t="s">
        <v>68</v>
      </c>
      <c r="AD8" t="s">
        <v>69</v>
      </c>
      <c r="AE8" t="s">
        <v>70</v>
      </c>
      <c r="AF8" t="s">
        <v>71</v>
      </c>
      <c r="AG8" t="s">
        <v>72</v>
      </c>
      <c r="AH8" t="s">
        <v>73</v>
      </c>
      <c r="AI8" t="s">
        <v>74</v>
      </c>
      <c r="AJ8" t="s">
        <v>75</v>
      </c>
      <c r="AK8" t="s">
        <v>76</v>
      </c>
      <c r="AL8" t="s">
        <v>332</v>
      </c>
      <c r="AM8" t="s">
        <v>333</v>
      </c>
      <c r="AN8" t="s">
        <v>334</v>
      </c>
      <c r="AO8" t="s">
        <v>335</v>
      </c>
      <c r="AP8" t="s">
        <v>336</v>
      </c>
      <c r="AQ8" t="s">
        <v>337</v>
      </c>
      <c r="AR8" t="s">
        <v>338</v>
      </c>
      <c r="AS8" t="s">
        <v>339</v>
      </c>
      <c r="AT8" t="s">
        <v>340</v>
      </c>
      <c r="AU8" t="s">
        <v>341</v>
      </c>
    </row>
    <row r="9" spans="1:47" x14ac:dyDescent="0.35">
      <c r="A9" t="s">
        <v>77</v>
      </c>
      <c r="B9">
        <v>358380.79999999999</v>
      </c>
      <c r="C9">
        <v>349124.5</v>
      </c>
      <c r="D9">
        <v>363798.5</v>
      </c>
      <c r="E9">
        <v>373817.3</v>
      </c>
      <c r="F9">
        <v>365011.8</v>
      </c>
      <c r="G9">
        <v>347937.5</v>
      </c>
      <c r="H9">
        <v>371953.2</v>
      </c>
      <c r="I9">
        <v>375760.2</v>
      </c>
      <c r="J9">
        <v>387396.2</v>
      </c>
      <c r="K9">
        <v>378786.2</v>
      </c>
      <c r="L9">
        <v>378498.4</v>
      </c>
      <c r="M9">
        <v>381710.1</v>
      </c>
      <c r="N9">
        <v>390771.5</v>
      </c>
      <c r="O9">
        <v>382163.9</v>
      </c>
      <c r="P9">
        <v>375998.3</v>
      </c>
      <c r="Q9">
        <v>386156.5</v>
      </c>
      <c r="R9">
        <v>392952.2</v>
      </c>
      <c r="S9">
        <v>414009.7</v>
      </c>
      <c r="T9">
        <v>419884.79999999999</v>
      </c>
      <c r="U9">
        <v>420564</v>
      </c>
      <c r="V9">
        <v>426253.5</v>
      </c>
      <c r="W9">
        <v>426438</v>
      </c>
      <c r="X9">
        <v>426601.5</v>
      </c>
      <c r="Y9">
        <v>426631.5</v>
      </c>
      <c r="Z9">
        <v>426216.6</v>
      </c>
      <c r="AA9">
        <v>434736.9</v>
      </c>
      <c r="AB9">
        <v>435601.5</v>
      </c>
      <c r="AC9">
        <v>435569.8</v>
      </c>
      <c r="AD9">
        <v>435924.3</v>
      </c>
      <c r="AE9">
        <v>437012.9</v>
      </c>
      <c r="AF9">
        <v>437761.2</v>
      </c>
      <c r="AG9">
        <v>439366.8</v>
      </c>
      <c r="AH9">
        <v>440272.5</v>
      </c>
      <c r="AI9">
        <v>440771.5</v>
      </c>
      <c r="AJ9">
        <v>441186.3</v>
      </c>
      <c r="AK9">
        <v>441464.6</v>
      </c>
      <c r="AL9">
        <v>442329.7</v>
      </c>
      <c r="AM9">
        <v>442987.3</v>
      </c>
      <c r="AN9">
        <v>443420.1</v>
      </c>
      <c r="AO9">
        <v>443696.5</v>
      </c>
      <c r="AP9">
        <v>444111.5</v>
      </c>
      <c r="AQ9">
        <v>444504.2</v>
      </c>
      <c r="AR9">
        <v>445041.1</v>
      </c>
      <c r="AS9">
        <v>445453.3</v>
      </c>
      <c r="AT9">
        <v>445232.7</v>
      </c>
      <c r="AU9">
        <v>446455.8</v>
      </c>
    </row>
    <row r="10" spans="1:47" x14ac:dyDescent="0.35">
      <c r="A10" t="s">
        <v>78</v>
      </c>
      <c r="B10">
        <v>1453.41</v>
      </c>
      <c r="C10">
        <v>2529.41</v>
      </c>
      <c r="D10">
        <v>3683.41</v>
      </c>
      <c r="E10">
        <v>4715.4399999999996</v>
      </c>
      <c r="F10">
        <v>7031.23</v>
      </c>
      <c r="G10">
        <v>8354.23</v>
      </c>
      <c r="H10">
        <v>11622.99</v>
      </c>
      <c r="I10">
        <v>13716.78</v>
      </c>
      <c r="J10">
        <v>17544.740000000002</v>
      </c>
      <c r="K10">
        <v>21484.5</v>
      </c>
      <c r="L10">
        <v>26692.57</v>
      </c>
      <c r="M10">
        <v>30624</v>
      </c>
      <c r="N10">
        <v>31197</v>
      </c>
      <c r="O10">
        <v>32814.01</v>
      </c>
      <c r="P10">
        <v>32333</v>
      </c>
      <c r="Q10">
        <v>35393.519999999997</v>
      </c>
      <c r="R10">
        <v>37205.53</v>
      </c>
      <c r="S10">
        <v>48919.51</v>
      </c>
      <c r="T10">
        <v>49031.61</v>
      </c>
      <c r="U10">
        <v>52057.91</v>
      </c>
      <c r="V10">
        <v>54360.89</v>
      </c>
      <c r="W10">
        <v>54962.97</v>
      </c>
      <c r="X10">
        <v>62089.04</v>
      </c>
      <c r="Y10">
        <v>65911.72</v>
      </c>
      <c r="Z10">
        <v>70643.33</v>
      </c>
      <c r="AA10">
        <v>79872.47</v>
      </c>
      <c r="AB10">
        <v>86951.15</v>
      </c>
      <c r="AC10">
        <v>93863.48</v>
      </c>
      <c r="AD10">
        <v>94757.65</v>
      </c>
      <c r="AE10">
        <v>96735.03</v>
      </c>
      <c r="AF10">
        <v>98444.02</v>
      </c>
      <c r="AG10">
        <v>101702.69</v>
      </c>
      <c r="AH10">
        <v>105080.85</v>
      </c>
      <c r="AI10">
        <v>112793.77</v>
      </c>
      <c r="AJ10">
        <v>116892.24</v>
      </c>
      <c r="AK10">
        <v>124088.41</v>
      </c>
      <c r="AL10">
        <v>129402.83</v>
      </c>
      <c r="AM10">
        <v>138717.12</v>
      </c>
      <c r="AN10">
        <v>144897.51999999999</v>
      </c>
      <c r="AO10">
        <v>155135.9</v>
      </c>
      <c r="AP10">
        <v>159912.82999999999</v>
      </c>
      <c r="AQ10">
        <v>169032.28</v>
      </c>
      <c r="AR10">
        <v>173414.12</v>
      </c>
      <c r="AS10">
        <v>180922.35</v>
      </c>
      <c r="AT10">
        <v>184784.68</v>
      </c>
      <c r="AU10">
        <v>188617.4</v>
      </c>
    </row>
    <row r="11" spans="1:47" x14ac:dyDescent="0.35">
      <c r="A11" t="s">
        <v>79</v>
      </c>
      <c r="B11">
        <v>6997.43</v>
      </c>
      <c r="C11">
        <v>7143.38</v>
      </c>
      <c r="D11">
        <v>6971.02</v>
      </c>
      <c r="E11">
        <v>6319.81</v>
      </c>
      <c r="F11">
        <v>6057.39</v>
      </c>
      <c r="G11">
        <v>8266.52</v>
      </c>
      <c r="H11">
        <v>8716.9</v>
      </c>
      <c r="I11">
        <v>9038.92</v>
      </c>
      <c r="J11">
        <v>9208.18</v>
      </c>
      <c r="K11">
        <v>11997.93</v>
      </c>
      <c r="L11">
        <v>8462.34</v>
      </c>
      <c r="M11">
        <v>10240.42</v>
      </c>
      <c r="N11">
        <v>6300.36</v>
      </c>
      <c r="O11">
        <v>9260.9699999999993</v>
      </c>
      <c r="P11">
        <v>8892.7199999999993</v>
      </c>
      <c r="Q11">
        <v>7758.32</v>
      </c>
      <c r="R11">
        <v>7918.38</v>
      </c>
      <c r="S11">
        <v>8085.39</v>
      </c>
      <c r="T11">
        <v>8145.5</v>
      </c>
      <c r="U11">
        <v>8172.13</v>
      </c>
      <c r="V11">
        <v>8203.73</v>
      </c>
      <c r="W11">
        <v>8229</v>
      </c>
      <c r="X11">
        <v>8180.23</v>
      </c>
      <c r="Y11">
        <v>8103.16</v>
      </c>
      <c r="Z11">
        <v>8045.48</v>
      </c>
      <c r="AA11">
        <v>7905.92</v>
      </c>
      <c r="AB11">
        <v>7834.53</v>
      </c>
      <c r="AC11">
        <v>7690.12</v>
      </c>
      <c r="AD11">
        <v>7689.75</v>
      </c>
      <c r="AE11">
        <v>7650.3</v>
      </c>
      <c r="AF11">
        <v>7634.06</v>
      </c>
      <c r="AG11">
        <v>7693.85</v>
      </c>
      <c r="AH11">
        <v>7715.96</v>
      </c>
      <c r="AI11">
        <v>7725.27</v>
      </c>
      <c r="AJ11">
        <v>7761.59</v>
      </c>
      <c r="AK11">
        <v>7755.49</v>
      </c>
      <c r="AL11">
        <v>7782.51</v>
      </c>
      <c r="AM11">
        <v>7774.67</v>
      </c>
      <c r="AN11">
        <v>7744.41</v>
      </c>
      <c r="AO11">
        <v>7721.08</v>
      </c>
      <c r="AP11">
        <v>7695.88</v>
      </c>
      <c r="AQ11">
        <v>7712.57</v>
      </c>
      <c r="AR11">
        <v>7701.84</v>
      </c>
      <c r="AS11">
        <v>7680.33</v>
      </c>
      <c r="AT11">
        <v>7670.09</v>
      </c>
      <c r="AU11">
        <v>7658.64</v>
      </c>
    </row>
    <row r="12" spans="1:47" x14ac:dyDescent="0.35">
      <c r="A12" t="s">
        <v>80</v>
      </c>
      <c r="B12">
        <v>0</v>
      </c>
      <c r="C12">
        <v>0</v>
      </c>
      <c r="D12">
        <v>0</v>
      </c>
      <c r="E12">
        <v>0</v>
      </c>
      <c r="F12">
        <v>5</v>
      </c>
      <c r="G12">
        <v>123</v>
      </c>
      <c r="H12">
        <v>398</v>
      </c>
      <c r="I12">
        <v>842</v>
      </c>
      <c r="J12">
        <v>1173</v>
      </c>
      <c r="K12">
        <v>1757.71</v>
      </c>
      <c r="L12">
        <v>1426</v>
      </c>
      <c r="M12">
        <v>1779</v>
      </c>
      <c r="N12">
        <v>2001</v>
      </c>
      <c r="O12">
        <v>2191</v>
      </c>
      <c r="P12">
        <v>2194</v>
      </c>
      <c r="Q12">
        <v>2254.11</v>
      </c>
      <c r="R12">
        <v>2590.5300000000002</v>
      </c>
      <c r="S12">
        <v>3479.48</v>
      </c>
      <c r="T12">
        <v>3729.67</v>
      </c>
      <c r="U12">
        <v>4101.3599999999997</v>
      </c>
      <c r="V12">
        <v>4339.71</v>
      </c>
      <c r="W12">
        <v>4948.63</v>
      </c>
      <c r="X12">
        <v>5294.32</v>
      </c>
      <c r="Y12">
        <v>5402.63</v>
      </c>
      <c r="Z12">
        <v>6775.5</v>
      </c>
      <c r="AA12">
        <v>7795.56</v>
      </c>
      <c r="AB12">
        <v>8732.41</v>
      </c>
      <c r="AC12">
        <v>9823.4699999999993</v>
      </c>
      <c r="AD12">
        <v>11227.58</v>
      </c>
      <c r="AE12">
        <v>12784.3</v>
      </c>
      <c r="AF12">
        <v>16546.830000000002</v>
      </c>
      <c r="AG12">
        <v>18243.05</v>
      </c>
      <c r="AH12">
        <v>20134.38</v>
      </c>
      <c r="AI12">
        <v>22116.59</v>
      </c>
      <c r="AJ12">
        <v>24421.73</v>
      </c>
      <c r="AK12">
        <v>28835.14</v>
      </c>
      <c r="AL12">
        <v>32492.45</v>
      </c>
      <c r="AM12">
        <v>36514.71</v>
      </c>
      <c r="AN12">
        <v>41164.5</v>
      </c>
      <c r="AO12">
        <v>45590.8</v>
      </c>
      <c r="AP12">
        <v>51145.22</v>
      </c>
      <c r="AQ12">
        <v>54488.5</v>
      </c>
      <c r="AR12">
        <v>56975.57</v>
      </c>
      <c r="AS12">
        <v>58937.9</v>
      </c>
      <c r="AT12">
        <v>60762.67</v>
      </c>
      <c r="AU12">
        <v>62179.97</v>
      </c>
    </row>
    <row r="13" spans="1:47" x14ac:dyDescent="0.35">
      <c r="A13" t="s">
        <v>81</v>
      </c>
      <c r="B13">
        <v>86668.58</v>
      </c>
      <c r="C13">
        <v>92144.58</v>
      </c>
      <c r="D13">
        <v>88190.58</v>
      </c>
      <c r="E13">
        <v>90585.23</v>
      </c>
      <c r="F13">
        <v>84992.27</v>
      </c>
      <c r="G13">
        <v>85526.59</v>
      </c>
      <c r="H13">
        <v>88291.22</v>
      </c>
      <c r="I13">
        <v>89487.62</v>
      </c>
      <c r="J13">
        <v>97581.99</v>
      </c>
      <c r="K13">
        <v>101207.8</v>
      </c>
      <c r="L13">
        <v>96045.98</v>
      </c>
      <c r="M13">
        <v>95687.01</v>
      </c>
      <c r="N13">
        <v>95565</v>
      </c>
      <c r="O13">
        <v>95029.01</v>
      </c>
      <c r="P13">
        <v>95470</v>
      </c>
      <c r="Q13">
        <v>83454.600000000006</v>
      </c>
      <c r="R13">
        <v>78636.44</v>
      </c>
      <c r="S13">
        <v>81051.16</v>
      </c>
      <c r="T13">
        <v>69916.27</v>
      </c>
      <c r="U13">
        <v>80287.199999999997</v>
      </c>
      <c r="V13">
        <v>73386.14</v>
      </c>
      <c r="W13">
        <v>68045.740000000005</v>
      </c>
      <c r="X13">
        <v>74340.98</v>
      </c>
      <c r="Y13">
        <v>80779.09</v>
      </c>
      <c r="Z13">
        <v>75834.09</v>
      </c>
      <c r="AA13">
        <v>82677.41</v>
      </c>
      <c r="AB13">
        <v>75980.73</v>
      </c>
      <c r="AC13">
        <v>82824.05</v>
      </c>
      <c r="AD13">
        <v>82864.78</v>
      </c>
      <c r="AE13">
        <v>89708.09</v>
      </c>
      <c r="AF13">
        <v>91531.05</v>
      </c>
      <c r="AG13">
        <v>91531.05</v>
      </c>
      <c r="AH13">
        <v>91572.66</v>
      </c>
      <c r="AI13">
        <v>91572.66</v>
      </c>
      <c r="AJ13">
        <v>91655.88</v>
      </c>
      <c r="AK13">
        <v>91822.32</v>
      </c>
      <c r="AL13">
        <v>87048.12</v>
      </c>
      <c r="AM13">
        <v>87214.55</v>
      </c>
      <c r="AN13">
        <v>87381</v>
      </c>
      <c r="AO13">
        <v>92942.27</v>
      </c>
      <c r="AP13">
        <v>93150.33</v>
      </c>
      <c r="AQ13">
        <v>93566.44</v>
      </c>
      <c r="AR13">
        <v>94398.65</v>
      </c>
      <c r="AS13">
        <v>95230.82</v>
      </c>
      <c r="AT13">
        <v>96063.03</v>
      </c>
      <c r="AU13">
        <v>96063.03</v>
      </c>
    </row>
    <row r="14" spans="1:47" x14ac:dyDescent="0.35">
      <c r="A14" t="s">
        <v>82</v>
      </c>
      <c r="B14">
        <v>97362.16</v>
      </c>
      <c r="C14">
        <v>92204.69</v>
      </c>
      <c r="D14">
        <v>97287.24</v>
      </c>
      <c r="E14">
        <v>91097.93</v>
      </c>
      <c r="F14">
        <v>76661.64</v>
      </c>
      <c r="G14">
        <v>71258.570000000007</v>
      </c>
      <c r="H14">
        <v>65177.45</v>
      </c>
      <c r="I14">
        <v>63091.11</v>
      </c>
      <c r="J14">
        <v>64779.21</v>
      </c>
      <c r="K14">
        <v>64238.38</v>
      </c>
      <c r="L14">
        <v>57142.41</v>
      </c>
      <c r="M14">
        <v>57243.38</v>
      </c>
      <c r="N14">
        <v>55265.55</v>
      </c>
      <c r="O14">
        <v>46520.81</v>
      </c>
      <c r="P14">
        <v>44038.21</v>
      </c>
      <c r="Q14">
        <v>31125.9</v>
      </c>
      <c r="R14">
        <v>35373.81</v>
      </c>
      <c r="S14">
        <v>19471.189999999999</v>
      </c>
      <c r="T14">
        <v>5484.64</v>
      </c>
      <c r="U14">
        <v>5565.84</v>
      </c>
      <c r="V14">
        <v>4949.22</v>
      </c>
      <c r="W14">
        <v>4771.3599999999997</v>
      </c>
      <c r="X14">
        <v>4351.34</v>
      </c>
      <c r="Y14">
        <v>3905.76</v>
      </c>
      <c r="Z14">
        <v>3916.5</v>
      </c>
      <c r="AA14">
        <v>3738.32</v>
      </c>
      <c r="AB14">
        <v>3737.32</v>
      </c>
      <c r="AC14">
        <v>2584.9299999999998</v>
      </c>
      <c r="AD14">
        <v>2627.06</v>
      </c>
      <c r="AE14">
        <v>2645</v>
      </c>
      <c r="AF14">
        <v>2456.0700000000002</v>
      </c>
      <c r="AG14">
        <v>2499.37</v>
      </c>
      <c r="AH14">
        <v>2532.17</v>
      </c>
      <c r="AI14">
        <v>2500.7800000000002</v>
      </c>
      <c r="AJ14">
        <v>2120.31</v>
      </c>
      <c r="AK14">
        <v>2074.75</v>
      </c>
      <c r="AL14">
        <v>104.48</v>
      </c>
      <c r="AM14">
        <v>99.27</v>
      </c>
      <c r="AN14">
        <v>99.59</v>
      </c>
      <c r="AO14">
        <v>94.46</v>
      </c>
      <c r="AP14">
        <v>94.46</v>
      </c>
      <c r="AQ14">
        <v>90.07</v>
      </c>
      <c r="AR14">
        <v>90.72</v>
      </c>
      <c r="AS14">
        <v>86.92</v>
      </c>
      <c r="AT14">
        <v>87.73</v>
      </c>
      <c r="AU14">
        <v>88.62</v>
      </c>
    </row>
    <row r="15" spans="1:47" x14ac:dyDescent="0.35">
      <c r="A15" t="s">
        <v>83</v>
      </c>
      <c r="B15">
        <v>40015.800000000003</v>
      </c>
      <c r="C15">
        <v>43057.99</v>
      </c>
      <c r="D15">
        <v>47278.59</v>
      </c>
      <c r="E15">
        <v>43912.88</v>
      </c>
      <c r="F15">
        <v>42619.74</v>
      </c>
      <c r="G15">
        <v>54093.18</v>
      </c>
      <c r="H15">
        <v>63514.07</v>
      </c>
      <c r="I15">
        <v>63899.03</v>
      </c>
      <c r="J15">
        <v>60403.56</v>
      </c>
      <c r="K15">
        <v>59038.3</v>
      </c>
      <c r="L15">
        <v>65743.649999999994</v>
      </c>
      <c r="M15">
        <v>63421.96</v>
      </c>
      <c r="N15">
        <v>62934.239999999998</v>
      </c>
      <c r="O15">
        <v>66979.59</v>
      </c>
      <c r="P15">
        <v>69561.62</v>
      </c>
      <c r="Q15">
        <v>74470.259999999995</v>
      </c>
      <c r="R15">
        <v>76989.41</v>
      </c>
      <c r="S15">
        <v>83922.45</v>
      </c>
      <c r="T15">
        <v>101916.1</v>
      </c>
      <c r="U15">
        <v>96186.95</v>
      </c>
      <c r="V15">
        <v>99728.41</v>
      </c>
      <c r="W15">
        <v>105182.5</v>
      </c>
      <c r="X15">
        <v>96821.06</v>
      </c>
      <c r="Y15">
        <v>93319.9</v>
      </c>
      <c r="Z15">
        <v>95666.85</v>
      </c>
      <c r="AA15">
        <v>88717.43</v>
      </c>
      <c r="AB15">
        <v>92233</v>
      </c>
      <c r="AC15">
        <v>85495.38</v>
      </c>
      <c r="AD15">
        <v>85813.2</v>
      </c>
      <c r="AE15">
        <v>82220.929999999993</v>
      </c>
      <c r="AF15">
        <v>81566.97</v>
      </c>
      <c r="AG15">
        <v>70336.41</v>
      </c>
      <c r="AH15">
        <v>70043.929999999993</v>
      </c>
      <c r="AI15">
        <v>68278.8</v>
      </c>
      <c r="AJ15">
        <v>68627.710000000006</v>
      </c>
      <c r="AK15">
        <v>67198.62</v>
      </c>
      <c r="AL15">
        <v>67266.27</v>
      </c>
      <c r="AM15">
        <v>67505.600000000006</v>
      </c>
      <c r="AN15">
        <v>68650.61</v>
      </c>
      <c r="AO15">
        <v>67873.7</v>
      </c>
      <c r="AP15">
        <v>68202.070000000007</v>
      </c>
      <c r="AQ15">
        <v>67896.58</v>
      </c>
      <c r="AR15">
        <v>68472.27</v>
      </c>
      <c r="AS15">
        <v>68041.429999999993</v>
      </c>
      <c r="AT15">
        <v>68614.28</v>
      </c>
      <c r="AU15">
        <v>69154.7</v>
      </c>
    </row>
    <row r="16" spans="1:47" x14ac:dyDescent="0.35">
      <c r="A16" t="s">
        <v>84</v>
      </c>
      <c r="B16">
        <v>8193.9599999999991</v>
      </c>
      <c r="C16">
        <v>7877.58</v>
      </c>
      <c r="D16">
        <v>8776.76</v>
      </c>
      <c r="E16">
        <v>6929.51</v>
      </c>
      <c r="F16">
        <v>7336.52</v>
      </c>
      <c r="G16">
        <v>5187.67</v>
      </c>
      <c r="H16">
        <v>4561.87</v>
      </c>
      <c r="I16">
        <v>4271.87</v>
      </c>
      <c r="J16">
        <v>4071.33</v>
      </c>
      <c r="K16">
        <v>6616.76</v>
      </c>
      <c r="L16">
        <v>5266.72</v>
      </c>
      <c r="M16">
        <v>5087.45</v>
      </c>
      <c r="N16">
        <v>4150.07</v>
      </c>
      <c r="O16">
        <v>4189.29</v>
      </c>
      <c r="P16">
        <v>3719.72</v>
      </c>
      <c r="Q16">
        <v>3511.56</v>
      </c>
      <c r="R16">
        <v>3358.75</v>
      </c>
      <c r="S16">
        <v>3196.07</v>
      </c>
      <c r="T16">
        <v>3370.57</v>
      </c>
      <c r="U16">
        <v>2789.51</v>
      </c>
      <c r="V16">
        <v>3529.05</v>
      </c>
      <c r="W16">
        <v>6677.83</v>
      </c>
      <c r="X16">
        <v>4558.28</v>
      </c>
      <c r="Y16">
        <v>3428.4</v>
      </c>
      <c r="Z16">
        <v>5989.77</v>
      </c>
      <c r="AA16">
        <v>2608.0500000000002</v>
      </c>
      <c r="AB16">
        <v>7298.25</v>
      </c>
      <c r="AC16">
        <v>4931.9799999999996</v>
      </c>
      <c r="AD16">
        <v>5902.13</v>
      </c>
      <c r="AE16">
        <v>4773.99</v>
      </c>
      <c r="AF16">
        <v>4550.53</v>
      </c>
      <c r="AG16">
        <v>6077.36</v>
      </c>
      <c r="AH16">
        <v>5635.85</v>
      </c>
      <c r="AI16">
        <v>5525.19</v>
      </c>
      <c r="AJ16">
        <v>5859.8</v>
      </c>
      <c r="AK16">
        <v>5233.6099999999997</v>
      </c>
      <c r="AL16">
        <v>7917.99</v>
      </c>
      <c r="AM16">
        <v>5884.44</v>
      </c>
      <c r="AN16">
        <v>6604.3</v>
      </c>
      <c r="AO16">
        <v>4278.4799999999996</v>
      </c>
      <c r="AP16">
        <v>4863.5600000000004</v>
      </c>
      <c r="AQ16">
        <v>4581.3</v>
      </c>
      <c r="AR16">
        <v>4987.6499999999996</v>
      </c>
      <c r="AS16">
        <v>4371.99</v>
      </c>
      <c r="AT16">
        <v>4825.29</v>
      </c>
      <c r="AU16">
        <v>5720.7</v>
      </c>
    </row>
    <row r="18" spans="1:47" ht="18.5" x14ac:dyDescent="0.45">
      <c r="A18" s="35" t="s">
        <v>85</v>
      </c>
    </row>
    <row r="19" spans="1:47" x14ac:dyDescent="0.35">
      <c r="A19" t="s">
        <v>40</v>
      </c>
      <c r="B19" t="s">
        <v>41</v>
      </c>
      <c r="C19" t="s">
        <v>42</v>
      </c>
      <c r="D19" t="s">
        <v>43</v>
      </c>
      <c r="E19" t="s">
        <v>44</v>
      </c>
      <c r="F19" t="s">
        <v>45</v>
      </c>
      <c r="G19" t="s">
        <v>46</v>
      </c>
      <c r="H19" t="s">
        <v>47</v>
      </c>
      <c r="I19" t="s">
        <v>48</v>
      </c>
      <c r="J19" t="s">
        <v>49</v>
      </c>
      <c r="K19" t="s">
        <v>50</v>
      </c>
      <c r="L19" t="s">
        <v>51</v>
      </c>
      <c r="M19" t="s">
        <v>52</v>
      </c>
      <c r="N19" t="s">
        <v>53</v>
      </c>
      <c r="O19" t="s">
        <v>54</v>
      </c>
      <c r="P19" t="s">
        <v>55</v>
      </c>
      <c r="Q19" t="s">
        <v>56</v>
      </c>
      <c r="R19" t="s">
        <v>57</v>
      </c>
      <c r="S19" t="s">
        <v>58</v>
      </c>
      <c r="T19" t="s">
        <v>59</v>
      </c>
      <c r="U19" t="s">
        <v>60</v>
      </c>
      <c r="V19" t="s">
        <v>61</v>
      </c>
      <c r="W19" t="s">
        <v>62</v>
      </c>
      <c r="X19" t="s">
        <v>63</v>
      </c>
      <c r="Y19" t="s">
        <v>64</v>
      </c>
      <c r="Z19" t="s">
        <v>65</v>
      </c>
      <c r="AA19" t="s">
        <v>66</v>
      </c>
      <c r="AB19" t="s">
        <v>67</v>
      </c>
      <c r="AC19" t="s">
        <v>68</v>
      </c>
      <c r="AD19" t="s">
        <v>69</v>
      </c>
      <c r="AE19" t="s">
        <v>70</v>
      </c>
      <c r="AF19" t="s">
        <v>71</v>
      </c>
      <c r="AG19" t="s">
        <v>72</v>
      </c>
      <c r="AH19" t="s">
        <v>73</v>
      </c>
      <c r="AI19" t="s">
        <v>74</v>
      </c>
      <c r="AJ19" t="s">
        <v>75</v>
      </c>
      <c r="AK19" t="s">
        <v>76</v>
      </c>
      <c r="AL19" t="s">
        <v>332</v>
      </c>
      <c r="AM19" t="s">
        <v>333</v>
      </c>
      <c r="AN19" t="s">
        <v>334</v>
      </c>
      <c r="AO19" t="s">
        <v>335</v>
      </c>
      <c r="AP19" t="s">
        <v>336</v>
      </c>
      <c r="AQ19" t="s">
        <v>337</v>
      </c>
      <c r="AR19" t="s">
        <v>338</v>
      </c>
      <c r="AS19" t="s">
        <v>339</v>
      </c>
      <c r="AT19" t="s">
        <v>340</v>
      </c>
      <c r="AU19" t="s">
        <v>341</v>
      </c>
    </row>
    <row r="20" spans="1:47" x14ac:dyDescent="0.35">
      <c r="A20" t="s">
        <v>77</v>
      </c>
      <c r="B20">
        <v>40741.370000000003</v>
      </c>
      <c r="C20">
        <v>41953.37</v>
      </c>
      <c r="D20">
        <v>40291.379999999997</v>
      </c>
      <c r="E20">
        <v>41897.25</v>
      </c>
      <c r="F20">
        <v>36728</v>
      </c>
      <c r="G20">
        <v>40286.800000000003</v>
      </c>
      <c r="H20">
        <v>40033.370000000003</v>
      </c>
      <c r="I20">
        <v>42202.52</v>
      </c>
      <c r="J20">
        <v>41441.68</v>
      </c>
      <c r="K20">
        <v>39047.83</v>
      </c>
      <c r="L20">
        <v>39686</v>
      </c>
      <c r="M20">
        <v>39482.99</v>
      </c>
      <c r="N20">
        <v>36548</v>
      </c>
      <c r="O20">
        <v>41831</v>
      </c>
      <c r="P20">
        <v>40798</v>
      </c>
      <c r="Q20">
        <v>44285.91</v>
      </c>
      <c r="R20">
        <v>50459.12</v>
      </c>
      <c r="S20">
        <v>51302.94</v>
      </c>
      <c r="T20">
        <v>51450.95</v>
      </c>
      <c r="U20">
        <v>51596.33</v>
      </c>
      <c r="V20">
        <v>51687.53</v>
      </c>
      <c r="W20">
        <v>51766.57</v>
      </c>
      <c r="X20">
        <v>51847.05</v>
      </c>
      <c r="Y20">
        <v>52209.73</v>
      </c>
      <c r="Z20">
        <v>52221</v>
      </c>
      <c r="AA20">
        <v>52233.74</v>
      </c>
      <c r="AB20">
        <v>52247.11</v>
      </c>
      <c r="AC20">
        <v>52260.72</v>
      </c>
      <c r="AD20">
        <v>52273.37</v>
      </c>
      <c r="AE20">
        <v>52285.32</v>
      </c>
      <c r="AF20">
        <v>52368.24</v>
      </c>
      <c r="AG20">
        <v>52433.39</v>
      </c>
      <c r="AH20">
        <v>52442.84</v>
      </c>
      <c r="AI20">
        <v>52449.65</v>
      </c>
      <c r="AJ20">
        <v>52447.73</v>
      </c>
      <c r="AK20">
        <v>52450.65</v>
      </c>
      <c r="AL20">
        <v>52451.59</v>
      </c>
      <c r="AM20">
        <v>52454.57</v>
      </c>
      <c r="AN20">
        <v>52458.66</v>
      </c>
      <c r="AO20">
        <v>52458.86</v>
      </c>
      <c r="AP20">
        <v>52458.86</v>
      </c>
      <c r="AQ20">
        <v>52458.83</v>
      </c>
      <c r="AR20">
        <v>52458.85</v>
      </c>
      <c r="AS20">
        <v>52458.8</v>
      </c>
      <c r="AT20">
        <v>52458.82</v>
      </c>
      <c r="AU20">
        <v>52458.85</v>
      </c>
    </row>
    <row r="21" spans="1:47" x14ac:dyDescent="0.35">
      <c r="A21" t="s">
        <v>78</v>
      </c>
      <c r="B21">
        <v>0</v>
      </c>
      <c r="C21">
        <v>0</v>
      </c>
      <c r="D21">
        <v>0</v>
      </c>
      <c r="E21">
        <v>0</v>
      </c>
      <c r="F21">
        <v>102</v>
      </c>
      <c r="G21">
        <v>183</v>
      </c>
      <c r="H21">
        <v>198</v>
      </c>
      <c r="I21">
        <v>195</v>
      </c>
      <c r="J21">
        <v>192</v>
      </c>
      <c r="K21">
        <v>176.96</v>
      </c>
      <c r="L21">
        <v>172</v>
      </c>
      <c r="M21">
        <v>190</v>
      </c>
      <c r="N21">
        <v>186</v>
      </c>
      <c r="O21">
        <v>206</v>
      </c>
      <c r="P21">
        <v>182</v>
      </c>
      <c r="Q21">
        <v>181.8</v>
      </c>
      <c r="R21">
        <v>181.83</v>
      </c>
      <c r="S21">
        <v>181.91</v>
      </c>
      <c r="T21">
        <v>181.92</v>
      </c>
      <c r="U21">
        <v>181.93</v>
      </c>
      <c r="V21">
        <v>181.94</v>
      </c>
      <c r="W21">
        <v>182</v>
      </c>
      <c r="X21">
        <v>182.01</v>
      </c>
      <c r="Y21">
        <v>182.09</v>
      </c>
      <c r="Z21">
        <v>182.15</v>
      </c>
      <c r="AA21">
        <v>183.78</v>
      </c>
      <c r="AB21">
        <v>185.55</v>
      </c>
      <c r="AC21">
        <v>187.48</v>
      </c>
      <c r="AD21">
        <v>189.59</v>
      </c>
      <c r="AE21">
        <v>192.37</v>
      </c>
      <c r="AF21">
        <v>215.04</v>
      </c>
      <c r="AG21">
        <v>228.5</v>
      </c>
      <c r="AH21">
        <v>244.79</v>
      </c>
      <c r="AI21">
        <v>261.79000000000002</v>
      </c>
      <c r="AJ21">
        <v>285.81</v>
      </c>
      <c r="AK21">
        <v>319.58999999999997</v>
      </c>
      <c r="AL21">
        <v>371.08</v>
      </c>
      <c r="AM21">
        <v>442.3</v>
      </c>
      <c r="AN21">
        <v>536.27</v>
      </c>
      <c r="AO21">
        <v>643.33000000000004</v>
      </c>
      <c r="AP21">
        <v>759.27</v>
      </c>
      <c r="AQ21">
        <v>860.06</v>
      </c>
      <c r="AR21">
        <v>917.13</v>
      </c>
      <c r="AS21">
        <v>945.68</v>
      </c>
      <c r="AT21">
        <v>967.35</v>
      </c>
      <c r="AU21">
        <v>982.55</v>
      </c>
    </row>
    <row r="22" spans="1:47" x14ac:dyDescent="0.35">
      <c r="A22" t="s">
        <v>79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35">
      <c r="A23" t="s">
        <v>80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35">
      <c r="A24" t="s">
        <v>81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35">
      <c r="A25" t="s">
        <v>82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35">
      <c r="A26" t="s">
        <v>83</v>
      </c>
      <c r="B26">
        <v>267.07</v>
      </c>
      <c r="C26">
        <v>277.82</v>
      </c>
      <c r="D26">
        <v>236.77</v>
      </c>
      <c r="E26">
        <v>456.94</v>
      </c>
      <c r="F26">
        <v>447.62</v>
      </c>
      <c r="G26">
        <v>454.97</v>
      </c>
      <c r="H26">
        <v>449.29</v>
      </c>
      <c r="I26">
        <v>418.8</v>
      </c>
      <c r="J26">
        <v>444.36</v>
      </c>
      <c r="K26">
        <v>416.68</v>
      </c>
      <c r="L26">
        <v>225.22</v>
      </c>
      <c r="M26">
        <v>265.72000000000003</v>
      </c>
      <c r="N26">
        <v>391.17</v>
      </c>
      <c r="O26">
        <v>113.27</v>
      </c>
      <c r="P26">
        <v>263.31</v>
      </c>
      <c r="Q26">
        <v>398.28</v>
      </c>
      <c r="R26">
        <v>413.95</v>
      </c>
      <c r="S26">
        <v>452.33</v>
      </c>
      <c r="T26">
        <v>458.89</v>
      </c>
      <c r="U26">
        <v>516.14</v>
      </c>
      <c r="V26">
        <v>555.08000000000004</v>
      </c>
      <c r="W26">
        <v>595.08000000000004</v>
      </c>
      <c r="X26">
        <v>630.86</v>
      </c>
      <c r="Y26">
        <v>341.65</v>
      </c>
      <c r="Z26">
        <v>350.7</v>
      </c>
      <c r="AA26">
        <v>361.93</v>
      </c>
      <c r="AB26">
        <v>370.79</v>
      </c>
      <c r="AC26">
        <v>385.85</v>
      </c>
      <c r="AD26">
        <v>403.13</v>
      </c>
      <c r="AE26">
        <v>422.53</v>
      </c>
      <c r="AF26">
        <v>488.69</v>
      </c>
      <c r="AG26">
        <v>560.97</v>
      </c>
      <c r="AH26">
        <v>566.85</v>
      </c>
      <c r="AI26">
        <v>569.88</v>
      </c>
      <c r="AJ26">
        <v>566.48</v>
      </c>
      <c r="AK26">
        <v>579.49</v>
      </c>
      <c r="AL26">
        <v>610.58000000000004</v>
      </c>
      <c r="AM26">
        <v>657.46</v>
      </c>
      <c r="AN26">
        <v>748.67</v>
      </c>
      <c r="AO26">
        <v>858.39</v>
      </c>
      <c r="AP26">
        <v>1003.78</v>
      </c>
      <c r="AQ26">
        <v>1145.1400000000001</v>
      </c>
      <c r="AR26">
        <v>1243.72</v>
      </c>
      <c r="AS26">
        <v>1317.47</v>
      </c>
      <c r="AT26">
        <v>1380.75</v>
      </c>
      <c r="AU26">
        <v>1413.07</v>
      </c>
    </row>
    <row r="27" spans="1:47" x14ac:dyDescent="0.35">
      <c r="A27" t="s">
        <v>84</v>
      </c>
      <c r="B27">
        <v>1306.21</v>
      </c>
      <c r="C27">
        <v>823.06</v>
      </c>
      <c r="D27">
        <v>1305.52</v>
      </c>
      <c r="E27">
        <v>1139.06</v>
      </c>
      <c r="F27">
        <v>1121.5899999999999</v>
      </c>
      <c r="G27">
        <v>1017.23</v>
      </c>
      <c r="H27">
        <v>1039.3599999999999</v>
      </c>
      <c r="I27">
        <v>998.93</v>
      </c>
      <c r="J27">
        <v>1179.72</v>
      </c>
      <c r="K27">
        <v>1595.16</v>
      </c>
      <c r="L27">
        <v>1669.78</v>
      </c>
      <c r="M27">
        <v>1909.28</v>
      </c>
      <c r="N27">
        <v>1778.83</v>
      </c>
      <c r="O27">
        <v>1483.73</v>
      </c>
      <c r="P27">
        <v>1450.69</v>
      </c>
      <c r="Q27">
        <v>926.58</v>
      </c>
      <c r="R27">
        <v>884.98</v>
      </c>
      <c r="S27">
        <v>183.79</v>
      </c>
      <c r="T27">
        <v>182.88</v>
      </c>
      <c r="U27">
        <v>184.15</v>
      </c>
      <c r="V27">
        <v>184.94</v>
      </c>
      <c r="W27">
        <v>211.07</v>
      </c>
      <c r="X27">
        <v>188.64</v>
      </c>
      <c r="Y27">
        <v>190.04</v>
      </c>
      <c r="Z27">
        <v>215.06</v>
      </c>
      <c r="AA27">
        <v>189.72</v>
      </c>
      <c r="AB27">
        <v>240.78</v>
      </c>
      <c r="AC27">
        <v>221.96</v>
      </c>
      <c r="AD27">
        <v>268.66000000000003</v>
      </c>
      <c r="AE27">
        <v>227.23</v>
      </c>
      <c r="AF27">
        <v>340.15</v>
      </c>
      <c r="AG27">
        <v>191.32</v>
      </c>
      <c r="AH27">
        <v>219.22</v>
      </c>
      <c r="AI27">
        <v>191.44</v>
      </c>
      <c r="AJ27">
        <v>204.18</v>
      </c>
      <c r="AK27">
        <v>190.3</v>
      </c>
      <c r="AL27">
        <v>220.29</v>
      </c>
      <c r="AM27">
        <v>185.71</v>
      </c>
      <c r="AN27">
        <v>190.24</v>
      </c>
      <c r="AO27">
        <v>191.16</v>
      </c>
      <c r="AP27">
        <v>194.79</v>
      </c>
      <c r="AQ27">
        <v>191.76</v>
      </c>
      <c r="AR27">
        <v>191.16</v>
      </c>
      <c r="AS27">
        <v>190.61</v>
      </c>
      <c r="AT27">
        <v>190.04</v>
      </c>
      <c r="AU27">
        <v>189.45</v>
      </c>
    </row>
    <row r="29" spans="1:47" ht="18.5" x14ac:dyDescent="0.45">
      <c r="A29" s="35" t="s">
        <v>86</v>
      </c>
    </row>
    <row r="30" spans="1:47" x14ac:dyDescent="0.35">
      <c r="A30" t="s">
        <v>40</v>
      </c>
      <c r="B30" t="s">
        <v>41</v>
      </c>
      <c r="C30" t="s">
        <v>42</v>
      </c>
      <c r="D30" t="s">
        <v>43</v>
      </c>
      <c r="E30" t="s">
        <v>44</v>
      </c>
      <c r="F30" t="s">
        <v>45</v>
      </c>
      <c r="G30" t="s">
        <v>46</v>
      </c>
      <c r="H30" t="s">
        <v>47</v>
      </c>
      <c r="I30" t="s">
        <v>48</v>
      </c>
      <c r="J30" t="s">
        <v>49</v>
      </c>
      <c r="K30" t="s">
        <v>50</v>
      </c>
      <c r="L30" t="s">
        <v>51</v>
      </c>
      <c r="M30" t="s">
        <v>52</v>
      </c>
      <c r="N30" t="s">
        <v>53</v>
      </c>
      <c r="O30" t="s">
        <v>54</v>
      </c>
      <c r="P30" t="s">
        <v>55</v>
      </c>
      <c r="Q30" t="s">
        <v>56</v>
      </c>
      <c r="R30" t="s">
        <v>57</v>
      </c>
      <c r="S30" t="s">
        <v>58</v>
      </c>
      <c r="T30" t="s">
        <v>59</v>
      </c>
      <c r="U30" t="s">
        <v>60</v>
      </c>
      <c r="V30" t="s">
        <v>61</v>
      </c>
      <c r="W30" t="s">
        <v>62</v>
      </c>
      <c r="X30" t="s">
        <v>63</v>
      </c>
      <c r="Y30" t="s">
        <v>64</v>
      </c>
      <c r="Z30" t="s">
        <v>65</v>
      </c>
      <c r="AA30" t="s">
        <v>66</v>
      </c>
      <c r="AB30" t="s">
        <v>67</v>
      </c>
      <c r="AC30" t="s">
        <v>68</v>
      </c>
      <c r="AD30" t="s">
        <v>69</v>
      </c>
      <c r="AE30" t="s">
        <v>70</v>
      </c>
      <c r="AF30" t="s">
        <v>71</v>
      </c>
      <c r="AG30" t="s">
        <v>72</v>
      </c>
      <c r="AH30" t="s">
        <v>73</v>
      </c>
      <c r="AI30" t="s">
        <v>74</v>
      </c>
      <c r="AJ30" t="s">
        <v>75</v>
      </c>
      <c r="AK30" t="s">
        <v>76</v>
      </c>
      <c r="AL30" t="s">
        <v>332</v>
      </c>
      <c r="AM30" t="s">
        <v>333</v>
      </c>
      <c r="AN30" t="s">
        <v>334</v>
      </c>
      <c r="AO30" t="s">
        <v>335</v>
      </c>
      <c r="AP30" t="s">
        <v>336</v>
      </c>
      <c r="AQ30" t="s">
        <v>337</v>
      </c>
      <c r="AR30" t="s">
        <v>338</v>
      </c>
      <c r="AS30" t="s">
        <v>339</v>
      </c>
      <c r="AT30" t="s">
        <v>340</v>
      </c>
      <c r="AU30" t="s">
        <v>341</v>
      </c>
    </row>
    <row r="31" spans="1:47" x14ac:dyDescent="0.35">
      <c r="A31" t="s">
        <v>77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x14ac:dyDescent="0.35">
      <c r="A32" t="s">
        <v>78</v>
      </c>
      <c r="B32">
        <v>40</v>
      </c>
      <c r="C32">
        <v>36</v>
      </c>
      <c r="D32">
        <v>40</v>
      </c>
      <c r="E32">
        <v>142</v>
      </c>
      <c r="F32">
        <v>347</v>
      </c>
      <c r="G32">
        <v>458</v>
      </c>
      <c r="H32">
        <v>488</v>
      </c>
      <c r="I32">
        <v>468</v>
      </c>
      <c r="J32">
        <v>499</v>
      </c>
      <c r="K32">
        <v>611.28</v>
      </c>
      <c r="L32">
        <v>606</v>
      </c>
      <c r="M32">
        <v>594</v>
      </c>
      <c r="N32">
        <v>604</v>
      </c>
      <c r="O32">
        <v>640</v>
      </c>
      <c r="P32">
        <v>645</v>
      </c>
      <c r="Q32">
        <v>677.27</v>
      </c>
      <c r="R32">
        <v>940.07</v>
      </c>
      <c r="S32">
        <v>940.02</v>
      </c>
      <c r="T32">
        <v>947.11</v>
      </c>
      <c r="U32">
        <v>955.04</v>
      </c>
      <c r="V32">
        <v>1226.21</v>
      </c>
      <c r="W32">
        <v>1234.8699999999999</v>
      </c>
      <c r="X32">
        <v>1243.9100000000001</v>
      </c>
      <c r="Y32">
        <v>1253.1300000000001</v>
      </c>
      <c r="Z32">
        <v>1262.74</v>
      </c>
      <c r="AA32">
        <v>1539.39</v>
      </c>
      <c r="AB32">
        <v>1553.64</v>
      </c>
      <c r="AC32">
        <v>1568.21</v>
      </c>
      <c r="AD32">
        <v>1583.18</v>
      </c>
      <c r="AE32">
        <v>1598.55</v>
      </c>
      <c r="AF32">
        <v>1614.34</v>
      </c>
      <c r="AG32">
        <v>1630.47</v>
      </c>
      <c r="AH32">
        <v>1646.86</v>
      </c>
      <c r="AI32">
        <v>1663.7</v>
      </c>
      <c r="AJ32">
        <v>1680.8</v>
      </c>
      <c r="AK32">
        <v>1698.19</v>
      </c>
      <c r="AL32">
        <v>1715.94</v>
      </c>
      <c r="AM32">
        <v>1733.89</v>
      </c>
      <c r="AN32">
        <v>1752.17</v>
      </c>
      <c r="AO32">
        <v>1770.74</v>
      </c>
      <c r="AP32">
        <v>1789.25</v>
      </c>
      <c r="AQ32">
        <v>1807.9</v>
      </c>
      <c r="AR32">
        <v>1826.81</v>
      </c>
      <c r="AS32">
        <v>1846.04</v>
      </c>
      <c r="AT32">
        <v>1865.54</v>
      </c>
      <c r="AU32">
        <v>1885.59</v>
      </c>
    </row>
    <row r="33" spans="1:47" x14ac:dyDescent="0.35">
      <c r="A33" t="s">
        <v>79</v>
      </c>
      <c r="B33">
        <v>0</v>
      </c>
      <c r="C33">
        <v>0</v>
      </c>
      <c r="D33">
        <v>0</v>
      </c>
      <c r="E33">
        <v>5</v>
      </c>
      <c r="F33">
        <v>5</v>
      </c>
      <c r="G33">
        <v>5</v>
      </c>
      <c r="H33">
        <v>5</v>
      </c>
      <c r="I33">
        <v>5</v>
      </c>
      <c r="J33">
        <v>5</v>
      </c>
      <c r="K33">
        <v>2.5</v>
      </c>
      <c r="L33">
        <v>3</v>
      </c>
      <c r="M33">
        <v>3</v>
      </c>
      <c r="N33">
        <v>2</v>
      </c>
      <c r="O33">
        <v>2</v>
      </c>
      <c r="P33">
        <v>3</v>
      </c>
      <c r="Q33">
        <v>3</v>
      </c>
      <c r="R33">
        <v>3</v>
      </c>
      <c r="S33">
        <v>3</v>
      </c>
      <c r="T33">
        <v>3</v>
      </c>
      <c r="U33">
        <v>3.53</v>
      </c>
      <c r="V33">
        <v>3.53</v>
      </c>
      <c r="W33">
        <v>3.53</v>
      </c>
      <c r="X33">
        <v>3.53</v>
      </c>
      <c r="Y33">
        <v>3.53</v>
      </c>
      <c r="Z33">
        <v>3.53</v>
      </c>
      <c r="AA33">
        <v>3.53</v>
      </c>
      <c r="AB33">
        <v>3.53</v>
      </c>
      <c r="AC33">
        <v>3.53</v>
      </c>
      <c r="AD33">
        <v>3.53</v>
      </c>
      <c r="AE33">
        <v>3.53</v>
      </c>
      <c r="AF33">
        <v>3.53</v>
      </c>
      <c r="AG33">
        <v>3.53</v>
      </c>
      <c r="AH33">
        <v>3.53</v>
      </c>
      <c r="AI33">
        <v>3.53</v>
      </c>
      <c r="AJ33">
        <v>3.53</v>
      </c>
      <c r="AK33">
        <v>3.53</v>
      </c>
      <c r="AL33">
        <v>3.53</v>
      </c>
      <c r="AM33">
        <v>3.53</v>
      </c>
      <c r="AN33">
        <v>3.53</v>
      </c>
      <c r="AO33">
        <v>3.53</v>
      </c>
      <c r="AP33">
        <v>3.53</v>
      </c>
      <c r="AQ33">
        <v>4.49</v>
      </c>
      <c r="AR33">
        <v>4.49</v>
      </c>
      <c r="AS33">
        <v>4.49</v>
      </c>
      <c r="AT33">
        <v>4.49</v>
      </c>
      <c r="AU33">
        <v>4.49</v>
      </c>
    </row>
    <row r="34" spans="1:47" x14ac:dyDescent="0.35">
      <c r="A34" t="s">
        <v>80</v>
      </c>
      <c r="B34">
        <v>0</v>
      </c>
      <c r="C34">
        <v>0</v>
      </c>
      <c r="D34">
        <v>0</v>
      </c>
      <c r="E34">
        <v>0</v>
      </c>
      <c r="F34">
        <v>0</v>
      </c>
      <c r="G34">
        <v>0</v>
      </c>
      <c r="H34">
        <v>0</v>
      </c>
      <c r="I34">
        <v>0</v>
      </c>
      <c r="J34">
        <v>0</v>
      </c>
      <c r="K34">
        <v>0</v>
      </c>
      <c r="L34">
        <v>0</v>
      </c>
      <c r="M34">
        <v>0</v>
      </c>
      <c r="N34">
        <v>0</v>
      </c>
      <c r="O34">
        <v>0</v>
      </c>
      <c r="P34">
        <v>0</v>
      </c>
      <c r="Q34">
        <v>0</v>
      </c>
      <c r="R34">
        <v>0</v>
      </c>
      <c r="S34">
        <v>3.65</v>
      </c>
      <c r="T34">
        <v>3.65</v>
      </c>
      <c r="U34">
        <v>7.98</v>
      </c>
      <c r="V34">
        <v>12.49</v>
      </c>
      <c r="W34">
        <v>17.149999999999999</v>
      </c>
      <c r="X34">
        <v>21.95</v>
      </c>
      <c r="Y34">
        <v>26.92</v>
      </c>
      <c r="Z34">
        <v>32.03</v>
      </c>
      <c r="AA34">
        <v>37.270000000000003</v>
      </c>
      <c r="AB34">
        <v>42.65</v>
      </c>
      <c r="AC34">
        <v>48.13</v>
      </c>
      <c r="AD34">
        <v>53.76</v>
      </c>
      <c r="AE34">
        <v>59.49</v>
      </c>
      <c r="AF34">
        <v>65.34</v>
      </c>
      <c r="AG34">
        <v>71.28</v>
      </c>
      <c r="AH34">
        <v>77.319999999999993</v>
      </c>
      <c r="AI34">
        <v>83.44</v>
      </c>
      <c r="AJ34">
        <v>89.63</v>
      </c>
      <c r="AK34">
        <v>95.9</v>
      </c>
      <c r="AL34">
        <v>102.24</v>
      </c>
      <c r="AM34">
        <v>108.64</v>
      </c>
      <c r="AN34">
        <v>115.07</v>
      </c>
      <c r="AO34">
        <v>121.46</v>
      </c>
      <c r="AP34">
        <v>127.83</v>
      </c>
      <c r="AQ34">
        <v>134.22999999999999</v>
      </c>
      <c r="AR34">
        <v>140.72999999999999</v>
      </c>
      <c r="AS34">
        <v>147.25</v>
      </c>
      <c r="AT34">
        <v>153.86000000000001</v>
      </c>
      <c r="AU34">
        <v>160.61000000000001</v>
      </c>
    </row>
    <row r="35" spans="1:47" x14ac:dyDescent="0.35">
      <c r="A35" t="s">
        <v>81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x14ac:dyDescent="0.35">
      <c r="A36" t="s">
        <v>82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x14ac:dyDescent="0.35">
      <c r="A37" t="s">
        <v>83</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x14ac:dyDescent="0.35">
      <c r="A38" t="s">
        <v>84</v>
      </c>
      <c r="B38">
        <v>0.88</v>
      </c>
      <c r="C38">
        <v>0.88</v>
      </c>
      <c r="D38">
        <v>0.88</v>
      </c>
      <c r="E38">
        <v>0.48</v>
      </c>
      <c r="F38">
        <v>2.72</v>
      </c>
      <c r="G38">
        <v>0</v>
      </c>
      <c r="H38">
        <v>0</v>
      </c>
      <c r="I38">
        <v>8.16</v>
      </c>
      <c r="J38">
        <v>2.17</v>
      </c>
      <c r="K38">
        <v>5.8</v>
      </c>
      <c r="L38">
        <v>7</v>
      </c>
      <c r="M38">
        <v>7</v>
      </c>
      <c r="N38">
        <v>7</v>
      </c>
      <c r="O38">
        <v>6</v>
      </c>
      <c r="P38">
        <v>3</v>
      </c>
      <c r="Q38">
        <v>18.79</v>
      </c>
      <c r="R38">
        <v>18.79</v>
      </c>
      <c r="S38">
        <v>48.27</v>
      </c>
      <c r="T38">
        <v>27.62</v>
      </c>
      <c r="U38">
        <v>27.62</v>
      </c>
      <c r="V38">
        <v>18.95</v>
      </c>
      <c r="W38">
        <v>53.14</v>
      </c>
      <c r="X38">
        <v>18.79</v>
      </c>
      <c r="Y38">
        <v>17.809999999999999</v>
      </c>
      <c r="Z38">
        <v>17.829999999999998</v>
      </c>
      <c r="AA38">
        <v>9.7799999999999994</v>
      </c>
      <c r="AB38">
        <v>45.33</v>
      </c>
      <c r="AC38">
        <v>45.33</v>
      </c>
      <c r="AD38">
        <v>39.78</v>
      </c>
      <c r="AE38">
        <v>9.9499999999999993</v>
      </c>
      <c r="AF38">
        <v>28.75</v>
      </c>
      <c r="AG38">
        <v>1.1000000000000001</v>
      </c>
      <c r="AH38">
        <v>1.1000000000000001</v>
      </c>
      <c r="AI38">
        <v>1.1000000000000001</v>
      </c>
      <c r="AJ38">
        <v>1.1000000000000001</v>
      </c>
      <c r="AK38">
        <v>1.1000000000000001</v>
      </c>
      <c r="AL38">
        <v>485.2</v>
      </c>
      <c r="AM38">
        <v>339.03</v>
      </c>
      <c r="AN38">
        <v>342</v>
      </c>
      <c r="AO38">
        <v>45.15</v>
      </c>
      <c r="AP38">
        <v>48.27</v>
      </c>
      <c r="AQ38">
        <v>48.27</v>
      </c>
      <c r="AR38">
        <v>48.27</v>
      </c>
      <c r="AS38">
        <v>48.27</v>
      </c>
      <c r="AT38">
        <v>48.27</v>
      </c>
      <c r="AU38">
        <v>48.27</v>
      </c>
    </row>
    <row r="40" spans="1:47" ht="18.5" x14ac:dyDescent="0.45">
      <c r="A40" s="35" t="s">
        <v>87</v>
      </c>
    </row>
    <row r="41" spans="1:47" x14ac:dyDescent="0.35">
      <c r="A41" t="s">
        <v>40</v>
      </c>
      <c r="B41" t="s">
        <v>41</v>
      </c>
      <c r="C41" t="s">
        <v>42</v>
      </c>
      <c r="D41" t="s">
        <v>43</v>
      </c>
      <c r="E41" t="s">
        <v>44</v>
      </c>
      <c r="F41" t="s">
        <v>45</v>
      </c>
      <c r="G41" t="s">
        <v>46</v>
      </c>
      <c r="H41" t="s">
        <v>47</v>
      </c>
      <c r="I41" t="s">
        <v>48</v>
      </c>
      <c r="J41" t="s">
        <v>49</v>
      </c>
      <c r="K41" t="s">
        <v>50</v>
      </c>
      <c r="L41" t="s">
        <v>51</v>
      </c>
      <c r="M41" t="s">
        <v>52</v>
      </c>
      <c r="N41" t="s">
        <v>53</v>
      </c>
      <c r="O41" t="s">
        <v>54</v>
      </c>
      <c r="P41" t="s">
        <v>55</v>
      </c>
      <c r="Q41" t="s">
        <v>56</v>
      </c>
      <c r="R41" t="s">
        <v>57</v>
      </c>
      <c r="S41" t="s">
        <v>58</v>
      </c>
      <c r="T41" t="s">
        <v>59</v>
      </c>
      <c r="U41" t="s">
        <v>60</v>
      </c>
      <c r="V41" t="s">
        <v>61</v>
      </c>
      <c r="W41" t="s">
        <v>62</v>
      </c>
      <c r="X41" t="s">
        <v>63</v>
      </c>
      <c r="Y41" t="s">
        <v>64</v>
      </c>
      <c r="Z41" t="s">
        <v>65</v>
      </c>
      <c r="AA41" t="s">
        <v>66</v>
      </c>
      <c r="AB41" t="s">
        <v>67</v>
      </c>
      <c r="AC41" t="s">
        <v>68</v>
      </c>
      <c r="AD41" t="s">
        <v>69</v>
      </c>
      <c r="AE41" t="s">
        <v>70</v>
      </c>
      <c r="AF41" t="s">
        <v>71</v>
      </c>
      <c r="AG41" t="s">
        <v>72</v>
      </c>
      <c r="AH41" t="s">
        <v>73</v>
      </c>
      <c r="AI41" t="s">
        <v>74</v>
      </c>
      <c r="AJ41" t="s">
        <v>75</v>
      </c>
      <c r="AK41" t="s">
        <v>76</v>
      </c>
      <c r="AL41" t="s">
        <v>332</v>
      </c>
      <c r="AM41" t="s">
        <v>333</v>
      </c>
      <c r="AN41" t="s">
        <v>334</v>
      </c>
      <c r="AO41" t="s">
        <v>335</v>
      </c>
      <c r="AP41" t="s">
        <v>336</v>
      </c>
      <c r="AQ41" t="s">
        <v>337</v>
      </c>
      <c r="AR41" t="s">
        <v>338</v>
      </c>
      <c r="AS41" t="s">
        <v>339</v>
      </c>
      <c r="AT41" t="s">
        <v>340</v>
      </c>
      <c r="AU41" t="s">
        <v>341</v>
      </c>
    </row>
    <row r="42" spans="1:47" x14ac:dyDescent="0.35">
      <c r="A42" t="s">
        <v>77</v>
      </c>
      <c r="B42">
        <v>926.06</v>
      </c>
      <c r="C42">
        <v>926.06</v>
      </c>
      <c r="D42">
        <v>926.06</v>
      </c>
      <c r="E42">
        <v>1096.6600000000001</v>
      </c>
      <c r="F42">
        <v>1074.1400000000001</v>
      </c>
      <c r="G42">
        <v>1007.81</v>
      </c>
      <c r="H42">
        <v>1112.47</v>
      </c>
      <c r="I42">
        <v>851.5</v>
      </c>
      <c r="J42">
        <v>1005.76</v>
      </c>
      <c r="K42">
        <v>1128.69</v>
      </c>
      <c r="L42">
        <v>979.2</v>
      </c>
      <c r="M42">
        <v>779.28</v>
      </c>
      <c r="N42">
        <v>824.89</v>
      </c>
      <c r="O42">
        <v>910.29</v>
      </c>
      <c r="P42">
        <v>1001.52</v>
      </c>
      <c r="Q42">
        <v>1001.51</v>
      </c>
      <c r="R42">
        <v>1001.53</v>
      </c>
      <c r="S42">
        <v>1001.5</v>
      </c>
      <c r="T42">
        <v>1001.5</v>
      </c>
      <c r="U42">
        <v>1001.53</v>
      </c>
      <c r="V42">
        <v>1001.51</v>
      </c>
      <c r="W42">
        <v>1001.51</v>
      </c>
      <c r="X42">
        <v>1001.53</v>
      </c>
      <c r="Y42">
        <v>1001.53</v>
      </c>
      <c r="Z42">
        <v>1001.53</v>
      </c>
      <c r="AA42">
        <v>1001.52</v>
      </c>
      <c r="AB42">
        <v>1001.52</v>
      </c>
      <c r="AC42">
        <v>1001.5</v>
      </c>
      <c r="AD42">
        <v>1001.52</v>
      </c>
      <c r="AE42">
        <v>1001.51</v>
      </c>
      <c r="AF42">
        <v>1001.52</v>
      </c>
      <c r="AG42">
        <v>1001.51</v>
      </c>
      <c r="AH42">
        <v>1001.52</v>
      </c>
      <c r="AI42">
        <v>1001.52</v>
      </c>
      <c r="AJ42">
        <v>1001.51</v>
      </c>
      <c r="AK42">
        <v>1001.53</v>
      </c>
      <c r="AL42">
        <v>1001.52</v>
      </c>
      <c r="AM42">
        <v>1001.52</v>
      </c>
      <c r="AN42">
        <v>1001.52</v>
      </c>
      <c r="AO42">
        <v>1001.52</v>
      </c>
      <c r="AP42">
        <v>1001.52</v>
      </c>
      <c r="AQ42">
        <v>1054.08</v>
      </c>
      <c r="AR42">
        <v>1105.8499999999999</v>
      </c>
      <c r="AS42">
        <v>1157.18</v>
      </c>
      <c r="AT42">
        <v>1207.82</v>
      </c>
      <c r="AU42">
        <v>1207.82</v>
      </c>
    </row>
    <row r="43" spans="1:47" x14ac:dyDescent="0.35">
      <c r="A43" t="s">
        <v>78</v>
      </c>
      <c r="B43">
        <v>85</v>
      </c>
      <c r="C43">
        <v>110</v>
      </c>
      <c r="D43">
        <v>157</v>
      </c>
      <c r="E43">
        <v>149</v>
      </c>
      <c r="F43">
        <v>154</v>
      </c>
      <c r="G43">
        <v>387</v>
      </c>
      <c r="H43">
        <v>664.19</v>
      </c>
      <c r="I43">
        <v>800</v>
      </c>
      <c r="J43">
        <v>765</v>
      </c>
      <c r="K43">
        <v>748.68</v>
      </c>
      <c r="L43">
        <v>803.57</v>
      </c>
      <c r="M43">
        <v>999</v>
      </c>
      <c r="N43">
        <v>1309</v>
      </c>
      <c r="O43">
        <v>1153</v>
      </c>
      <c r="P43">
        <v>1057</v>
      </c>
      <c r="Q43">
        <v>1056.93</v>
      </c>
      <c r="R43">
        <v>1057.31</v>
      </c>
      <c r="S43">
        <v>1058.0999999999999</v>
      </c>
      <c r="T43">
        <v>1101.22</v>
      </c>
      <c r="U43">
        <v>1102.26</v>
      </c>
      <c r="V43">
        <v>1147.93</v>
      </c>
      <c r="W43">
        <v>1193.73</v>
      </c>
      <c r="X43">
        <v>1239.51</v>
      </c>
      <c r="Y43">
        <v>1285.7</v>
      </c>
      <c r="Z43">
        <v>1332.66</v>
      </c>
      <c r="AA43">
        <v>1418.81</v>
      </c>
      <c r="AB43">
        <v>1506.32</v>
      </c>
      <c r="AC43">
        <v>1595.13</v>
      </c>
      <c r="AD43">
        <v>1686.43</v>
      </c>
      <c r="AE43">
        <v>1779.67</v>
      </c>
      <c r="AF43">
        <v>1875.69</v>
      </c>
      <c r="AG43">
        <v>1925.17</v>
      </c>
      <c r="AH43">
        <v>1978.23</v>
      </c>
      <c r="AI43">
        <v>2084.0700000000002</v>
      </c>
      <c r="AJ43">
        <v>2200.23</v>
      </c>
      <c r="AK43">
        <v>2327.44</v>
      </c>
      <c r="AL43">
        <v>2459.5100000000002</v>
      </c>
      <c r="AM43">
        <v>2603.59</v>
      </c>
      <c r="AN43">
        <v>2754.38</v>
      </c>
      <c r="AO43">
        <v>2902.41</v>
      </c>
      <c r="AP43">
        <v>3041.06</v>
      </c>
      <c r="AQ43">
        <v>3233.53</v>
      </c>
      <c r="AR43">
        <v>3422.88</v>
      </c>
      <c r="AS43">
        <v>3615.59</v>
      </c>
      <c r="AT43">
        <v>3810.58</v>
      </c>
      <c r="AU43">
        <v>3954</v>
      </c>
    </row>
    <row r="44" spans="1:47" x14ac:dyDescent="0.35">
      <c r="A44" t="s">
        <v>79</v>
      </c>
      <c r="B44">
        <v>318</v>
      </c>
      <c r="C44">
        <v>318</v>
      </c>
      <c r="D44">
        <v>318</v>
      </c>
      <c r="E44">
        <v>322</v>
      </c>
      <c r="F44">
        <v>245</v>
      </c>
      <c r="G44">
        <v>378</v>
      </c>
      <c r="H44">
        <v>363</v>
      </c>
      <c r="I44">
        <v>387</v>
      </c>
      <c r="J44">
        <v>331</v>
      </c>
      <c r="K44">
        <v>253.9</v>
      </c>
      <c r="L44">
        <v>427</v>
      </c>
      <c r="M44">
        <v>395</v>
      </c>
      <c r="N44">
        <v>288</v>
      </c>
      <c r="O44">
        <v>487</v>
      </c>
      <c r="P44">
        <v>314</v>
      </c>
      <c r="Q44">
        <v>233.04</v>
      </c>
      <c r="R44">
        <v>265.93</v>
      </c>
      <c r="S44">
        <v>269.06</v>
      </c>
      <c r="T44">
        <v>265.93</v>
      </c>
      <c r="U44">
        <v>265.93</v>
      </c>
      <c r="V44">
        <v>264.62</v>
      </c>
      <c r="W44">
        <v>265.39</v>
      </c>
      <c r="X44">
        <v>265.93</v>
      </c>
      <c r="Y44">
        <v>264.06</v>
      </c>
      <c r="Z44">
        <v>264.06</v>
      </c>
      <c r="AA44">
        <v>264.06</v>
      </c>
      <c r="AB44">
        <v>264.06</v>
      </c>
      <c r="AC44">
        <v>210.35</v>
      </c>
      <c r="AD44">
        <v>210.35</v>
      </c>
      <c r="AE44">
        <v>210.35</v>
      </c>
      <c r="AF44">
        <v>210.35</v>
      </c>
      <c r="AG44">
        <v>210.35</v>
      </c>
      <c r="AH44">
        <v>210.35</v>
      </c>
      <c r="AI44">
        <v>210.35</v>
      </c>
      <c r="AJ44">
        <v>210.35</v>
      </c>
      <c r="AK44">
        <v>210.35</v>
      </c>
      <c r="AL44">
        <v>241.52</v>
      </c>
      <c r="AM44">
        <v>229.88</v>
      </c>
      <c r="AN44">
        <v>212.53</v>
      </c>
      <c r="AO44">
        <v>212.53</v>
      </c>
      <c r="AP44">
        <v>203.34</v>
      </c>
      <c r="AQ44">
        <v>195.92</v>
      </c>
      <c r="AR44">
        <v>196.96</v>
      </c>
      <c r="AS44">
        <v>198.8</v>
      </c>
      <c r="AT44">
        <v>200.63</v>
      </c>
      <c r="AU44">
        <v>200.63</v>
      </c>
    </row>
    <row r="45" spans="1:47" x14ac:dyDescent="0.35">
      <c r="A45" t="s">
        <v>80</v>
      </c>
      <c r="B45">
        <v>0</v>
      </c>
      <c r="C45">
        <v>0</v>
      </c>
      <c r="D45">
        <v>0</v>
      </c>
      <c r="E45">
        <v>0</v>
      </c>
      <c r="F45">
        <v>0</v>
      </c>
      <c r="G45">
        <v>0</v>
      </c>
      <c r="H45">
        <v>0</v>
      </c>
      <c r="I45">
        <v>0</v>
      </c>
      <c r="J45">
        <v>0</v>
      </c>
      <c r="K45">
        <v>0</v>
      </c>
      <c r="L45">
        <v>0</v>
      </c>
      <c r="M45">
        <v>0</v>
      </c>
      <c r="N45">
        <v>0</v>
      </c>
      <c r="O45">
        <v>0</v>
      </c>
      <c r="P45">
        <v>0</v>
      </c>
      <c r="Q45">
        <v>0</v>
      </c>
      <c r="R45">
        <v>0.22</v>
      </c>
      <c r="S45">
        <v>0.61</v>
      </c>
      <c r="T45">
        <v>1.03</v>
      </c>
      <c r="U45">
        <v>1.36</v>
      </c>
      <c r="V45">
        <v>1.78</v>
      </c>
      <c r="W45">
        <v>2.2200000000000002</v>
      </c>
      <c r="X45">
        <v>2.64</v>
      </c>
      <c r="Y45">
        <v>3.06</v>
      </c>
      <c r="Z45">
        <v>3.5</v>
      </c>
      <c r="AA45">
        <v>4</v>
      </c>
      <c r="AB45">
        <v>4.5599999999999996</v>
      </c>
      <c r="AC45">
        <v>5.84</v>
      </c>
      <c r="AD45">
        <v>7.2</v>
      </c>
      <c r="AE45">
        <v>26.8</v>
      </c>
      <c r="AF45">
        <v>28.92</v>
      </c>
      <c r="AG45">
        <v>31.78</v>
      </c>
      <c r="AH45">
        <v>35.590000000000003</v>
      </c>
      <c r="AI45">
        <v>58.67</v>
      </c>
      <c r="AJ45">
        <v>84.44</v>
      </c>
      <c r="AK45">
        <v>112.89</v>
      </c>
      <c r="AL45">
        <v>155.86000000000001</v>
      </c>
      <c r="AM45">
        <v>199.26</v>
      </c>
      <c r="AN45">
        <v>243.6</v>
      </c>
      <c r="AO45">
        <v>286.18</v>
      </c>
      <c r="AP45">
        <v>325.41000000000003</v>
      </c>
      <c r="AQ45">
        <v>362.55</v>
      </c>
      <c r="AR45">
        <v>400.36</v>
      </c>
      <c r="AS45">
        <v>441.67</v>
      </c>
      <c r="AT45">
        <v>485.07</v>
      </c>
      <c r="AU45">
        <v>528.46</v>
      </c>
    </row>
    <row r="46" spans="1:47" x14ac:dyDescent="0.35">
      <c r="A46" t="s">
        <v>81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x14ac:dyDescent="0.35">
      <c r="A47" t="s">
        <v>82</v>
      </c>
      <c r="B47">
        <v>8374.98</v>
      </c>
      <c r="C47">
        <v>8119.94</v>
      </c>
      <c r="D47">
        <v>8768.6299999999992</v>
      </c>
      <c r="E47">
        <v>8765.9699999999993</v>
      </c>
      <c r="F47">
        <v>7688.15</v>
      </c>
      <c r="G47">
        <v>7492.97</v>
      </c>
      <c r="H47">
        <v>6494.95</v>
      </c>
      <c r="I47">
        <v>6173.75</v>
      </c>
      <c r="J47">
        <v>6848.48</v>
      </c>
      <c r="K47">
        <v>5521.82</v>
      </c>
      <c r="L47">
        <v>4854.08</v>
      </c>
      <c r="M47">
        <v>4812.21</v>
      </c>
      <c r="N47">
        <v>4829.16</v>
      </c>
      <c r="O47">
        <v>4959.76</v>
      </c>
      <c r="P47">
        <v>4972.72</v>
      </c>
      <c r="Q47">
        <v>3725.57</v>
      </c>
      <c r="R47">
        <v>3842.88</v>
      </c>
      <c r="S47">
        <v>4108.59</v>
      </c>
      <c r="T47">
        <v>3869.49</v>
      </c>
      <c r="U47">
        <v>3950.68</v>
      </c>
      <c r="V47">
        <v>3334.07</v>
      </c>
      <c r="W47">
        <v>3378.63</v>
      </c>
      <c r="X47">
        <v>3380.7</v>
      </c>
      <c r="Y47">
        <v>3373.67</v>
      </c>
      <c r="Z47">
        <v>3384.41</v>
      </c>
      <c r="AA47">
        <v>3372.76</v>
      </c>
      <c r="AB47">
        <v>3406.32</v>
      </c>
      <c r="AC47">
        <v>2280.7600000000002</v>
      </c>
      <c r="AD47">
        <v>2323.83</v>
      </c>
      <c r="AE47">
        <v>2346.0500000000002</v>
      </c>
      <c r="AF47">
        <v>2158.25</v>
      </c>
      <c r="AG47">
        <v>2200.0100000000002</v>
      </c>
      <c r="AH47">
        <v>2233.1999999999998</v>
      </c>
      <c r="AI47">
        <v>2215.13</v>
      </c>
      <c r="AJ47">
        <v>1834.74</v>
      </c>
      <c r="AK47">
        <v>1799.29</v>
      </c>
      <c r="AL47">
        <v>0</v>
      </c>
      <c r="AM47">
        <v>0</v>
      </c>
      <c r="AN47">
        <v>0</v>
      </c>
      <c r="AO47">
        <v>0</v>
      </c>
      <c r="AP47">
        <v>0</v>
      </c>
      <c r="AQ47">
        <v>0</v>
      </c>
      <c r="AR47">
        <v>0</v>
      </c>
      <c r="AS47">
        <v>0</v>
      </c>
      <c r="AT47">
        <v>0</v>
      </c>
      <c r="AU47">
        <v>0</v>
      </c>
    </row>
    <row r="48" spans="1:47" x14ac:dyDescent="0.35">
      <c r="A48" t="s">
        <v>83</v>
      </c>
      <c r="B48">
        <v>165.12</v>
      </c>
      <c r="C48">
        <v>354.87</v>
      </c>
      <c r="D48">
        <v>804.62</v>
      </c>
      <c r="E48">
        <v>1158.9100000000001</v>
      </c>
      <c r="F48">
        <v>1489.51</v>
      </c>
      <c r="G48">
        <v>2111.4</v>
      </c>
      <c r="H48">
        <v>2260.7800000000002</v>
      </c>
      <c r="I48">
        <v>2103.87</v>
      </c>
      <c r="J48">
        <v>1291.8499999999999</v>
      </c>
      <c r="K48">
        <v>1363.72</v>
      </c>
      <c r="L48">
        <v>2630.25</v>
      </c>
      <c r="M48">
        <v>2462.5700000000002</v>
      </c>
      <c r="N48">
        <v>2564.71</v>
      </c>
      <c r="O48">
        <v>2328.5700000000002</v>
      </c>
      <c r="P48">
        <v>2106.4899999999998</v>
      </c>
      <c r="Q48">
        <v>1156.43</v>
      </c>
      <c r="R48">
        <v>1090.7</v>
      </c>
      <c r="S48">
        <v>978.09</v>
      </c>
      <c r="T48">
        <v>1059.95</v>
      </c>
      <c r="U48">
        <v>880.78</v>
      </c>
      <c r="V48">
        <v>1474.43</v>
      </c>
      <c r="W48">
        <v>1419.39</v>
      </c>
      <c r="X48">
        <v>1414.75</v>
      </c>
      <c r="Y48">
        <v>1412.63</v>
      </c>
      <c r="Z48">
        <v>1411.56</v>
      </c>
      <c r="AA48">
        <v>1410.32</v>
      </c>
      <c r="AB48">
        <v>1407.75</v>
      </c>
      <c r="AC48">
        <v>2757.85</v>
      </c>
      <c r="AD48">
        <v>2798.09</v>
      </c>
      <c r="AE48">
        <v>2828.68</v>
      </c>
      <c r="AF48">
        <v>3047.81</v>
      </c>
      <c r="AG48">
        <v>3084.37</v>
      </c>
      <c r="AH48">
        <v>3118.41</v>
      </c>
      <c r="AI48">
        <v>3124.29</v>
      </c>
      <c r="AJ48">
        <v>3404.56</v>
      </c>
      <c r="AK48">
        <v>3398.26</v>
      </c>
      <c r="AL48">
        <v>3447.3</v>
      </c>
      <c r="AM48">
        <v>3386.2</v>
      </c>
      <c r="AN48">
        <v>3323.85</v>
      </c>
      <c r="AO48">
        <v>3253.48</v>
      </c>
      <c r="AP48">
        <v>3169.65</v>
      </c>
      <c r="AQ48">
        <v>3094.09</v>
      </c>
      <c r="AR48">
        <v>3047.93</v>
      </c>
      <c r="AS48">
        <v>2990.62</v>
      </c>
      <c r="AT48">
        <v>2930.7</v>
      </c>
      <c r="AU48">
        <v>2932.47</v>
      </c>
    </row>
    <row r="49" spans="1:47" x14ac:dyDescent="0.35">
      <c r="A49" t="s">
        <v>84</v>
      </c>
      <c r="B49">
        <v>1911.5</v>
      </c>
      <c r="C49">
        <v>1624.09</v>
      </c>
      <c r="D49">
        <v>1586.95</v>
      </c>
      <c r="E49">
        <v>708.16</v>
      </c>
      <c r="F49">
        <v>1014.59</v>
      </c>
      <c r="G49">
        <v>563.73</v>
      </c>
      <c r="H49">
        <v>693.24</v>
      </c>
      <c r="I49">
        <v>762.46</v>
      </c>
      <c r="J49">
        <v>512.59</v>
      </c>
      <c r="K49">
        <v>1608.56</v>
      </c>
      <c r="L49">
        <v>491.61</v>
      </c>
      <c r="M49">
        <v>348.22</v>
      </c>
      <c r="N49">
        <v>247.13</v>
      </c>
      <c r="O49">
        <v>309.67</v>
      </c>
      <c r="P49">
        <v>207.79</v>
      </c>
      <c r="Q49">
        <v>78.3</v>
      </c>
      <c r="R49">
        <v>98.34</v>
      </c>
      <c r="S49">
        <v>76.680000000000007</v>
      </c>
      <c r="T49">
        <v>150.4</v>
      </c>
      <c r="U49">
        <v>171.31</v>
      </c>
      <c r="V49">
        <v>137.75</v>
      </c>
      <c r="W49">
        <v>150.11000000000001</v>
      </c>
      <c r="X49">
        <v>152.65</v>
      </c>
      <c r="Y49">
        <v>156.13</v>
      </c>
      <c r="Z49">
        <v>160.62</v>
      </c>
      <c r="AA49">
        <v>163.81</v>
      </c>
      <c r="AB49">
        <v>169.88</v>
      </c>
      <c r="AC49">
        <v>46.27</v>
      </c>
      <c r="AD49">
        <v>57.77</v>
      </c>
      <c r="AE49">
        <v>65.05</v>
      </c>
      <c r="AF49">
        <v>113.32</v>
      </c>
      <c r="AG49">
        <v>118.6</v>
      </c>
      <c r="AH49">
        <v>122.92</v>
      </c>
      <c r="AI49">
        <v>119.62</v>
      </c>
      <c r="AJ49">
        <v>176.02</v>
      </c>
      <c r="AK49">
        <v>160.69999999999999</v>
      </c>
      <c r="AL49">
        <v>798.22</v>
      </c>
      <c r="AM49">
        <v>756.95</v>
      </c>
      <c r="AN49">
        <v>698.56</v>
      </c>
      <c r="AO49">
        <v>632.29999999999995</v>
      </c>
      <c r="AP49">
        <v>558.49</v>
      </c>
      <c r="AQ49">
        <v>559.80999999999995</v>
      </c>
      <c r="AR49">
        <v>497.69</v>
      </c>
      <c r="AS49">
        <v>438.72</v>
      </c>
      <c r="AT49">
        <v>407.32</v>
      </c>
      <c r="AU49">
        <v>407.56</v>
      </c>
    </row>
    <row r="51" spans="1:47" ht="18.5" x14ac:dyDescent="0.45">
      <c r="A51" s="35" t="s">
        <v>88</v>
      </c>
    </row>
    <row r="52" spans="1:47" x14ac:dyDescent="0.35">
      <c r="A52" t="s">
        <v>40</v>
      </c>
      <c r="B52" t="s">
        <v>41</v>
      </c>
      <c r="C52" t="s">
        <v>42</v>
      </c>
      <c r="D52" t="s">
        <v>43</v>
      </c>
      <c r="E52" t="s">
        <v>44</v>
      </c>
      <c r="F52" t="s">
        <v>45</v>
      </c>
      <c r="G52" t="s">
        <v>46</v>
      </c>
      <c r="H52" t="s">
        <v>47</v>
      </c>
      <c r="I52" t="s">
        <v>48</v>
      </c>
      <c r="J52" t="s">
        <v>49</v>
      </c>
      <c r="K52" t="s">
        <v>50</v>
      </c>
      <c r="L52" t="s">
        <v>51</v>
      </c>
      <c r="M52" t="s">
        <v>52</v>
      </c>
      <c r="N52" t="s">
        <v>53</v>
      </c>
      <c r="O52" t="s">
        <v>54</v>
      </c>
      <c r="P52" t="s">
        <v>55</v>
      </c>
      <c r="Q52" t="s">
        <v>56</v>
      </c>
      <c r="R52" t="s">
        <v>57</v>
      </c>
      <c r="S52" t="s">
        <v>58</v>
      </c>
      <c r="T52" t="s">
        <v>59</v>
      </c>
      <c r="U52" t="s">
        <v>60</v>
      </c>
      <c r="V52" t="s">
        <v>61</v>
      </c>
      <c r="W52" t="s">
        <v>62</v>
      </c>
      <c r="X52" t="s">
        <v>63</v>
      </c>
      <c r="Y52" t="s">
        <v>64</v>
      </c>
      <c r="Z52" t="s">
        <v>65</v>
      </c>
      <c r="AA52" t="s">
        <v>66</v>
      </c>
      <c r="AB52" t="s">
        <v>67</v>
      </c>
      <c r="AC52" t="s">
        <v>68</v>
      </c>
      <c r="AD52" t="s">
        <v>69</v>
      </c>
      <c r="AE52" t="s">
        <v>70</v>
      </c>
      <c r="AF52" t="s">
        <v>71</v>
      </c>
      <c r="AG52" t="s">
        <v>72</v>
      </c>
      <c r="AH52" t="s">
        <v>73</v>
      </c>
      <c r="AI52" t="s">
        <v>74</v>
      </c>
      <c r="AJ52" t="s">
        <v>75</v>
      </c>
      <c r="AK52" t="s">
        <v>76</v>
      </c>
      <c r="AL52" t="s">
        <v>332</v>
      </c>
      <c r="AM52" t="s">
        <v>333</v>
      </c>
      <c r="AN52" t="s">
        <v>334</v>
      </c>
      <c r="AO52" t="s">
        <v>335</v>
      </c>
      <c r="AP52" t="s">
        <v>336</v>
      </c>
      <c r="AQ52" t="s">
        <v>337</v>
      </c>
      <c r="AR52" t="s">
        <v>338</v>
      </c>
      <c r="AS52" t="s">
        <v>339</v>
      </c>
      <c r="AT52" t="s">
        <v>340</v>
      </c>
      <c r="AU52" t="s">
        <v>341</v>
      </c>
    </row>
    <row r="53" spans="1:47" x14ac:dyDescent="0.35">
      <c r="A53" t="s">
        <v>77</v>
      </c>
      <c r="B53">
        <v>3875</v>
      </c>
      <c r="C53">
        <v>3731</v>
      </c>
      <c r="D53">
        <v>2793.76</v>
      </c>
      <c r="E53">
        <v>3536.09</v>
      </c>
      <c r="F53">
        <v>2964.24</v>
      </c>
      <c r="G53">
        <v>3325.35</v>
      </c>
      <c r="H53">
        <v>3921.29</v>
      </c>
      <c r="I53">
        <v>2957.28</v>
      </c>
      <c r="J53">
        <v>3410.31</v>
      </c>
      <c r="K53">
        <v>2963.11</v>
      </c>
      <c r="L53">
        <v>2615</v>
      </c>
      <c r="M53">
        <v>3262</v>
      </c>
      <c r="N53">
        <v>2597</v>
      </c>
      <c r="O53">
        <v>2535</v>
      </c>
      <c r="P53">
        <v>2994</v>
      </c>
      <c r="Q53">
        <v>2994.02</v>
      </c>
      <c r="R53">
        <v>2993.98</v>
      </c>
      <c r="S53">
        <v>2993.98</v>
      </c>
      <c r="T53">
        <v>2994.01</v>
      </c>
      <c r="U53">
        <v>3033.23</v>
      </c>
      <c r="V53">
        <v>3033.24</v>
      </c>
      <c r="W53">
        <v>3033.24</v>
      </c>
      <c r="X53">
        <v>3033.24</v>
      </c>
      <c r="Y53">
        <v>3033.25</v>
      </c>
      <c r="Z53">
        <v>3033.25</v>
      </c>
      <c r="AA53">
        <v>3033.26</v>
      </c>
      <c r="AB53">
        <v>3033.23</v>
      </c>
      <c r="AC53">
        <v>3033.26</v>
      </c>
      <c r="AD53">
        <v>3033.23</v>
      </c>
      <c r="AE53">
        <v>3033.23</v>
      </c>
      <c r="AF53">
        <v>3033.27</v>
      </c>
      <c r="AG53">
        <v>3033.23</v>
      </c>
      <c r="AH53">
        <v>3033.25</v>
      </c>
      <c r="AI53">
        <v>3033.26</v>
      </c>
      <c r="AJ53">
        <v>3033.25</v>
      </c>
      <c r="AK53">
        <v>3033.23</v>
      </c>
      <c r="AL53">
        <v>3033.23</v>
      </c>
      <c r="AM53">
        <v>3033.25</v>
      </c>
      <c r="AN53">
        <v>3033.23</v>
      </c>
      <c r="AO53">
        <v>3033.24</v>
      </c>
      <c r="AP53">
        <v>3033.25</v>
      </c>
      <c r="AQ53">
        <v>3063.65</v>
      </c>
      <c r="AR53">
        <v>3093.78</v>
      </c>
      <c r="AS53">
        <v>3123.73</v>
      </c>
      <c r="AT53">
        <v>3123.74</v>
      </c>
      <c r="AU53">
        <v>3123.74</v>
      </c>
    </row>
    <row r="54" spans="1:47" x14ac:dyDescent="0.35">
      <c r="A54" t="s">
        <v>78</v>
      </c>
      <c r="B54">
        <v>0</v>
      </c>
      <c r="C54">
        <v>0</v>
      </c>
      <c r="D54">
        <v>0</v>
      </c>
      <c r="E54">
        <v>0</v>
      </c>
      <c r="F54">
        <v>270</v>
      </c>
      <c r="G54">
        <v>389</v>
      </c>
      <c r="H54">
        <v>693</v>
      </c>
      <c r="I54">
        <v>733</v>
      </c>
      <c r="J54">
        <v>737</v>
      </c>
      <c r="K54">
        <v>785.85</v>
      </c>
      <c r="L54">
        <v>792</v>
      </c>
      <c r="M54">
        <v>766</v>
      </c>
      <c r="N54">
        <v>781</v>
      </c>
      <c r="O54">
        <v>825</v>
      </c>
      <c r="P54">
        <v>888</v>
      </c>
      <c r="Q54">
        <v>888.01</v>
      </c>
      <c r="R54">
        <v>1030.3900000000001</v>
      </c>
      <c r="S54">
        <v>1153.45</v>
      </c>
      <c r="T54">
        <v>1188.75</v>
      </c>
      <c r="U54">
        <v>1222.44</v>
      </c>
      <c r="V54">
        <v>1255.77</v>
      </c>
      <c r="W54">
        <v>1289.03</v>
      </c>
      <c r="X54">
        <v>1322.22</v>
      </c>
      <c r="Y54">
        <v>1355.24</v>
      </c>
      <c r="Z54">
        <v>1388.23</v>
      </c>
      <c r="AA54">
        <v>1421.09</v>
      </c>
      <c r="AB54">
        <v>1453.85</v>
      </c>
      <c r="AC54">
        <v>1486.77</v>
      </c>
      <c r="AD54">
        <v>1624.79</v>
      </c>
      <c r="AE54">
        <v>1657.67</v>
      </c>
      <c r="AF54">
        <v>1749.22</v>
      </c>
      <c r="AG54">
        <v>1808.8</v>
      </c>
      <c r="AH54">
        <v>1870.01</v>
      </c>
      <c r="AI54">
        <v>1934.38</v>
      </c>
      <c r="AJ54">
        <v>2014.28</v>
      </c>
      <c r="AK54">
        <v>2117.09</v>
      </c>
      <c r="AL54">
        <v>2232.5100000000002</v>
      </c>
      <c r="AM54">
        <v>2390.0300000000002</v>
      </c>
      <c r="AN54">
        <v>2602.89</v>
      </c>
      <c r="AO54">
        <v>2890.01</v>
      </c>
      <c r="AP54">
        <v>3179.19</v>
      </c>
      <c r="AQ54">
        <v>3449.43</v>
      </c>
      <c r="AR54">
        <v>3613.69</v>
      </c>
      <c r="AS54">
        <v>3710.42</v>
      </c>
      <c r="AT54">
        <v>3736.47</v>
      </c>
      <c r="AU54">
        <v>3743.52</v>
      </c>
    </row>
    <row r="55" spans="1:47" x14ac:dyDescent="0.35">
      <c r="A55" t="s">
        <v>79</v>
      </c>
      <c r="B55">
        <v>610</v>
      </c>
      <c r="C55">
        <v>610</v>
      </c>
      <c r="D55">
        <v>562</v>
      </c>
      <c r="E55">
        <v>647</v>
      </c>
      <c r="F55">
        <v>576</v>
      </c>
      <c r="G55">
        <v>585</v>
      </c>
      <c r="H55">
        <v>569</v>
      </c>
      <c r="I55">
        <v>579</v>
      </c>
      <c r="J55">
        <v>558</v>
      </c>
      <c r="K55">
        <v>474.7</v>
      </c>
      <c r="L55">
        <v>309</v>
      </c>
      <c r="M55">
        <v>328</v>
      </c>
      <c r="N55">
        <v>270</v>
      </c>
      <c r="O55">
        <v>508</v>
      </c>
      <c r="P55">
        <v>505</v>
      </c>
      <c r="Q55">
        <v>505</v>
      </c>
      <c r="R55">
        <v>505</v>
      </c>
      <c r="S55">
        <v>505</v>
      </c>
      <c r="T55">
        <v>505</v>
      </c>
      <c r="U55">
        <v>505</v>
      </c>
      <c r="V55">
        <v>505</v>
      </c>
      <c r="W55">
        <v>505</v>
      </c>
      <c r="X55">
        <v>505</v>
      </c>
      <c r="Y55">
        <v>505</v>
      </c>
      <c r="Z55">
        <v>505</v>
      </c>
      <c r="AA55">
        <v>505</v>
      </c>
      <c r="AB55">
        <v>505</v>
      </c>
      <c r="AC55">
        <v>505</v>
      </c>
      <c r="AD55">
        <v>505</v>
      </c>
      <c r="AE55">
        <v>505</v>
      </c>
      <c r="AF55">
        <v>505</v>
      </c>
      <c r="AG55">
        <v>505</v>
      </c>
      <c r="AH55">
        <v>505</v>
      </c>
      <c r="AI55">
        <v>505</v>
      </c>
      <c r="AJ55">
        <v>505</v>
      </c>
      <c r="AK55">
        <v>505</v>
      </c>
      <c r="AL55">
        <v>505</v>
      </c>
      <c r="AM55">
        <v>505</v>
      </c>
      <c r="AN55">
        <v>505</v>
      </c>
      <c r="AO55">
        <v>505</v>
      </c>
      <c r="AP55">
        <v>505</v>
      </c>
      <c r="AQ55">
        <v>509.39</v>
      </c>
      <c r="AR55">
        <v>509.39</v>
      </c>
      <c r="AS55">
        <v>509.39</v>
      </c>
      <c r="AT55">
        <v>509.39</v>
      </c>
      <c r="AU55">
        <v>509.39</v>
      </c>
    </row>
    <row r="56" spans="1:47" x14ac:dyDescent="0.35">
      <c r="A56" t="s">
        <v>80</v>
      </c>
      <c r="B56">
        <v>0</v>
      </c>
      <c r="C56">
        <v>0</v>
      </c>
      <c r="D56">
        <v>0</v>
      </c>
      <c r="E56">
        <v>0</v>
      </c>
      <c r="F56">
        <v>0</v>
      </c>
      <c r="G56">
        <v>0</v>
      </c>
      <c r="H56">
        <v>0</v>
      </c>
      <c r="I56">
        <v>0</v>
      </c>
      <c r="J56">
        <v>0</v>
      </c>
      <c r="K56">
        <v>0</v>
      </c>
      <c r="L56">
        <v>0</v>
      </c>
      <c r="M56">
        <v>0</v>
      </c>
      <c r="N56">
        <v>0</v>
      </c>
      <c r="O56">
        <v>0</v>
      </c>
      <c r="P56">
        <v>0</v>
      </c>
      <c r="Q56">
        <v>0</v>
      </c>
      <c r="R56">
        <v>0.14000000000000001</v>
      </c>
      <c r="S56">
        <v>18.43</v>
      </c>
      <c r="T56">
        <v>18.68</v>
      </c>
      <c r="U56">
        <v>35.58</v>
      </c>
      <c r="V56">
        <v>105.26</v>
      </c>
      <c r="W56">
        <v>122.26</v>
      </c>
      <c r="X56">
        <v>139.28</v>
      </c>
      <c r="Y56">
        <v>156.21</v>
      </c>
      <c r="Z56">
        <v>172.99</v>
      </c>
      <c r="AA56">
        <v>189.78</v>
      </c>
      <c r="AB56">
        <v>206.31</v>
      </c>
      <c r="AC56">
        <v>222.86</v>
      </c>
      <c r="AD56">
        <v>239.36</v>
      </c>
      <c r="AE56">
        <v>255.74</v>
      </c>
      <c r="AF56">
        <v>291.57</v>
      </c>
      <c r="AG56">
        <v>317.95999999999998</v>
      </c>
      <c r="AH56">
        <v>345.06</v>
      </c>
      <c r="AI56">
        <v>370.1</v>
      </c>
      <c r="AJ56">
        <v>399.79</v>
      </c>
      <c r="AK56">
        <v>436.37</v>
      </c>
      <c r="AL56">
        <v>531.71</v>
      </c>
      <c r="AM56">
        <v>649.07000000000005</v>
      </c>
      <c r="AN56">
        <v>787.77</v>
      </c>
      <c r="AO56">
        <v>829.47</v>
      </c>
      <c r="AP56">
        <v>903.32</v>
      </c>
      <c r="AQ56">
        <v>974.54</v>
      </c>
      <c r="AR56">
        <v>1012.77</v>
      </c>
      <c r="AS56">
        <v>1033.1099999999999</v>
      </c>
      <c r="AT56">
        <v>1040.92</v>
      </c>
      <c r="AU56">
        <v>1042.67</v>
      </c>
    </row>
    <row r="57" spans="1:47" x14ac:dyDescent="0.35">
      <c r="A57" t="s">
        <v>81</v>
      </c>
      <c r="B57">
        <v>4378</v>
      </c>
      <c r="C57">
        <v>4366</v>
      </c>
      <c r="D57">
        <v>4119</v>
      </c>
      <c r="E57">
        <v>1129</v>
      </c>
      <c r="F57">
        <v>0</v>
      </c>
      <c r="G57">
        <v>0</v>
      </c>
      <c r="H57">
        <v>0</v>
      </c>
      <c r="I57">
        <v>409</v>
      </c>
      <c r="J57">
        <v>4479</v>
      </c>
      <c r="K57">
        <v>5012.22</v>
      </c>
      <c r="L57">
        <v>4277</v>
      </c>
      <c r="M57">
        <v>4545</v>
      </c>
      <c r="N57">
        <v>5120</v>
      </c>
      <c r="O57">
        <v>4874</v>
      </c>
      <c r="P57">
        <v>5016</v>
      </c>
      <c r="Q57">
        <v>4940.6400000000003</v>
      </c>
      <c r="R57">
        <v>4940.6400000000003</v>
      </c>
      <c r="S57">
        <v>4940.6400000000003</v>
      </c>
      <c r="T57">
        <v>4940.6400000000003</v>
      </c>
      <c r="U57">
        <v>4940.6400000000003</v>
      </c>
      <c r="V57">
        <v>4940.6400000000003</v>
      </c>
      <c r="W57">
        <v>4940.6400000000003</v>
      </c>
      <c r="X57">
        <v>4940.6400000000003</v>
      </c>
      <c r="Y57">
        <v>4940.6400000000003</v>
      </c>
      <c r="Z57">
        <v>4940.6400000000003</v>
      </c>
      <c r="AA57">
        <v>4940.6400000000003</v>
      </c>
      <c r="AB57">
        <v>4940.6400000000003</v>
      </c>
      <c r="AC57">
        <v>4940.6400000000003</v>
      </c>
      <c r="AD57">
        <v>4940.6400000000003</v>
      </c>
      <c r="AE57">
        <v>4940.6400000000003</v>
      </c>
      <c r="AF57">
        <v>4940.6400000000003</v>
      </c>
      <c r="AG57">
        <v>4940.6400000000003</v>
      </c>
      <c r="AH57">
        <v>4940.6400000000003</v>
      </c>
      <c r="AI57">
        <v>4940.6400000000003</v>
      </c>
      <c r="AJ57">
        <v>4940.6400000000003</v>
      </c>
      <c r="AK57">
        <v>4940.6400000000003</v>
      </c>
      <c r="AL57">
        <v>0</v>
      </c>
      <c r="AM57">
        <v>0</v>
      </c>
      <c r="AN57">
        <v>0</v>
      </c>
      <c r="AO57">
        <v>5353.22</v>
      </c>
      <c r="AP57">
        <v>5353.23</v>
      </c>
      <c r="AQ57">
        <v>5353.25</v>
      </c>
      <c r="AR57">
        <v>5353.25</v>
      </c>
      <c r="AS57">
        <v>5353.23</v>
      </c>
      <c r="AT57">
        <v>5353.25</v>
      </c>
      <c r="AU57">
        <v>5353.24</v>
      </c>
    </row>
    <row r="58" spans="1:47" x14ac:dyDescent="0.35">
      <c r="A58" t="s">
        <v>82</v>
      </c>
      <c r="B58">
        <v>3101.05</v>
      </c>
      <c r="C58">
        <v>3107.93</v>
      </c>
      <c r="D58">
        <v>3093.98</v>
      </c>
      <c r="E58">
        <v>3127.39</v>
      </c>
      <c r="F58">
        <v>3123.34</v>
      </c>
      <c r="G58">
        <v>2308.09</v>
      </c>
      <c r="H58">
        <v>2613.65</v>
      </c>
      <c r="I58">
        <v>2110.21</v>
      </c>
      <c r="J58">
        <v>2612.52</v>
      </c>
      <c r="K58">
        <v>3100.21</v>
      </c>
      <c r="L58">
        <v>1734.25</v>
      </c>
      <c r="M58">
        <v>2206.12</v>
      </c>
      <c r="N58">
        <v>2106.7199999999998</v>
      </c>
      <c r="O58">
        <v>2351.71</v>
      </c>
      <c r="P58">
        <v>1831.15</v>
      </c>
      <c r="Q58">
        <v>2138.6</v>
      </c>
      <c r="R58">
        <v>2138.6</v>
      </c>
      <c r="S58">
        <v>2138.6</v>
      </c>
      <c r="T58">
        <v>171.09</v>
      </c>
      <c r="U58">
        <v>171.09</v>
      </c>
      <c r="V58">
        <v>171.09</v>
      </c>
      <c r="W58">
        <v>171.09</v>
      </c>
      <c r="X58">
        <v>171.09</v>
      </c>
      <c r="Y58">
        <v>171.09</v>
      </c>
      <c r="Z58">
        <v>171.09</v>
      </c>
      <c r="AA58">
        <v>171.09</v>
      </c>
      <c r="AB58">
        <v>171.09</v>
      </c>
      <c r="AC58">
        <v>171.09</v>
      </c>
      <c r="AD58">
        <v>171.09</v>
      </c>
      <c r="AE58">
        <v>171.09</v>
      </c>
      <c r="AF58">
        <v>171.09</v>
      </c>
      <c r="AG58">
        <v>171.09</v>
      </c>
      <c r="AH58">
        <v>171.09</v>
      </c>
      <c r="AI58">
        <v>171.09</v>
      </c>
      <c r="AJ58">
        <v>171.09</v>
      </c>
      <c r="AK58">
        <v>171.09</v>
      </c>
      <c r="AL58">
        <v>0</v>
      </c>
      <c r="AM58">
        <v>0</v>
      </c>
      <c r="AN58">
        <v>0</v>
      </c>
      <c r="AO58">
        <v>0</v>
      </c>
      <c r="AP58">
        <v>0</v>
      </c>
      <c r="AQ58">
        <v>0</v>
      </c>
      <c r="AR58">
        <v>0</v>
      </c>
      <c r="AS58">
        <v>0</v>
      </c>
      <c r="AT58">
        <v>0</v>
      </c>
      <c r="AU58">
        <v>0</v>
      </c>
    </row>
    <row r="59" spans="1:47" x14ac:dyDescent="0.35">
      <c r="A59" t="s">
        <v>83</v>
      </c>
      <c r="B59">
        <v>1980</v>
      </c>
      <c r="C59">
        <v>2332</v>
      </c>
      <c r="D59">
        <v>1876</v>
      </c>
      <c r="E59">
        <v>1483</v>
      </c>
      <c r="F59">
        <v>1974</v>
      </c>
      <c r="G59">
        <v>2035</v>
      </c>
      <c r="H59">
        <v>2177</v>
      </c>
      <c r="I59">
        <v>1967</v>
      </c>
      <c r="J59">
        <v>1966</v>
      </c>
      <c r="K59">
        <v>2016.2</v>
      </c>
      <c r="L59">
        <v>3143</v>
      </c>
      <c r="M59">
        <v>3420</v>
      </c>
      <c r="N59">
        <v>2337</v>
      </c>
      <c r="O59">
        <v>2065</v>
      </c>
      <c r="P59">
        <v>1941</v>
      </c>
      <c r="Q59">
        <v>1304.76</v>
      </c>
      <c r="R59">
        <v>1166.8499999999999</v>
      </c>
      <c r="S59">
        <v>1186.6099999999999</v>
      </c>
      <c r="T59">
        <v>1166.8599999999999</v>
      </c>
      <c r="U59">
        <v>1164.8699999999999</v>
      </c>
      <c r="V59">
        <v>1186.6400000000001</v>
      </c>
      <c r="W59">
        <v>1234.08</v>
      </c>
      <c r="X59">
        <v>905.98</v>
      </c>
      <c r="Y59">
        <v>732.13</v>
      </c>
      <c r="Z59">
        <v>819.19</v>
      </c>
      <c r="AA59">
        <v>591.89</v>
      </c>
      <c r="AB59">
        <v>1002.01</v>
      </c>
      <c r="AC59">
        <v>982.33</v>
      </c>
      <c r="AD59">
        <v>945.03</v>
      </c>
      <c r="AE59">
        <v>909.17</v>
      </c>
      <c r="AF59">
        <v>937</v>
      </c>
      <c r="AG59">
        <v>586.91</v>
      </c>
      <c r="AH59">
        <v>596.66</v>
      </c>
      <c r="AI59">
        <v>365.66</v>
      </c>
      <c r="AJ59">
        <v>385.1</v>
      </c>
      <c r="AK59">
        <v>383.45</v>
      </c>
      <c r="AL59">
        <v>0.12</v>
      </c>
      <c r="AM59">
        <v>0.12</v>
      </c>
      <c r="AN59">
        <v>0.12</v>
      </c>
      <c r="AO59">
        <v>0.01</v>
      </c>
      <c r="AP59">
        <v>0.01</v>
      </c>
      <c r="AQ59">
        <v>0.03</v>
      </c>
      <c r="AR59">
        <v>0.03</v>
      </c>
      <c r="AS59">
        <v>0.01</v>
      </c>
      <c r="AT59">
        <v>0.01</v>
      </c>
      <c r="AU59">
        <v>0.01</v>
      </c>
    </row>
    <row r="60" spans="1:47" x14ac:dyDescent="0.35">
      <c r="A60" t="s">
        <v>84</v>
      </c>
      <c r="B60">
        <v>3622.76</v>
      </c>
      <c r="C60">
        <v>3622.79</v>
      </c>
      <c r="D60">
        <v>3622.74</v>
      </c>
      <c r="E60">
        <v>3341.97</v>
      </c>
      <c r="F60">
        <v>4200.75</v>
      </c>
      <c r="G60">
        <v>2546.0100000000002</v>
      </c>
      <c r="H60">
        <v>1910.48</v>
      </c>
      <c r="I60">
        <v>1629.3</v>
      </c>
      <c r="J60">
        <v>1323.38</v>
      </c>
      <c r="K60">
        <v>1592.6</v>
      </c>
      <c r="L60">
        <v>1069.75</v>
      </c>
      <c r="M60">
        <v>700.88</v>
      </c>
      <c r="N60">
        <v>253.28</v>
      </c>
      <c r="O60">
        <v>386.29</v>
      </c>
      <c r="P60">
        <v>184.85</v>
      </c>
      <c r="Q60">
        <v>1232.8399999999999</v>
      </c>
      <c r="R60">
        <v>835.85</v>
      </c>
      <c r="S60">
        <v>1463.66</v>
      </c>
      <c r="T60">
        <v>1136.24</v>
      </c>
      <c r="U60">
        <v>977.97</v>
      </c>
      <c r="V60">
        <v>1050.45</v>
      </c>
      <c r="W60">
        <v>1512.41</v>
      </c>
      <c r="X60">
        <v>851.87</v>
      </c>
      <c r="Y60">
        <v>576.27</v>
      </c>
      <c r="Z60">
        <v>927.46</v>
      </c>
      <c r="AA60">
        <v>309.67</v>
      </c>
      <c r="AB60">
        <v>1680.38</v>
      </c>
      <c r="AC60">
        <v>1579.86</v>
      </c>
      <c r="AD60">
        <v>1739.05</v>
      </c>
      <c r="AE60">
        <v>1615.61</v>
      </c>
      <c r="AF60">
        <v>1688.05</v>
      </c>
      <c r="AG60">
        <v>693.43</v>
      </c>
      <c r="AH60">
        <v>203.03</v>
      </c>
      <c r="AI60">
        <v>888.42</v>
      </c>
      <c r="AJ60">
        <v>971.75</v>
      </c>
      <c r="AK60">
        <v>964.68</v>
      </c>
      <c r="AL60">
        <v>1392.12</v>
      </c>
      <c r="AM60">
        <v>1071.3900000000001</v>
      </c>
      <c r="AN60">
        <v>1030.8900000000001</v>
      </c>
      <c r="AO60">
        <v>19.97</v>
      </c>
      <c r="AP60">
        <v>59.47</v>
      </c>
      <c r="AQ60">
        <v>54.66</v>
      </c>
      <c r="AR60">
        <v>99.67</v>
      </c>
      <c r="AS60">
        <v>75.98</v>
      </c>
      <c r="AT60">
        <v>78.52</v>
      </c>
      <c r="AU60">
        <v>90.41</v>
      </c>
    </row>
    <row r="62" spans="1:47" ht="18.5" x14ac:dyDescent="0.45">
      <c r="A62" s="35" t="s">
        <v>89</v>
      </c>
    </row>
    <row r="63" spans="1:47" x14ac:dyDescent="0.35">
      <c r="A63" t="s">
        <v>40</v>
      </c>
      <c r="B63" t="s">
        <v>41</v>
      </c>
      <c r="C63" t="s">
        <v>42</v>
      </c>
      <c r="D63" t="s">
        <v>43</v>
      </c>
      <c r="E63" t="s">
        <v>44</v>
      </c>
      <c r="F63" t="s">
        <v>45</v>
      </c>
      <c r="G63" t="s">
        <v>46</v>
      </c>
      <c r="H63" t="s">
        <v>47</v>
      </c>
      <c r="I63" t="s">
        <v>48</v>
      </c>
      <c r="J63" t="s">
        <v>49</v>
      </c>
      <c r="K63" t="s">
        <v>50</v>
      </c>
      <c r="L63" t="s">
        <v>51</v>
      </c>
      <c r="M63" t="s">
        <v>52</v>
      </c>
      <c r="N63" t="s">
        <v>53</v>
      </c>
      <c r="O63" t="s">
        <v>54</v>
      </c>
      <c r="P63" t="s">
        <v>55</v>
      </c>
      <c r="Q63" t="s">
        <v>56</v>
      </c>
      <c r="R63" t="s">
        <v>57</v>
      </c>
      <c r="S63" t="s">
        <v>58</v>
      </c>
      <c r="T63" t="s">
        <v>59</v>
      </c>
      <c r="U63" t="s">
        <v>60</v>
      </c>
      <c r="V63" t="s">
        <v>61</v>
      </c>
      <c r="W63" t="s">
        <v>62</v>
      </c>
      <c r="X63" t="s">
        <v>63</v>
      </c>
      <c r="Y63" t="s">
        <v>64</v>
      </c>
      <c r="Z63" t="s">
        <v>65</v>
      </c>
      <c r="AA63" t="s">
        <v>66</v>
      </c>
      <c r="AB63" t="s">
        <v>67</v>
      </c>
      <c r="AC63" t="s">
        <v>68</v>
      </c>
      <c r="AD63" t="s">
        <v>69</v>
      </c>
      <c r="AE63" t="s">
        <v>70</v>
      </c>
      <c r="AF63" t="s">
        <v>71</v>
      </c>
      <c r="AG63" t="s">
        <v>72</v>
      </c>
      <c r="AH63" t="s">
        <v>73</v>
      </c>
      <c r="AI63" t="s">
        <v>74</v>
      </c>
      <c r="AJ63" t="s">
        <v>75</v>
      </c>
      <c r="AK63" t="s">
        <v>76</v>
      </c>
      <c r="AL63" t="s">
        <v>332</v>
      </c>
      <c r="AM63" t="s">
        <v>333</v>
      </c>
      <c r="AN63" t="s">
        <v>334</v>
      </c>
      <c r="AO63" t="s">
        <v>335</v>
      </c>
      <c r="AP63" t="s">
        <v>336</v>
      </c>
      <c r="AQ63" t="s">
        <v>337</v>
      </c>
      <c r="AR63" t="s">
        <v>338</v>
      </c>
      <c r="AS63" t="s">
        <v>339</v>
      </c>
      <c r="AT63" t="s">
        <v>340</v>
      </c>
      <c r="AU63" t="s">
        <v>341</v>
      </c>
    </row>
    <row r="64" spans="1:47" x14ac:dyDescent="0.35">
      <c r="A64" t="s">
        <v>77</v>
      </c>
      <c r="B64">
        <v>173112.6</v>
      </c>
      <c r="C64">
        <v>172347.6</v>
      </c>
      <c r="D64">
        <v>180856.6</v>
      </c>
      <c r="E64">
        <v>187783.8</v>
      </c>
      <c r="F64">
        <v>189423</v>
      </c>
      <c r="G64">
        <v>177402.2</v>
      </c>
      <c r="H64">
        <v>189675.6</v>
      </c>
      <c r="I64">
        <v>191955.4</v>
      </c>
      <c r="J64">
        <v>202512.3</v>
      </c>
      <c r="K64">
        <v>197207.4</v>
      </c>
      <c r="L64">
        <v>194413.3</v>
      </c>
      <c r="M64">
        <v>197315.9</v>
      </c>
      <c r="N64">
        <v>201677.6</v>
      </c>
      <c r="O64">
        <v>199829.6</v>
      </c>
      <c r="P64">
        <v>199599.8</v>
      </c>
      <c r="Q64">
        <v>201613.1</v>
      </c>
      <c r="R64">
        <v>201612.9</v>
      </c>
      <c r="S64">
        <v>201613.1</v>
      </c>
      <c r="T64">
        <v>207642.5</v>
      </c>
      <c r="U64">
        <v>207984.9</v>
      </c>
      <c r="V64">
        <v>208292.9</v>
      </c>
      <c r="W64">
        <v>208293</v>
      </c>
      <c r="X64">
        <v>208292.8</v>
      </c>
      <c r="Y64">
        <v>208292.9</v>
      </c>
      <c r="Z64">
        <v>208293</v>
      </c>
      <c r="AA64">
        <v>216247</v>
      </c>
      <c r="AB64">
        <v>216524.5</v>
      </c>
      <c r="AC64">
        <v>216524.5</v>
      </c>
      <c r="AD64">
        <v>216524.5</v>
      </c>
      <c r="AE64">
        <v>216774.1</v>
      </c>
      <c r="AF64">
        <v>216774</v>
      </c>
      <c r="AG64">
        <v>216998.5</v>
      </c>
      <c r="AH64">
        <v>217200.9</v>
      </c>
      <c r="AI64">
        <v>217383</v>
      </c>
      <c r="AJ64">
        <v>217382.8</v>
      </c>
      <c r="AK64">
        <v>217546.6</v>
      </c>
      <c r="AL64">
        <v>217546.6</v>
      </c>
      <c r="AM64">
        <v>217546.6</v>
      </c>
      <c r="AN64">
        <v>217546.6</v>
      </c>
      <c r="AO64">
        <v>217546.6</v>
      </c>
      <c r="AP64">
        <v>217546.6</v>
      </c>
      <c r="AQ64">
        <v>217546.5</v>
      </c>
      <c r="AR64">
        <v>217546.6</v>
      </c>
      <c r="AS64">
        <v>217546.6</v>
      </c>
      <c r="AT64">
        <v>217546.6</v>
      </c>
      <c r="AU64">
        <v>217546.8</v>
      </c>
    </row>
    <row r="65" spans="1:47" x14ac:dyDescent="0.35">
      <c r="A65" t="s">
        <v>78</v>
      </c>
      <c r="B65">
        <v>416</v>
      </c>
      <c r="C65">
        <v>419</v>
      </c>
      <c r="D65">
        <v>617</v>
      </c>
      <c r="E65">
        <v>565</v>
      </c>
      <c r="F65">
        <v>1322</v>
      </c>
      <c r="G65">
        <v>1535.14</v>
      </c>
      <c r="H65">
        <v>1393.8</v>
      </c>
      <c r="I65">
        <v>2278.06</v>
      </c>
      <c r="J65">
        <v>4717.8599999999997</v>
      </c>
      <c r="K65">
        <v>6124.31</v>
      </c>
      <c r="L65">
        <v>6421</v>
      </c>
      <c r="M65">
        <v>9781</v>
      </c>
      <c r="N65">
        <v>9905</v>
      </c>
      <c r="O65">
        <v>10640</v>
      </c>
      <c r="P65">
        <v>11097</v>
      </c>
      <c r="Q65">
        <v>10587.86</v>
      </c>
      <c r="R65">
        <v>10588.55</v>
      </c>
      <c r="S65">
        <v>10590.22</v>
      </c>
      <c r="T65">
        <v>10950.85</v>
      </c>
      <c r="U65">
        <v>13124.59</v>
      </c>
      <c r="V65">
        <v>13402.85</v>
      </c>
      <c r="W65">
        <v>13745.53</v>
      </c>
      <c r="X65">
        <v>14090.14</v>
      </c>
      <c r="Y65">
        <v>14435.59</v>
      </c>
      <c r="Z65">
        <v>14780.64</v>
      </c>
      <c r="AA65">
        <v>15175.99</v>
      </c>
      <c r="AB65">
        <v>15578.16</v>
      </c>
      <c r="AC65">
        <v>15987.86</v>
      </c>
      <c r="AD65">
        <v>16407.009999999998</v>
      </c>
      <c r="AE65">
        <v>16835.11</v>
      </c>
      <c r="AF65">
        <v>17319.310000000001</v>
      </c>
      <c r="AG65">
        <v>17804.98</v>
      </c>
      <c r="AH65">
        <v>18303.8</v>
      </c>
      <c r="AI65">
        <v>18843.77</v>
      </c>
      <c r="AJ65">
        <v>19418.400000000001</v>
      </c>
      <c r="AK65">
        <v>20219.37</v>
      </c>
      <c r="AL65">
        <v>21165.37</v>
      </c>
      <c r="AM65">
        <v>22210.97</v>
      </c>
      <c r="AN65">
        <v>23321.97</v>
      </c>
      <c r="AO65">
        <v>24396.639999999999</v>
      </c>
      <c r="AP65">
        <v>25410.54</v>
      </c>
      <c r="AQ65">
        <v>26346.15</v>
      </c>
      <c r="AR65">
        <v>27153.79</v>
      </c>
      <c r="AS65">
        <v>27901.61</v>
      </c>
      <c r="AT65">
        <v>28625.62</v>
      </c>
      <c r="AU65">
        <v>29345.68</v>
      </c>
    </row>
    <row r="66" spans="1:47" x14ac:dyDescent="0.35">
      <c r="A66" t="s">
        <v>79</v>
      </c>
      <c r="B66">
        <v>646</v>
      </c>
      <c r="C66">
        <v>646</v>
      </c>
      <c r="D66">
        <v>646</v>
      </c>
      <c r="E66">
        <v>439</v>
      </c>
      <c r="F66">
        <v>550</v>
      </c>
      <c r="G66">
        <v>843.91</v>
      </c>
      <c r="H66">
        <v>1088.82</v>
      </c>
      <c r="I66">
        <v>1232.8499999999999</v>
      </c>
      <c r="J66">
        <v>1613.84</v>
      </c>
      <c r="K66">
        <v>943.52</v>
      </c>
      <c r="L66">
        <v>925.31</v>
      </c>
      <c r="M66">
        <v>1348.41</v>
      </c>
      <c r="N66">
        <v>1705.73</v>
      </c>
      <c r="O66">
        <v>1627.51</v>
      </c>
      <c r="P66">
        <v>1511.07</v>
      </c>
      <c r="Q66">
        <v>1162.75</v>
      </c>
      <c r="R66">
        <v>1243.71</v>
      </c>
      <c r="S66">
        <v>1243.7</v>
      </c>
      <c r="T66">
        <v>1243.67</v>
      </c>
      <c r="U66">
        <v>1286.71</v>
      </c>
      <c r="V66">
        <v>1329.18</v>
      </c>
      <c r="W66">
        <v>1329</v>
      </c>
      <c r="X66">
        <v>1328.96</v>
      </c>
      <c r="Y66">
        <v>1328.92</v>
      </c>
      <c r="Z66">
        <v>1328.87</v>
      </c>
      <c r="AA66">
        <v>1328.81</v>
      </c>
      <c r="AB66">
        <v>1328.75</v>
      </c>
      <c r="AC66">
        <v>1328.72</v>
      </c>
      <c r="AD66">
        <v>1328.67</v>
      </c>
      <c r="AE66">
        <v>1328.6</v>
      </c>
      <c r="AF66">
        <v>1328.49</v>
      </c>
      <c r="AG66">
        <v>1369.34</v>
      </c>
      <c r="AH66">
        <v>1409.91</v>
      </c>
      <c r="AI66">
        <v>1449.5</v>
      </c>
      <c r="AJ66">
        <v>1489.65</v>
      </c>
      <c r="AK66">
        <v>1528.81</v>
      </c>
      <c r="AL66">
        <v>1528.49</v>
      </c>
      <c r="AM66">
        <v>1528.14</v>
      </c>
      <c r="AN66">
        <v>1527.73</v>
      </c>
      <c r="AO66">
        <v>1527.27</v>
      </c>
      <c r="AP66">
        <v>1526.7</v>
      </c>
      <c r="AQ66">
        <v>1562.61</v>
      </c>
      <c r="AR66">
        <v>1561.77</v>
      </c>
      <c r="AS66">
        <v>1560.77</v>
      </c>
      <c r="AT66">
        <v>1559.51</v>
      </c>
      <c r="AU66">
        <v>1557.93</v>
      </c>
    </row>
    <row r="67" spans="1:47" x14ac:dyDescent="0.35">
      <c r="A67" t="s">
        <v>80</v>
      </c>
      <c r="B67">
        <v>0</v>
      </c>
      <c r="C67">
        <v>0</v>
      </c>
      <c r="D67">
        <v>0</v>
      </c>
      <c r="E67">
        <v>0</v>
      </c>
      <c r="F67">
        <v>0</v>
      </c>
      <c r="G67">
        <v>0</v>
      </c>
      <c r="H67">
        <v>0</v>
      </c>
      <c r="I67">
        <v>0</v>
      </c>
      <c r="J67">
        <v>0</v>
      </c>
      <c r="K67">
        <v>0</v>
      </c>
      <c r="L67">
        <v>1</v>
      </c>
      <c r="M67">
        <v>1</v>
      </c>
      <c r="N67">
        <v>1</v>
      </c>
      <c r="O67">
        <v>1</v>
      </c>
      <c r="P67">
        <v>1</v>
      </c>
      <c r="Q67">
        <v>0.26</v>
      </c>
      <c r="R67">
        <v>0.95</v>
      </c>
      <c r="S67">
        <v>188.22</v>
      </c>
      <c r="T67">
        <v>372.99</v>
      </c>
      <c r="U67">
        <v>612.9</v>
      </c>
      <c r="V67">
        <v>730.36</v>
      </c>
      <c r="W67">
        <v>909.67</v>
      </c>
      <c r="X67">
        <v>1089.5</v>
      </c>
      <c r="Y67">
        <v>1269.24</v>
      </c>
      <c r="Z67">
        <v>1446.04</v>
      </c>
      <c r="AA67">
        <v>1625.64</v>
      </c>
      <c r="AB67">
        <v>1807.78</v>
      </c>
      <c r="AC67">
        <v>1991.71</v>
      </c>
      <c r="AD67">
        <v>2185.6799999999998</v>
      </c>
      <c r="AE67">
        <v>2381.35</v>
      </c>
      <c r="AF67">
        <v>2628.27</v>
      </c>
      <c r="AG67">
        <v>2872.66</v>
      </c>
      <c r="AH67">
        <v>3137.85</v>
      </c>
      <c r="AI67">
        <v>3430.51</v>
      </c>
      <c r="AJ67">
        <v>3797.85</v>
      </c>
      <c r="AK67">
        <v>4217.3599999999997</v>
      </c>
      <c r="AL67">
        <v>4766.13</v>
      </c>
      <c r="AM67">
        <v>5402.34</v>
      </c>
      <c r="AN67">
        <v>6095.36</v>
      </c>
      <c r="AO67">
        <v>6748.21</v>
      </c>
      <c r="AP67">
        <v>7350.14</v>
      </c>
      <c r="AQ67">
        <v>7873.87</v>
      </c>
      <c r="AR67">
        <v>8274.48</v>
      </c>
      <c r="AS67">
        <v>8614.82</v>
      </c>
      <c r="AT67">
        <v>8928.85</v>
      </c>
      <c r="AU67">
        <v>9235.25</v>
      </c>
    </row>
    <row r="68" spans="1:47" x14ac:dyDescent="0.35">
      <c r="A68" t="s">
        <v>81</v>
      </c>
      <c r="B68">
        <v>4321.58</v>
      </c>
      <c r="C68">
        <v>4321.58</v>
      </c>
      <c r="D68">
        <v>4321.58</v>
      </c>
      <c r="E68">
        <v>3624.23</v>
      </c>
      <c r="F68">
        <v>3596.28</v>
      </c>
      <c r="G68">
        <v>3551.59</v>
      </c>
      <c r="H68">
        <v>3525.22</v>
      </c>
      <c r="I68">
        <v>4212.62</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x14ac:dyDescent="0.35">
      <c r="A69" t="s">
        <v>82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x14ac:dyDescent="0.35">
      <c r="A70" t="s">
        <v>83</v>
      </c>
      <c r="B70">
        <v>269</v>
      </c>
      <c r="C70">
        <v>1326</v>
      </c>
      <c r="D70">
        <v>3945</v>
      </c>
      <c r="E70">
        <v>228</v>
      </c>
      <c r="F70">
        <v>264</v>
      </c>
      <c r="G70">
        <v>222.4</v>
      </c>
      <c r="H70">
        <v>174.24</v>
      </c>
      <c r="I70">
        <v>185.01</v>
      </c>
      <c r="J70">
        <v>112.84</v>
      </c>
      <c r="K70">
        <v>156.54</v>
      </c>
      <c r="L70">
        <v>141.41</v>
      </c>
      <c r="M70">
        <v>164.89</v>
      </c>
      <c r="N70">
        <v>188.25</v>
      </c>
      <c r="O70">
        <v>169.76</v>
      </c>
      <c r="P70">
        <v>163.06</v>
      </c>
      <c r="Q70">
        <v>163.21</v>
      </c>
      <c r="R70">
        <v>153.13999999999999</v>
      </c>
      <c r="S70">
        <v>158.82</v>
      </c>
      <c r="T70">
        <v>159.80000000000001</v>
      </c>
      <c r="U70">
        <v>160.19</v>
      </c>
      <c r="V70">
        <v>160.55000000000001</v>
      </c>
      <c r="W70">
        <v>160.81</v>
      </c>
      <c r="X70">
        <v>161.49</v>
      </c>
      <c r="Y70">
        <v>162.25</v>
      </c>
      <c r="Z70">
        <v>163.29</v>
      </c>
      <c r="AA70">
        <v>164.42</v>
      </c>
      <c r="AB70">
        <v>164.75</v>
      </c>
      <c r="AC70">
        <v>164.46</v>
      </c>
      <c r="AD70">
        <v>164.35</v>
      </c>
      <c r="AE70">
        <v>164.47</v>
      </c>
      <c r="AF70">
        <v>165.41</v>
      </c>
      <c r="AG70">
        <v>165.8</v>
      </c>
      <c r="AH70">
        <v>166.73</v>
      </c>
      <c r="AI70">
        <v>167.37</v>
      </c>
      <c r="AJ70">
        <v>168.26</v>
      </c>
      <c r="AK70">
        <v>169.08</v>
      </c>
      <c r="AL70">
        <v>171.03</v>
      </c>
      <c r="AM70">
        <v>172.43</v>
      </c>
      <c r="AN70">
        <v>174.08</v>
      </c>
      <c r="AO70">
        <v>175.6</v>
      </c>
      <c r="AP70">
        <v>177.25</v>
      </c>
      <c r="AQ70">
        <v>179.03</v>
      </c>
      <c r="AR70">
        <v>180.84</v>
      </c>
      <c r="AS70">
        <v>182.64</v>
      </c>
      <c r="AT70">
        <v>184.57</v>
      </c>
      <c r="AU70">
        <v>186.63</v>
      </c>
    </row>
    <row r="71" spans="1:47" x14ac:dyDescent="0.35">
      <c r="A71" t="s">
        <v>84</v>
      </c>
      <c r="B71">
        <v>180.26</v>
      </c>
      <c r="C71">
        <v>366.03</v>
      </c>
      <c r="D71">
        <v>668.83</v>
      </c>
      <c r="E71">
        <v>532.89</v>
      </c>
      <c r="F71">
        <v>392.12</v>
      </c>
      <c r="G71">
        <v>585.88</v>
      </c>
      <c r="H71">
        <v>546.17999999999995</v>
      </c>
      <c r="I71">
        <v>518.65</v>
      </c>
      <c r="J71">
        <v>475.06</v>
      </c>
      <c r="K71">
        <v>496.68</v>
      </c>
      <c r="L71">
        <v>532.04</v>
      </c>
      <c r="M71">
        <v>660.06</v>
      </c>
      <c r="N71">
        <v>421.08</v>
      </c>
      <c r="O71">
        <v>593.07000000000005</v>
      </c>
      <c r="P71">
        <v>501.07</v>
      </c>
      <c r="Q71">
        <v>501.05</v>
      </c>
      <c r="R71">
        <v>501.03</v>
      </c>
      <c r="S71">
        <v>501.04</v>
      </c>
      <c r="T71">
        <v>501.07</v>
      </c>
      <c r="U71">
        <v>501.13</v>
      </c>
      <c r="V71">
        <v>501.23</v>
      </c>
      <c r="W71">
        <v>501.41</v>
      </c>
      <c r="X71">
        <v>501.45</v>
      </c>
      <c r="Y71">
        <v>501.49</v>
      </c>
      <c r="Z71">
        <v>501.54</v>
      </c>
      <c r="AA71">
        <v>501.6</v>
      </c>
      <c r="AB71">
        <v>501.66</v>
      </c>
      <c r="AC71">
        <v>501.69</v>
      </c>
      <c r="AD71">
        <v>501.74</v>
      </c>
      <c r="AE71">
        <v>501.81</v>
      </c>
      <c r="AF71">
        <v>393.94</v>
      </c>
      <c r="AG71">
        <v>394.08</v>
      </c>
      <c r="AH71">
        <v>394.25</v>
      </c>
      <c r="AI71">
        <v>394.43</v>
      </c>
      <c r="AJ71">
        <v>394.66</v>
      </c>
      <c r="AK71">
        <v>394.93</v>
      </c>
      <c r="AL71">
        <v>395.24</v>
      </c>
      <c r="AM71">
        <v>395.6</v>
      </c>
      <c r="AN71">
        <v>396.01</v>
      </c>
      <c r="AO71">
        <v>396.46</v>
      </c>
      <c r="AP71">
        <v>397.03</v>
      </c>
      <c r="AQ71">
        <v>397.74</v>
      </c>
      <c r="AR71">
        <v>398.58</v>
      </c>
      <c r="AS71">
        <v>399.58</v>
      </c>
      <c r="AT71">
        <v>400.84</v>
      </c>
      <c r="AU71">
        <v>402.43</v>
      </c>
    </row>
    <row r="73" spans="1:47" ht="18.5" x14ac:dyDescent="0.45">
      <c r="A73" s="35" t="s">
        <v>90</v>
      </c>
    </row>
    <row r="74" spans="1:47" x14ac:dyDescent="0.35">
      <c r="A74" t="s">
        <v>40</v>
      </c>
      <c r="B74" t="s">
        <v>41</v>
      </c>
      <c r="C74" t="s">
        <v>42</v>
      </c>
      <c r="D74" t="s">
        <v>43</v>
      </c>
      <c r="E74" t="s">
        <v>44</v>
      </c>
      <c r="F74" t="s">
        <v>45</v>
      </c>
      <c r="G74" t="s">
        <v>46</v>
      </c>
      <c r="H74" t="s">
        <v>47</v>
      </c>
      <c r="I74" t="s">
        <v>48</v>
      </c>
      <c r="J74" t="s">
        <v>49</v>
      </c>
      <c r="K74" t="s">
        <v>50</v>
      </c>
      <c r="L74" t="s">
        <v>51</v>
      </c>
      <c r="M74" t="s">
        <v>52</v>
      </c>
      <c r="N74" t="s">
        <v>53</v>
      </c>
      <c r="O74" t="s">
        <v>54</v>
      </c>
      <c r="P74" t="s">
        <v>55</v>
      </c>
      <c r="Q74" t="s">
        <v>56</v>
      </c>
      <c r="R74" t="s">
        <v>57</v>
      </c>
      <c r="S74" t="s">
        <v>58</v>
      </c>
      <c r="T74" t="s">
        <v>59</v>
      </c>
      <c r="U74" t="s">
        <v>60</v>
      </c>
      <c r="V74" t="s">
        <v>61</v>
      </c>
      <c r="W74" t="s">
        <v>62</v>
      </c>
      <c r="X74" t="s">
        <v>63</v>
      </c>
      <c r="Y74" t="s">
        <v>64</v>
      </c>
      <c r="Z74" t="s">
        <v>65</v>
      </c>
      <c r="AA74" t="s">
        <v>66</v>
      </c>
      <c r="AB74" t="s">
        <v>67</v>
      </c>
      <c r="AC74" t="s">
        <v>68</v>
      </c>
      <c r="AD74" t="s">
        <v>69</v>
      </c>
      <c r="AE74" t="s">
        <v>70</v>
      </c>
      <c r="AF74" t="s">
        <v>71</v>
      </c>
      <c r="AG74" t="s">
        <v>72</v>
      </c>
      <c r="AH74" t="s">
        <v>73</v>
      </c>
      <c r="AI74" t="s">
        <v>74</v>
      </c>
      <c r="AJ74" t="s">
        <v>75</v>
      </c>
      <c r="AK74" t="s">
        <v>76</v>
      </c>
      <c r="AL74" t="s">
        <v>332</v>
      </c>
      <c r="AM74" t="s">
        <v>333</v>
      </c>
      <c r="AN74" t="s">
        <v>334</v>
      </c>
      <c r="AO74" t="s">
        <v>335</v>
      </c>
      <c r="AP74" t="s">
        <v>336</v>
      </c>
      <c r="AQ74" t="s">
        <v>337</v>
      </c>
      <c r="AR74" t="s">
        <v>338</v>
      </c>
      <c r="AS74" t="s">
        <v>339</v>
      </c>
      <c r="AT74" t="s">
        <v>340</v>
      </c>
      <c r="AU74" t="s">
        <v>341</v>
      </c>
    </row>
    <row r="75" spans="1:47" x14ac:dyDescent="0.35">
      <c r="A75" t="s">
        <v>77</v>
      </c>
      <c r="B75">
        <v>35480</v>
      </c>
      <c r="C75">
        <v>36031.99</v>
      </c>
      <c r="D75">
        <v>34315</v>
      </c>
      <c r="E75">
        <v>39614.99</v>
      </c>
      <c r="F75">
        <v>39685.01</v>
      </c>
      <c r="G75">
        <v>32555</v>
      </c>
      <c r="H75">
        <v>34907</v>
      </c>
      <c r="I75">
        <v>33887</v>
      </c>
      <c r="J75">
        <v>37936</v>
      </c>
      <c r="K75">
        <v>39199.480000000003</v>
      </c>
      <c r="L75">
        <v>35042.89</v>
      </c>
      <c r="M75">
        <v>36513</v>
      </c>
      <c r="N75">
        <v>40016.01</v>
      </c>
      <c r="O75">
        <v>38280.99</v>
      </c>
      <c r="P75">
        <v>36210.019999999997</v>
      </c>
      <c r="Q75">
        <v>40201.39</v>
      </c>
      <c r="R75">
        <v>40194.480000000003</v>
      </c>
      <c r="S75">
        <v>40229.9</v>
      </c>
      <c r="T75">
        <v>40230.120000000003</v>
      </c>
      <c r="U75">
        <v>40193.25</v>
      </c>
      <c r="V75">
        <v>40193.360000000001</v>
      </c>
      <c r="W75">
        <v>40262.199999999997</v>
      </c>
      <c r="X75">
        <v>40228.11</v>
      </c>
      <c r="Y75">
        <v>40230.239999999998</v>
      </c>
      <c r="Z75">
        <v>40262.21</v>
      </c>
      <c r="AA75">
        <v>40262.18</v>
      </c>
      <c r="AB75">
        <v>40863.480000000003</v>
      </c>
      <c r="AC75">
        <v>40863.46</v>
      </c>
      <c r="AD75">
        <v>40863.46</v>
      </c>
      <c r="AE75">
        <v>41404.65</v>
      </c>
      <c r="AF75">
        <v>41404.67</v>
      </c>
      <c r="AG75">
        <v>41891.730000000003</v>
      </c>
      <c r="AH75">
        <v>41891.72</v>
      </c>
      <c r="AI75">
        <v>41891.699999999997</v>
      </c>
      <c r="AJ75">
        <v>41891.71</v>
      </c>
      <c r="AK75">
        <v>41891.71</v>
      </c>
      <c r="AL75">
        <v>42330.06</v>
      </c>
      <c r="AM75">
        <v>42724.61</v>
      </c>
      <c r="AN75">
        <v>42724.61</v>
      </c>
      <c r="AO75">
        <v>42724.59</v>
      </c>
      <c r="AP75">
        <v>42724.62</v>
      </c>
      <c r="AQ75">
        <v>42724.6</v>
      </c>
      <c r="AR75">
        <v>42724.61</v>
      </c>
      <c r="AS75">
        <v>42724.62</v>
      </c>
      <c r="AT75">
        <v>42724.63</v>
      </c>
      <c r="AU75">
        <v>42724.63</v>
      </c>
    </row>
    <row r="76" spans="1:47" x14ac:dyDescent="0.35">
      <c r="A76" t="s">
        <v>78</v>
      </c>
      <c r="B76">
        <v>26</v>
      </c>
      <c r="C76">
        <v>145</v>
      </c>
      <c r="D76">
        <v>494</v>
      </c>
      <c r="E76">
        <v>1400</v>
      </c>
      <c r="F76">
        <v>2300</v>
      </c>
      <c r="G76">
        <v>2800</v>
      </c>
      <c r="H76">
        <v>3900</v>
      </c>
      <c r="I76">
        <v>4600</v>
      </c>
      <c r="J76">
        <v>5200</v>
      </c>
      <c r="K76">
        <v>6900.64</v>
      </c>
      <c r="L76">
        <v>11396</v>
      </c>
      <c r="M76">
        <v>10758</v>
      </c>
      <c r="N76">
        <v>10464</v>
      </c>
      <c r="O76">
        <v>11922.01</v>
      </c>
      <c r="P76">
        <v>10957</v>
      </c>
      <c r="Q76">
        <v>14436.84</v>
      </c>
      <c r="R76">
        <v>15840.41</v>
      </c>
      <c r="S76">
        <v>15845.88</v>
      </c>
      <c r="T76">
        <v>15851.45</v>
      </c>
      <c r="U76">
        <v>15857.69</v>
      </c>
      <c r="V76">
        <v>15864.13</v>
      </c>
      <c r="W76">
        <v>15873.41</v>
      </c>
      <c r="X76">
        <v>15883.12</v>
      </c>
      <c r="Y76">
        <v>15893.64</v>
      </c>
      <c r="Z76">
        <v>15906.04</v>
      </c>
      <c r="AA76">
        <v>20454.37</v>
      </c>
      <c r="AB76">
        <v>23480.44</v>
      </c>
      <c r="AC76">
        <v>26519.73</v>
      </c>
      <c r="AD76">
        <v>27144.23</v>
      </c>
      <c r="AE76">
        <v>27777.52</v>
      </c>
      <c r="AF76">
        <v>28650.55</v>
      </c>
      <c r="AG76">
        <v>29519.65</v>
      </c>
      <c r="AH76">
        <v>30468.080000000002</v>
      </c>
      <c r="AI76">
        <v>34029.57</v>
      </c>
      <c r="AJ76">
        <v>35345.519999999997</v>
      </c>
      <c r="AK76">
        <v>39642.559999999998</v>
      </c>
      <c r="AL76">
        <v>42406.09</v>
      </c>
      <c r="AM76">
        <v>48126.720000000001</v>
      </c>
      <c r="AN76">
        <v>51957.77</v>
      </c>
      <c r="AO76">
        <v>57907.68</v>
      </c>
      <c r="AP76">
        <v>61081.599999999999</v>
      </c>
      <c r="AQ76">
        <v>66113.36</v>
      </c>
      <c r="AR76">
        <v>67863.91</v>
      </c>
      <c r="AS76">
        <v>71512.89</v>
      </c>
      <c r="AT76">
        <v>72496.14</v>
      </c>
      <c r="AU76">
        <v>73400.41</v>
      </c>
    </row>
    <row r="77" spans="1:47" x14ac:dyDescent="0.35">
      <c r="A77" t="s">
        <v>79</v>
      </c>
      <c r="B77">
        <v>807.53</v>
      </c>
      <c r="C77">
        <v>733.51</v>
      </c>
      <c r="D77">
        <v>598.95000000000005</v>
      </c>
      <c r="E77">
        <v>484.04</v>
      </c>
      <c r="F77">
        <v>657.05</v>
      </c>
      <c r="G77">
        <v>735.1</v>
      </c>
      <c r="H77">
        <v>607.89</v>
      </c>
      <c r="I77">
        <v>672.86</v>
      </c>
      <c r="J77">
        <v>586.34</v>
      </c>
      <c r="K77">
        <v>905.14</v>
      </c>
      <c r="L77">
        <v>937.11</v>
      </c>
      <c r="M77">
        <v>1444.15</v>
      </c>
      <c r="N77">
        <v>962.05</v>
      </c>
      <c r="O77">
        <v>1310.77</v>
      </c>
      <c r="P77">
        <v>1249.3900000000001</v>
      </c>
      <c r="Q77">
        <v>756.17</v>
      </c>
      <c r="R77">
        <v>767.62</v>
      </c>
      <c r="S77">
        <v>773.88</v>
      </c>
      <c r="T77">
        <v>772.61</v>
      </c>
      <c r="U77">
        <v>759.22</v>
      </c>
      <c r="V77">
        <v>758.82</v>
      </c>
      <c r="W77">
        <v>784.37</v>
      </c>
      <c r="X77">
        <v>770.68</v>
      </c>
      <c r="Y77">
        <v>769.88</v>
      </c>
      <c r="Z77">
        <v>781.76</v>
      </c>
      <c r="AA77">
        <v>780.58</v>
      </c>
      <c r="AB77">
        <v>780.41</v>
      </c>
      <c r="AC77">
        <v>767.81</v>
      </c>
      <c r="AD77">
        <v>780.87</v>
      </c>
      <c r="AE77">
        <v>754.83</v>
      </c>
      <c r="AF77">
        <v>754.27</v>
      </c>
      <c r="AG77">
        <v>779.3</v>
      </c>
      <c r="AH77">
        <v>765.67</v>
      </c>
      <c r="AI77">
        <v>765.03</v>
      </c>
      <c r="AJ77">
        <v>764.29</v>
      </c>
      <c r="AK77">
        <v>750.62</v>
      </c>
      <c r="AL77">
        <v>754.81</v>
      </c>
      <c r="AM77">
        <v>784.72</v>
      </c>
      <c r="AN77">
        <v>783.36</v>
      </c>
      <c r="AO77">
        <v>782.12</v>
      </c>
      <c r="AP77">
        <v>782.76</v>
      </c>
      <c r="AQ77">
        <v>787.71</v>
      </c>
      <c r="AR77">
        <v>786.25</v>
      </c>
      <c r="AS77">
        <v>784.8</v>
      </c>
      <c r="AT77">
        <v>783.24</v>
      </c>
      <c r="AU77">
        <v>783.61</v>
      </c>
    </row>
    <row r="78" spans="1:47" x14ac:dyDescent="0.35">
      <c r="A78" t="s">
        <v>80</v>
      </c>
      <c r="B78">
        <v>0</v>
      </c>
      <c r="C78">
        <v>0</v>
      </c>
      <c r="D78">
        <v>0</v>
      </c>
      <c r="E78">
        <v>0</v>
      </c>
      <c r="F78">
        <v>5</v>
      </c>
      <c r="G78">
        <v>123</v>
      </c>
      <c r="H78">
        <v>398</v>
      </c>
      <c r="I78">
        <v>842</v>
      </c>
      <c r="J78">
        <v>1173</v>
      </c>
      <c r="K78">
        <v>1757.71</v>
      </c>
      <c r="L78">
        <v>1425</v>
      </c>
      <c r="M78">
        <v>1776</v>
      </c>
      <c r="N78">
        <v>1998</v>
      </c>
      <c r="O78">
        <v>2163</v>
      </c>
      <c r="P78">
        <v>2168</v>
      </c>
      <c r="Q78">
        <v>2168</v>
      </c>
      <c r="R78">
        <v>2169.9699999999998</v>
      </c>
      <c r="S78">
        <v>2174.56</v>
      </c>
      <c r="T78">
        <v>2179.17</v>
      </c>
      <c r="U78">
        <v>2184.7800000000002</v>
      </c>
      <c r="V78">
        <v>2189.98</v>
      </c>
      <c r="W78">
        <v>2196.85</v>
      </c>
      <c r="X78">
        <v>2204.6799999999998</v>
      </c>
      <c r="Y78">
        <v>2213.5500000000002</v>
      </c>
      <c r="Z78">
        <v>2548.61</v>
      </c>
      <c r="AA78">
        <v>3038.16</v>
      </c>
      <c r="AB78">
        <v>3198.15</v>
      </c>
      <c r="AC78">
        <v>3699.65</v>
      </c>
      <c r="AD78">
        <v>4069.13</v>
      </c>
      <c r="AE78">
        <v>4459.7299999999996</v>
      </c>
      <c r="AF78">
        <v>5072.47</v>
      </c>
      <c r="AG78">
        <v>5675.31</v>
      </c>
      <c r="AH78">
        <v>6347.37</v>
      </c>
      <c r="AI78">
        <v>7330.43</v>
      </c>
      <c r="AJ78">
        <v>8323.26</v>
      </c>
      <c r="AK78">
        <v>9958.99</v>
      </c>
      <c r="AL78">
        <v>12186.32</v>
      </c>
      <c r="AM78">
        <v>15133.07</v>
      </c>
      <c r="AN78">
        <v>18326.669999999998</v>
      </c>
      <c r="AO78">
        <v>21566.41</v>
      </c>
      <c r="AP78">
        <v>24227.89</v>
      </c>
      <c r="AQ78">
        <v>26587.89</v>
      </c>
      <c r="AR78">
        <v>27950.43</v>
      </c>
      <c r="AS78">
        <v>29111.9</v>
      </c>
      <c r="AT78">
        <v>29805.31</v>
      </c>
      <c r="AU78">
        <v>30297.55</v>
      </c>
    </row>
    <row r="79" spans="1:47" x14ac:dyDescent="0.35">
      <c r="A79" t="s">
        <v>81</v>
      </c>
      <c r="B79">
        <v>77969</v>
      </c>
      <c r="C79">
        <v>83457</v>
      </c>
      <c r="D79">
        <v>79750</v>
      </c>
      <c r="E79">
        <v>85832</v>
      </c>
      <c r="F79">
        <v>81395.98</v>
      </c>
      <c r="G79">
        <v>81975</v>
      </c>
      <c r="H79">
        <v>84766</v>
      </c>
      <c r="I79">
        <v>84866</v>
      </c>
      <c r="J79">
        <v>93102.99</v>
      </c>
      <c r="K79">
        <v>96195.59</v>
      </c>
      <c r="L79">
        <v>91768.98</v>
      </c>
      <c r="M79">
        <v>91142.01</v>
      </c>
      <c r="N79">
        <v>90445</v>
      </c>
      <c r="O79">
        <v>90155.01</v>
      </c>
      <c r="P79">
        <v>90454</v>
      </c>
      <c r="Q79">
        <v>78513.960000000006</v>
      </c>
      <c r="R79">
        <v>73695.8</v>
      </c>
      <c r="S79">
        <v>76110.52</v>
      </c>
      <c r="T79">
        <v>64975.64</v>
      </c>
      <c r="U79">
        <v>75346.559999999998</v>
      </c>
      <c r="V79">
        <v>68445.5</v>
      </c>
      <c r="W79">
        <v>63105.11</v>
      </c>
      <c r="X79">
        <v>69400.34</v>
      </c>
      <c r="Y79">
        <v>75838.45</v>
      </c>
      <c r="Z79">
        <v>70893.45</v>
      </c>
      <c r="AA79">
        <v>77736.77</v>
      </c>
      <c r="AB79">
        <v>71040.09</v>
      </c>
      <c r="AC79">
        <v>77883.41</v>
      </c>
      <c r="AD79">
        <v>77924.14</v>
      </c>
      <c r="AE79">
        <v>84767.45</v>
      </c>
      <c r="AF79">
        <v>86590.41</v>
      </c>
      <c r="AG79">
        <v>86590.41</v>
      </c>
      <c r="AH79">
        <v>86632.02</v>
      </c>
      <c r="AI79">
        <v>86632.02</v>
      </c>
      <c r="AJ79">
        <v>86715.24</v>
      </c>
      <c r="AK79">
        <v>86881.68</v>
      </c>
      <c r="AL79">
        <v>87048.12</v>
      </c>
      <c r="AM79">
        <v>87214.55</v>
      </c>
      <c r="AN79">
        <v>87381</v>
      </c>
      <c r="AO79">
        <v>87589.05</v>
      </c>
      <c r="AP79">
        <v>87797.09</v>
      </c>
      <c r="AQ79">
        <v>88213.2</v>
      </c>
      <c r="AR79">
        <v>89045.4</v>
      </c>
      <c r="AS79">
        <v>89877.59</v>
      </c>
      <c r="AT79">
        <v>90709.79</v>
      </c>
      <c r="AU79">
        <v>90709.79</v>
      </c>
    </row>
    <row r="80" spans="1:47" x14ac:dyDescent="0.35">
      <c r="A80" t="s">
        <v>82</v>
      </c>
      <c r="B80">
        <v>28734.080000000002</v>
      </c>
      <c r="C80">
        <v>23808.080000000002</v>
      </c>
      <c r="D80">
        <v>27468.720000000001</v>
      </c>
      <c r="E80">
        <v>22638.21</v>
      </c>
      <c r="F80">
        <v>10461.15</v>
      </c>
      <c r="G80">
        <v>10336.620000000001</v>
      </c>
      <c r="H80">
        <v>4329.34</v>
      </c>
      <c r="I80">
        <v>3596.74</v>
      </c>
      <c r="J80">
        <v>2742.24</v>
      </c>
      <c r="K80">
        <v>94.81</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x14ac:dyDescent="0.35">
      <c r="A81" t="s">
        <v>83</v>
      </c>
      <c r="B81">
        <v>13282.59</v>
      </c>
      <c r="C81">
        <v>11807.7</v>
      </c>
      <c r="D81">
        <v>13530.81</v>
      </c>
      <c r="E81">
        <v>11214.3</v>
      </c>
      <c r="F81">
        <v>7490.9</v>
      </c>
      <c r="G81">
        <v>16885.54</v>
      </c>
      <c r="H81">
        <v>24281.59</v>
      </c>
      <c r="I81">
        <v>23380.22</v>
      </c>
      <c r="J81">
        <v>18653.16</v>
      </c>
      <c r="K81">
        <v>15720.97</v>
      </c>
      <c r="L81">
        <v>16218.48</v>
      </c>
      <c r="M81">
        <v>14862.2</v>
      </c>
      <c r="N81">
        <v>8378.6200000000008</v>
      </c>
      <c r="O81">
        <v>11831.22</v>
      </c>
      <c r="P81">
        <v>11504.17</v>
      </c>
      <c r="Q81">
        <v>9751.43</v>
      </c>
      <c r="R81">
        <v>12661.08</v>
      </c>
      <c r="S81">
        <v>16084.9</v>
      </c>
      <c r="T81">
        <v>19884.34</v>
      </c>
      <c r="U81">
        <v>13823.89</v>
      </c>
      <c r="V81">
        <v>17526.53</v>
      </c>
      <c r="W81">
        <v>23150.5</v>
      </c>
      <c r="X81">
        <v>20545.72</v>
      </c>
      <c r="Y81">
        <v>19372.939999999999</v>
      </c>
      <c r="Z81">
        <v>25389.35</v>
      </c>
      <c r="AA81">
        <v>21398.93</v>
      </c>
      <c r="AB81">
        <v>26543.49</v>
      </c>
      <c r="AC81">
        <v>20464.93</v>
      </c>
      <c r="AD81">
        <v>20015.419999999998</v>
      </c>
      <c r="AE81">
        <v>16768.240000000002</v>
      </c>
      <c r="AF81">
        <v>16155.25</v>
      </c>
      <c r="AG81">
        <v>5265.33</v>
      </c>
      <c r="AH81">
        <v>4989.55</v>
      </c>
      <c r="AI81">
        <v>4046.97</v>
      </c>
      <c r="AJ81">
        <v>4037.94</v>
      </c>
      <c r="AK81">
        <v>3694.78</v>
      </c>
      <c r="AL81">
        <v>3993.06</v>
      </c>
      <c r="AM81">
        <v>4469.17</v>
      </c>
      <c r="AN81">
        <v>4732.95</v>
      </c>
      <c r="AO81">
        <v>4432.57</v>
      </c>
      <c r="AP81">
        <v>4596.84</v>
      </c>
      <c r="AQ81">
        <v>4613.88</v>
      </c>
      <c r="AR81">
        <v>4757.4399999999996</v>
      </c>
      <c r="AS81">
        <v>4601.67</v>
      </c>
      <c r="AT81">
        <v>4709.57</v>
      </c>
      <c r="AU81">
        <v>4852.41</v>
      </c>
    </row>
    <row r="82" spans="1:47" x14ac:dyDescent="0.35">
      <c r="A82" t="s">
        <v>84</v>
      </c>
      <c r="B82">
        <v>309.95</v>
      </c>
      <c r="C82">
        <v>309.95</v>
      </c>
      <c r="D82">
        <v>309.95</v>
      </c>
      <c r="E82">
        <v>182.56</v>
      </c>
      <c r="F82">
        <v>215.24</v>
      </c>
      <c r="G82">
        <v>73.47</v>
      </c>
      <c r="H82">
        <v>45.67</v>
      </c>
      <c r="I82">
        <v>65.78</v>
      </c>
      <c r="J82">
        <v>45.15</v>
      </c>
      <c r="K82">
        <v>381.13</v>
      </c>
      <c r="L82">
        <v>657.48</v>
      </c>
      <c r="M82">
        <v>544.26</v>
      </c>
      <c r="N82">
        <v>377.97</v>
      </c>
      <c r="O82">
        <v>459.69</v>
      </c>
      <c r="P82">
        <v>409.18</v>
      </c>
      <c r="Q82">
        <v>15.38</v>
      </c>
      <c r="R82">
        <v>156.56</v>
      </c>
      <c r="S82">
        <v>132.34</v>
      </c>
      <c r="T82">
        <v>539.23</v>
      </c>
      <c r="U82">
        <v>84.08</v>
      </c>
      <c r="V82">
        <v>1000.86</v>
      </c>
      <c r="W82">
        <v>3605.96</v>
      </c>
      <c r="X82">
        <v>2234.2800000000002</v>
      </c>
      <c r="Y82">
        <v>1372.22</v>
      </c>
      <c r="Z82">
        <v>3631.94</v>
      </c>
      <c r="AA82">
        <v>875.73</v>
      </c>
      <c r="AB82">
        <v>4113.8500000000004</v>
      </c>
      <c r="AC82">
        <v>1998.32</v>
      </c>
      <c r="AD82">
        <v>2758.81</v>
      </c>
      <c r="AE82">
        <v>1821.14</v>
      </c>
      <c r="AF82">
        <v>1456.37</v>
      </c>
      <c r="AG82">
        <v>4175.8500000000004</v>
      </c>
      <c r="AH82">
        <v>4212.34</v>
      </c>
      <c r="AI82">
        <v>3408.68</v>
      </c>
      <c r="AJ82">
        <v>3589.03</v>
      </c>
      <c r="AK82">
        <v>3003.27</v>
      </c>
      <c r="AL82">
        <v>4115.29</v>
      </c>
      <c r="AM82">
        <v>2659.02</v>
      </c>
      <c r="AN82">
        <v>3427.68</v>
      </c>
      <c r="AO82">
        <v>2475.3000000000002</v>
      </c>
      <c r="AP82">
        <v>3127.13</v>
      </c>
      <c r="AQ82">
        <v>2847.24</v>
      </c>
      <c r="AR82">
        <v>3271.8</v>
      </c>
      <c r="AS82">
        <v>2712.5</v>
      </c>
      <c r="AT82">
        <v>3184.36</v>
      </c>
      <c r="AU82">
        <v>4029.9</v>
      </c>
    </row>
    <row r="84" spans="1:47" ht="18.5" x14ac:dyDescent="0.45">
      <c r="A84" s="35" t="s">
        <v>91</v>
      </c>
    </row>
    <row r="85" spans="1:47" x14ac:dyDescent="0.35">
      <c r="A85" t="s">
        <v>40</v>
      </c>
      <c r="B85" t="s">
        <v>41</v>
      </c>
      <c r="C85" t="s">
        <v>42</v>
      </c>
      <c r="D85" t="s">
        <v>43</v>
      </c>
      <c r="E85" t="s">
        <v>44</v>
      </c>
      <c r="F85" t="s">
        <v>45</v>
      </c>
      <c r="G85" t="s">
        <v>46</v>
      </c>
      <c r="H85" t="s">
        <v>47</v>
      </c>
      <c r="I85" t="s">
        <v>48</v>
      </c>
      <c r="J85" t="s">
        <v>49</v>
      </c>
      <c r="K85" t="s">
        <v>50</v>
      </c>
      <c r="L85" t="s">
        <v>51</v>
      </c>
      <c r="M85" t="s">
        <v>52</v>
      </c>
      <c r="N85" t="s">
        <v>53</v>
      </c>
      <c r="O85" t="s">
        <v>54</v>
      </c>
      <c r="P85" t="s">
        <v>55</v>
      </c>
      <c r="Q85" t="s">
        <v>56</v>
      </c>
      <c r="R85" t="s">
        <v>57</v>
      </c>
      <c r="S85" t="s">
        <v>58</v>
      </c>
      <c r="T85" t="s">
        <v>59</v>
      </c>
      <c r="U85" t="s">
        <v>60</v>
      </c>
      <c r="V85" t="s">
        <v>61</v>
      </c>
      <c r="W85" t="s">
        <v>62</v>
      </c>
      <c r="X85" t="s">
        <v>63</v>
      </c>
      <c r="Y85" t="s">
        <v>64</v>
      </c>
      <c r="Z85" t="s">
        <v>65</v>
      </c>
      <c r="AA85" t="s">
        <v>66</v>
      </c>
      <c r="AB85" t="s">
        <v>67</v>
      </c>
      <c r="AC85" t="s">
        <v>68</v>
      </c>
      <c r="AD85" t="s">
        <v>69</v>
      </c>
      <c r="AE85" t="s">
        <v>70</v>
      </c>
      <c r="AF85" t="s">
        <v>71</v>
      </c>
      <c r="AG85" t="s">
        <v>72</v>
      </c>
      <c r="AH85" t="s">
        <v>73</v>
      </c>
      <c r="AI85" t="s">
        <v>74</v>
      </c>
      <c r="AJ85" t="s">
        <v>75</v>
      </c>
      <c r="AK85" t="s">
        <v>76</v>
      </c>
      <c r="AL85" t="s">
        <v>332</v>
      </c>
      <c r="AM85" t="s">
        <v>333</v>
      </c>
      <c r="AN85" t="s">
        <v>334</v>
      </c>
      <c r="AO85" t="s">
        <v>335</v>
      </c>
      <c r="AP85" t="s">
        <v>336</v>
      </c>
      <c r="AQ85" t="s">
        <v>337</v>
      </c>
      <c r="AR85" t="s">
        <v>338</v>
      </c>
      <c r="AS85" t="s">
        <v>339</v>
      </c>
      <c r="AT85" t="s">
        <v>340</v>
      </c>
      <c r="AU85" t="s">
        <v>341</v>
      </c>
    </row>
    <row r="86" spans="1:47" x14ac:dyDescent="0.35">
      <c r="A86" t="s">
        <v>77</v>
      </c>
      <c r="B86">
        <v>36440</v>
      </c>
      <c r="C86">
        <v>33651</v>
      </c>
      <c r="D86">
        <v>33513</v>
      </c>
      <c r="E86">
        <v>34588</v>
      </c>
      <c r="F86">
        <v>33549</v>
      </c>
      <c r="G86">
        <v>33269</v>
      </c>
      <c r="H86">
        <v>34206</v>
      </c>
      <c r="I86">
        <v>32185</v>
      </c>
      <c r="J86">
        <v>35337</v>
      </c>
      <c r="K86">
        <v>34494.879999999997</v>
      </c>
      <c r="L86">
        <v>34774</v>
      </c>
      <c r="M86">
        <v>36599</v>
      </c>
      <c r="N86">
        <v>35991</v>
      </c>
      <c r="O86">
        <v>30732</v>
      </c>
      <c r="P86">
        <v>32935</v>
      </c>
      <c r="Q86">
        <v>33738.22</v>
      </c>
      <c r="R86">
        <v>34368.94</v>
      </c>
      <c r="S86">
        <v>38153.279999999999</v>
      </c>
      <c r="T86">
        <v>38153.25</v>
      </c>
      <c r="U86">
        <v>38153.26</v>
      </c>
      <c r="V86">
        <v>38153.269999999997</v>
      </c>
      <c r="W86">
        <v>38153.230000000003</v>
      </c>
      <c r="X86">
        <v>38153.269999999997</v>
      </c>
      <c r="Y86">
        <v>38191.410000000003</v>
      </c>
      <c r="Z86">
        <v>38229.629999999997</v>
      </c>
      <c r="AA86">
        <v>38267.86</v>
      </c>
      <c r="AB86">
        <v>38306.089999999997</v>
      </c>
      <c r="AC86">
        <v>38344.42</v>
      </c>
      <c r="AD86">
        <v>38382.78</v>
      </c>
      <c r="AE86">
        <v>38421.120000000003</v>
      </c>
      <c r="AF86">
        <v>38459.58</v>
      </c>
      <c r="AG86">
        <v>38498.03</v>
      </c>
      <c r="AH86">
        <v>38536.49</v>
      </c>
      <c r="AI86">
        <v>38575.08</v>
      </c>
      <c r="AJ86">
        <v>38613.64</v>
      </c>
      <c r="AK86">
        <v>38652.239999999998</v>
      </c>
      <c r="AL86">
        <v>38690.93</v>
      </c>
      <c r="AM86">
        <v>38729.61</v>
      </c>
      <c r="AN86">
        <v>38768.31</v>
      </c>
      <c r="AO86">
        <v>38807.06</v>
      </c>
      <c r="AP86">
        <v>38845.89</v>
      </c>
      <c r="AQ86">
        <v>38884.71</v>
      </c>
      <c r="AR86">
        <v>38923.599999999999</v>
      </c>
      <c r="AS86">
        <v>38962.550000000003</v>
      </c>
      <c r="AT86">
        <v>39001.5</v>
      </c>
      <c r="AU86">
        <v>39040.559999999998</v>
      </c>
    </row>
    <row r="87" spans="1:47" x14ac:dyDescent="0.35">
      <c r="A87" t="s">
        <v>78</v>
      </c>
      <c r="B87">
        <v>53</v>
      </c>
      <c r="C87">
        <v>325</v>
      </c>
      <c r="D87">
        <v>325</v>
      </c>
      <c r="E87">
        <v>412</v>
      </c>
      <c r="F87">
        <v>365</v>
      </c>
      <c r="G87">
        <v>343</v>
      </c>
      <c r="H87">
        <v>747</v>
      </c>
      <c r="I87">
        <v>877</v>
      </c>
      <c r="J87">
        <v>868</v>
      </c>
      <c r="K87">
        <v>911.32</v>
      </c>
      <c r="L87">
        <v>903</v>
      </c>
      <c r="M87">
        <v>966</v>
      </c>
      <c r="N87">
        <v>927</v>
      </c>
      <c r="O87">
        <v>873</v>
      </c>
      <c r="P87">
        <v>884</v>
      </c>
      <c r="Q87">
        <v>884</v>
      </c>
      <c r="R87">
        <v>885</v>
      </c>
      <c r="S87">
        <v>887.31</v>
      </c>
      <c r="T87">
        <v>889.64</v>
      </c>
      <c r="U87">
        <v>1008.18</v>
      </c>
      <c r="V87">
        <v>1124.3499999999999</v>
      </c>
      <c r="W87">
        <v>1245.17</v>
      </c>
      <c r="X87">
        <v>1369.69</v>
      </c>
      <c r="Y87">
        <v>1497.67</v>
      </c>
      <c r="Z87">
        <v>1628.83</v>
      </c>
      <c r="AA87">
        <v>1770.91</v>
      </c>
      <c r="AB87">
        <v>1916.32</v>
      </c>
      <c r="AC87">
        <v>2065.79</v>
      </c>
      <c r="AD87">
        <v>2223.11</v>
      </c>
      <c r="AE87">
        <v>2384.0300000000002</v>
      </c>
      <c r="AF87">
        <v>2552.8000000000002</v>
      </c>
      <c r="AG87">
        <v>2727.04</v>
      </c>
      <c r="AH87">
        <v>2908.15</v>
      </c>
      <c r="AI87">
        <v>3100.09</v>
      </c>
      <c r="AJ87">
        <v>3309.26</v>
      </c>
      <c r="AK87">
        <v>3548.76</v>
      </c>
      <c r="AL87">
        <v>3835.53</v>
      </c>
      <c r="AM87">
        <v>4146.99</v>
      </c>
      <c r="AN87">
        <v>4478.46</v>
      </c>
      <c r="AO87">
        <v>4795.55</v>
      </c>
      <c r="AP87">
        <v>5092.3500000000004</v>
      </c>
      <c r="AQ87">
        <v>5370.75</v>
      </c>
      <c r="AR87">
        <v>5619.18</v>
      </c>
      <c r="AS87">
        <v>5852.22</v>
      </c>
      <c r="AT87">
        <v>6080.23</v>
      </c>
      <c r="AU87">
        <v>6301.06</v>
      </c>
    </row>
    <row r="88" spans="1:47" x14ac:dyDescent="0.35">
      <c r="A88" t="s">
        <v>79</v>
      </c>
      <c r="B88">
        <v>27.33</v>
      </c>
      <c r="C88">
        <v>32</v>
      </c>
      <c r="D88">
        <v>27</v>
      </c>
      <c r="E88">
        <v>38</v>
      </c>
      <c r="F88">
        <v>0</v>
      </c>
      <c r="G88">
        <v>0</v>
      </c>
      <c r="H88">
        <v>0</v>
      </c>
      <c r="I88">
        <v>39</v>
      </c>
      <c r="J88">
        <v>42</v>
      </c>
      <c r="K88">
        <v>64.400000000000006</v>
      </c>
      <c r="L88">
        <v>82</v>
      </c>
      <c r="M88">
        <v>108</v>
      </c>
      <c r="N88">
        <v>56</v>
      </c>
      <c r="O88">
        <v>46</v>
      </c>
      <c r="P88">
        <v>82</v>
      </c>
      <c r="Q88">
        <v>82</v>
      </c>
      <c r="R88">
        <v>82</v>
      </c>
      <c r="S88">
        <v>82</v>
      </c>
      <c r="T88">
        <v>82</v>
      </c>
      <c r="U88">
        <v>82</v>
      </c>
      <c r="V88">
        <v>82</v>
      </c>
      <c r="W88">
        <v>82</v>
      </c>
      <c r="X88">
        <v>82</v>
      </c>
      <c r="Y88">
        <v>82</v>
      </c>
      <c r="Z88">
        <v>82</v>
      </c>
      <c r="AA88">
        <v>82</v>
      </c>
      <c r="AB88">
        <v>82</v>
      </c>
      <c r="AC88">
        <v>82</v>
      </c>
      <c r="AD88">
        <v>82</v>
      </c>
      <c r="AE88">
        <v>82</v>
      </c>
      <c r="AF88">
        <v>82</v>
      </c>
      <c r="AG88">
        <v>82</v>
      </c>
      <c r="AH88">
        <v>82</v>
      </c>
      <c r="AI88">
        <v>82</v>
      </c>
      <c r="AJ88">
        <v>82</v>
      </c>
      <c r="AK88">
        <v>82</v>
      </c>
      <c r="AL88">
        <v>82</v>
      </c>
      <c r="AM88">
        <v>82</v>
      </c>
      <c r="AN88">
        <v>82</v>
      </c>
      <c r="AO88">
        <v>82</v>
      </c>
      <c r="AP88">
        <v>82</v>
      </c>
      <c r="AQ88">
        <v>82</v>
      </c>
      <c r="AR88">
        <v>82</v>
      </c>
      <c r="AS88">
        <v>82</v>
      </c>
      <c r="AT88">
        <v>82</v>
      </c>
      <c r="AU88">
        <v>82</v>
      </c>
    </row>
    <row r="89" spans="1:47" x14ac:dyDescent="0.35">
      <c r="A89" t="s">
        <v>80</v>
      </c>
      <c r="B89">
        <v>0</v>
      </c>
      <c r="C89">
        <v>0</v>
      </c>
      <c r="D89">
        <v>0</v>
      </c>
      <c r="E89">
        <v>0</v>
      </c>
      <c r="F89">
        <v>0</v>
      </c>
      <c r="G89">
        <v>0</v>
      </c>
      <c r="H89">
        <v>0</v>
      </c>
      <c r="I89">
        <v>0</v>
      </c>
      <c r="J89">
        <v>0</v>
      </c>
      <c r="K89">
        <v>0</v>
      </c>
      <c r="L89">
        <v>0</v>
      </c>
      <c r="M89">
        <v>0</v>
      </c>
      <c r="N89">
        <v>0</v>
      </c>
      <c r="O89">
        <v>0</v>
      </c>
      <c r="P89">
        <v>0</v>
      </c>
      <c r="Q89">
        <v>5.26</v>
      </c>
      <c r="R89">
        <v>6.26</v>
      </c>
      <c r="S89">
        <v>8.26</v>
      </c>
      <c r="T89">
        <v>10.37</v>
      </c>
      <c r="U89">
        <v>70.16</v>
      </c>
      <c r="V89">
        <v>72.97</v>
      </c>
      <c r="W89">
        <v>76.02</v>
      </c>
      <c r="X89">
        <v>79.27</v>
      </c>
      <c r="Y89">
        <v>82.78</v>
      </c>
      <c r="Z89">
        <v>86.69</v>
      </c>
      <c r="AA89">
        <v>90.97</v>
      </c>
      <c r="AB89">
        <v>95.48</v>
      </c>
      <c r="AC89">
        <v>100.62</v>
      </c>
      <c r="AD89">
        <v>110.4</v>
      </c>
      <c r="AE89">
        <v>120.88</v>
      </c>
      <c r="AF89">
        <v>136.36000000000001</v>
      </c>
      <c r="AG89">
        <v>154.72999999999999</v>
      </c>
      <c r="AH89">
        <v>244.35</v>
      </c>
      <c r="AI89">
        <v>345.37</v>
      </c>
      <c r="AJ89">
        <v>463.64</v>
      </c>
      <c r="AK89">
        <v>609.78</v>
      </c>
      <c r="AL89">
        <v>798.98</v>
      </c>
      <c r="AM89">
        <v>1010.43</v>
      </c>
      <c r="AN89">
        <v>1240.03</v>
      </c>
      <c r="AO89">
        <v>1455.72</v>
      </c>
      <c r="AP89">
        <v>1651.96</v>
      </c>
      <c r="AQ89">
        <v>1830.27</v>
      </c>
      <c r="AR89">
        <v>1979.73</v>
      </c>
      <c r="AS89">
        <v>2113.79</v>
      </c>
      <c r="AT89">
        <v>2234.4299999999998</v>
      </c>
      <c r="AU89">
        <v>2353.86</v>
      </c>
    </row>
    <row r="90" spans="1:47" x14ac:dyDescent="0.35">
      <c r="A90" t="s">
        <v>81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x14ac:dyDescent="0.35">
      <c r="A91" t="s">
        <v>82</v>
      </c>
      <c r="B91">
        <v>413.26</v>
      </c>
      <c r="C91">
        <v>316.98</v>
      </c>
      <c r="D91">
        <v>380.97</v>
      </c>
      <c r="E91">
        <v>380.18</v>
      </c>
      <c r="F91">
        <v>137.79</v>
      </c>
      <c r="G91">
        <v>43.57</v>
      </c>
      <c r="H91">
        <v>48.77</v>
      </c>
      <c r="I91">
        <v>50.54</v>
      </c>
      <c r="J91">
        <v>64.180000000000007</v>
      </c>
      <c r="K91">
        <v>67.62</v>
      </c>
      <c r="L91">
        <v>61.83</v>
      </c>
      <c r="M91">
        <v>27.48</v>
      </c>
      <c r="N91">
        <v>29.44</v>
      </c>
      <c r="O91">
        <v>4.91</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x14ac:dyDescent="0.35">
      <c r="A92" t="s">
        <v>83</v>
      </c>
      <c r="B92">
        <v>41.65</v>
      </c>
      <c r="C92">
        <v>90.76</v>
      </c>
      <c r="D92">
        <v>172.59</v>
      </c>
      <c r="E92">
        <v>133.66</v>
      </c>
      <c r="F92">
        <v>129.41</v>
      </c>
      <c r="G92">
        <v>98.95</v>
      </c>
      <c r="H92">
        <v>109.3</v>
      </c>
      <c r="I92">
        <v>60.7</v>
      </c>
      <c r="J92">
        <v>30.49</v>
      </c>
      <c r="K92">
        <v>32.090000000000003</v>
      </c>
      <c r="L92">
        <v>119.35</v>
      </c>
      <c r="M92">
        <v>69.02</v>
      </c>
      <c r="N92">
        <v>70.72</v>
      </c>
      <c r="O92">
        <v>51.46</v>
      </c>
      <c r="P92">
        <v>39.9</v>
      </c>
      <c r="Q92">
        <v>247.24</v>
      </c>
      <c r="R92">
        <v>380.91</v>
      </c>
      <c r="S92">
        <v>151.19999999999999</v>
      </c>
      <c r="T92">
        <v>151.08000000000001</v>
      </c>
      <c r="U92">
        <v>116.1</v>
      </c>
      <c r="V92">
        <v>150.65</v>
      </c>
      <c r="W92">
        <v>115.51</v>
      </c>
      <c r="X92">
        <v>115.51</v>
      </c>
      <c r="Y92">
        <v>57.19</v>
      </c>
      <c r="Z92">
        <v>57.19</v>
      </c>
      <c r="AA92">
        <v>22.2</v>
      </c>
      <c r="AB92">
        <v>22.16</v>
      </c>
      <c r="AC92">
        <v>22.11</v>
      </c>
      <c r="AD92">
        <v>22.06</v>
      </c>
      <c r="AE92">
        <v>22.01</v>
      </c>
      <c r="AF92">
        <v>21.96</v>
      </c>
      <c r="AG92">
        <v>21.92</v>
      </c>
      <c r="AH92">
        <v>21.87</v>
      </c>
      <c r="AI92">
        <v>21.81</v>
      </c>
      <c r="AJ92">
        <v>21.75</v>
      </c>
      <c r="AK92">
        <v>21.7</v>
      </c>
      <c r="AL92">
        <v>21.7</v>
      </c>
      <c r="AM92">
        <v>21.7</v>
      </c>
      <c r="AN92">
        <v>21.7</v>
      </c>
      <c r="AO92">
        <v>21.69</v>
      </c>
      <c r="AP92">
        <v>21.69</v>
      </c>
      <c r="AQ92">
        <v>21.68</v>
      </c>
      <c r="AR92">
        <v>21.68</v>
      </c>
      <c r="AS92">
        <v>21.67</v>
      </c>
      <c r="AT92">
        <v>192.58</v>
      </c>
      <c r="AU92">
        <v>168.86</v>
      </c>
    </row>
    <row r="93" spans="1:47" x14ac:dyDescent="0.35">
      <c r="A93" t="s">
        <v>84</v>
      </c>
      <c r="B93">
        <v>8.2899999999999991</v>
      </c>
      <c r="C93">
        <v>7.35</v>
      </c>
      <c r="D93">
        <v>10.64</v>
      </c>
      <c r="E93">
        <v>9.4499999999999993</v>
      </c>
      <c r="F93">
        <v>4.71</v>
      </c>
      <c r="G93">
        <v>2.37</v>
      </c>
      <c r="H93">
        <v>3.53</v>
      </c>
      <c r="I93">
        <v>2.65</v>
      </c>
      <c r="J93">
        <v>1.93</v>
      </c>
      <c r="K93">
        <v>6.79</v>
      </c>
      <c r="L93">
        <v>5.82</v>
      </c>
      <c r="M93">
        <v>2.5099999999999998</v>
      </c>
      <c r="N93">
        <v>2.84</v>
      </c>
      <c r="O93">
        <v>1.64</v>
      </c>
      <c r="P93">
        <v>1.1000000000000001</v>
      </c>
      <c r="Q93">
        <v>10.78</v>
      </c>
      <c r="R93">
        <v>19.850000000000001</v>
      </c>
      <c r="S93">
        <v>0.47</v>
      </c>
      <c r="T93">
        <v>0.6</v>
      </c>
      <c r="U93">
        <v>0.77</v>
      </c>
      <c r="V93">
        <v>1.02</v>
      </c>
      <c r="W93">
        <v>1.37</v>
      </c>
      <c r="X93">
        <v>1.37</v>
      </c>
      <c r="Y93">
        <v>1.37</v>
      </c>
      <c r="Z93">
        <v>1.37</v>
      </c>
      <c r="AA93">
        <v>1.38</v>
      </c>
      <c r="AB93">
        <v>1.41</v>
      </c>
      <c r="AC93">
        <v>1.46</v>
      </c>
      <c r="AD93">
        <v>1.51</v>
      </c>
      <c r="AE93">
        <v>1.56</v>
      </c>
      <c r="AF93">
        <v>1.61</v>
      </c>
      <c r="AG93">
        <v>1.66</v>
      </c>
      <c r="AH93">
        <v>1.71</v>
      </c>
      <c r="AI93">
        <v>1.76</v>
      </c>
      <c r="AJ93">
        <v>1.82</v>
      </c>
      <c r="AK93">
        <v>1.88</v>
      </c>
      <c r="AL93">
        <v>1.87</v>
      </c>
      <c r="AM93">
        <v>1.87</v>
      </c>
      <c r="AN93">
        <v>1.87</v>
      </c>
      <c r="AO93">
        <v>1.88</v>
      </c>
      <c r="AP93">
        <v>1.89</v>
      </c>
      <c r="AQ93">
        <v>1.89</v>
      </c>
      <c r="AR93">
        <v>1.9</v>
      </c>
      <c r="AS93">
        <v>1.91</v>
      </c>
      <c r="AT93">
        <v>33.93</v>
      </c>
      <c r="AU93">
        <v>24.1</v>
      </c>
    </row>
    <row r="95" spans="1:47" ht="18.5" x14ac:dyDescent="0.45">
      <c r="A95" s="35" t="s">
        <v>92</v>
      </c>
    </row>
    <row r="96" spans="1:47" x14ac:dyDescent="0.35">
      <c r="A96" t="s">
        <v>40</v>
      </c>
      <c r="B96" t="s">
        <v>41</v>
      </c>
      <c r="C96" t="s">
        <v>42</v>
      </c>
      <c r="D96" t="s">
        <v>43</v>
      </c>
      <c r="E96" t="s">
        <v>44</v>
      </c>
      <c r="F96" t="s">
        <v>45</v>
      </c>
      <c r="G96" t="s">
        <v>46</v>
      </c>
      <c r="H96" t="s">
        <v>47</v>
      </c>
      <c r="I96" t="s">
        <v>48</v>
      </c>
      <c r="J96" t="s">
        <v>49</v>
      </c>
      <c r="K96" t="s">
        <v>50</v>
      </c>
      <c r="L96" t="s">
        <v>51</v>
      </c>
      <c r="M96" t="s">
        <v>52</v>
      </c>
      <c r="N96" t="s">
        <v>53</v>
      </c>
      <c r="O96" t="s">
        <v>54</v>
      </c>
      <c r="P96" t="s">
        <v>55</v>
      </c>
      <c r="Q96" t="s">
        <v>56</v>
      </c>
      <c r="R96" t="s">
        <v>57</v>
      </c>
      <c r="S96" t="s">
        <v>58</v>
      </c>
      <c r="T96" t="s">
        <v>59</v>
      </c>
      <c r="U96" t="s">
        <v>60</v>
      </c>
      <c r="V96" t="s">
        <v>61</v>
      </c>
      <c r="W96" t="s">
        <v>62</v>
      </c>
      <c r="X96" t="s">
        <v>63</v>
      </c>
      <c r="Y96" t="s">
        <v>64</v>
      </c>
      <c r="Z96" t="s">
        <v>65</v>
      </c>
      <c r="AA96" t="s">
        <v>66</v>
      </c>
      <c r="AB96" t="s">
        <v>67</v>
      </c>
      <c r="AC96" t="s">
        <v>68</v>
      </c>
      <c r="AD96" t="s">
        <v>69</v>
      </c>
      <c r="AE96" t="s">
        <v>70</v>
      </c>
      <c r="AF96" t="s">
        <v>71</v>
      </c>
      <c r="AG96" t="s">
        <v>72</v>
      </c>
      <c r="AH96" t="s">
        <v>73</v>
      </c>
      <c r="AI96" t="s">
        <v>74</v>
      </c>
      <c r="AJ96" t="s">
        <v>75</v>
      </c>
      <c r="AK96" t="s">
        <v>76</v>
      </c>
      <c r="AL96" t="s">
        <v>332</v>
      </c>
      <c r="AM96" t="s">
        <v>333</v>
      </c>
      <c r="AN96" t="s">
        <v>334</v>
      </c>
      <c r="AO96" t="s">
        <v>335</v>
      </c>
      <c r="AP96" t="s">
        <v>336</v>
      </c>
      <c r="AQ96" t="s">
        <v>337</v>
      </c>
      <c r="AR96" t="s">
        <v>338</v>
      </c>
      <c r="AS96" t="s">
        <v>339</v>
      </c>
      <c r="AT96" t="s">
        <v>340</v>
      </c>
      <c r="AU96" t="s">
        <v>341</v>
      </c>
    </row>
    <row r="97" spans="1:47" x14ac:dyDescent="0.35">
      <c r="A97" t="s">
        <v>77</v>
      </c>
      <c r="B97">
        <v>2316</v>
      </c>
      <c r="C97">
        <v>1966</v>
      </c>
      <c r="D97">
        <v>2113</v>
      </c>
      <c r="E97">
        <v>2150</v>
      </c>
      <c r="F97">
        <v>1695</v>
      </c>
      <c r="G97">
        <v>1620</v>
      </c>
      <c r="H97">
        <v>2036</v>
      </c>
      <c r="I97">
        <v>2319</v>
      </c>
      <c r="J97">
        <v>2028</v>
      </c>
      <c r="K97">
        <v>1821.38</v>
      </c>
      <c r="L97">
        <v>1977</v>
      </c>
      <c r="M97">
        <v>1971</v>
      </c>
      <c r="N97">
        <v>2062</v>
      </c>
      <c r="O97">
        <v>1991</v>
      </c>
      <c r="P97">
        <v>2043</v>
      </c>
      <c r="Q97">
        <v>2043.02</v>
      </c>
      <c r="R97">
        <v>2042.98</v>
      </c>
      <c r="S97">
        <v>2034.64</v>
      </c>
      <c r="T97">
        <v>1733.2</v>
      </c>
      <c r="U97">
        <v>1752.85</v>
      </c>
      <c r="V97">
        <v>1749.79</v>
      </c>
      <c r="W97">
        <v>1749.74</v>
      </c>
      <c r="X97">
        <v>1730.78</v>
      </c>
      <c r="Y97">
        <v>1306.46</v>
      </c>
      <c r="Z97">
        <v>800.58</v>
      </c>
      <c r="AA97">
        <v>1083.69</v>
      </c>
      <c r="AB97">
        <v>908.48</v>
      </c>
      <c r="AC97">
        <v>722.81</v>
      </c>
      <c r="AD97">
        <v>685.25</v>
      </c>
      <c r="AE97">
        <v>666.41</v>
      </c>
      <c r="AF97">
        <v>634.45000000000005</v>
      </c>
      <c r="AG97">
        <v>622.97</v>
      </c>
      <c r="AH97">
        <v>622.1</v>
      </c>
      <c r="AI97">
        <v>596.49</v>
      </c>
      <c r="AJ97">
        <v>599.95000000000005</v>
      </c>
      <c r="AK97">
        <v>554</v>
      </c>
      <c r="AL97">
        <v>557.14</v>
      </c>
      <c r="AM97">
        <v>529.51</v>
      </c>
      <c r="AN97">
        <v>524.26</v>
      </c>
      <c r="AO97">
        <v>508.21</v>
      </c>
      <c r="AP97">
        <v>493.01</v>
      </c>
      <c r="AQ97">
        <v>480.62</v>
      </c>
      <c r="AR97">
        <v>486.98</v>
      </c>
      <c r="AS97">
        <v>478.84</v>
      </c>
      <c r="AT97">
        <v>491.28</v>
      </c>
      <c r="AU97">
        <v>505.55</v>
      </c>
    </row>
    <row r="98" spans="1:47" x14ac:dyDescent="0.35">
      <c r="A98" t="s">
        <v>78</v>
      </c>
      <c r="B98">
        <v>741</v>
      </c>
      <c r="C98">
        <v>921</v>
      </c>
      <c r="D98">
        <v>1430</v>
      </c>
      <c r="E98">
        <v>1473</v>
      </c>
      <c r="F98">
        <v>1558</v>
      </c>
      <c r="G98">
        <v>1629</v>
      </c>
      <c r="H98">
        <v>2372</v>
      </c>
      <c r="I98">
        <v>2601</v>
      </c>
      <c r="J98">
        <v>3058</v>
      </c>
      <c r="K98">
        <v>3518.87</v>
      </c>
      <c r="L98">
        <v>4089</v>
      </c>
      <c r="M98">
        <v>4586</v>
      </c>
      <c r="N98">
        <v>4634</v>
      </c>
      <c r="O98">
        <v>4119</v>
      </c>
      <c r="P98">
        <v>4206</v>
      </c>
      <c r="Q98">
        <v>4206</v>
      </c>
      <c r="R98">
        <v>4206.1099999999997</v>
      </c>
      <c r="S98">
        <v>15769.94</v>
      </c>
      <c r="T98">
        <v>15347.17</v>
      </c>
      <c r="U98">
        <v>15301.37</v>
      </c>
      <c r="V98">
        <v>15129.24</v>
      </c>
      <c r="W98">
        <v>15071.71</v>
      </c>
      <c r="X98">
        <v>21206.05</v>
      </c>
      <c r="Y98">
        <v>23490.57</v>
      </c>
      <c r="Z98">
        <v>27204.89</v>
      </c>
      <c r="AA98">
        <v>29182.71</v>
      </c>
      <c r="AB98">
        <v>30569.98</v>
      </c>
      <c r="AC98">
        <v>31781.22</v>
      </c>
      <c r="AD98">
        <v>30619.53</v>
      </c>
      <c r="AE98">
        <v>30246.01</v>
      </c>
      <c r="AF98">
        <v>29004.62</v>
      </c>
      <c r="AG98">
        <v>29035.8</v>
      </c>
      <c r="AH98">
        <v>29254.17</v>
      </c>
      <c r="AI98">
        <v>29980.02</v>
      </c>
      <c r="AJ98">
        <v>30361.1</v>
      </c>
      <c r="AK98">
        <v>30113.61</v>
      </c>
      <c r="AL98">
        <v>30451.95</v>
      </c>
      <c r="AM98">
        <v>31252.58</v>
      </c>
      <c r="AN98">
        <v>30938.7</v>
      </c>
      <c r="AO98">
        <v>32060.54</v>
      </c>
      <c r="AP98">
        <v>31143.439999999999</v>
      </c>
      <c r="AQ98">
        <v>32308.49</v>
      </c>
      <c r="AR98">
        <v>32693.200000000001</v>
      </c>
      <c r="AS98">
        <v>34076.6</v>
      </c>
      <c r="AT98">
        <v>34900.14</v>
      </c>
      <c r="AU98">
        <v>35844.17</v>
      </c>
    </row>
    <row r="99" spans="1:47" x14ac:dyDescent="0.35">
      <c r="A99" t="s">
        <v>79</v>
      </c>
      <c r="B99">
        <v>1725.17</v>
      </c>
      <c r="C99">
        <v>1855.17</v>
      </c>
      <c r="D99">
        <v>1870.36</v>
      </c>
      <c r="E99">
        <v>1917.39</v>
      </c>
      <c r="F99">
        <v>1861.5</v>
      </c>
      <c r="G99">
        <v>1908.78</v>
      </c>
      <c r="H99">
        <v>1972.19</v>
      </c>
      <c r="I99">
        <v>2089.12</v>
      </c>
      <c r="J99">
        <v>2250.1</v>
      </c>
      <c r="K99">
        <v>3497.7</v>
      </c>
      <c r="L99">
        <v>2120.3000000000002</v>
      </c>
      <c r="M99">
        <v>2127.4499999999998</v>
      </c>
      <c r="N99">
        <v>1158.51</v>
      </c>
      <c r="O99">
        <v>1837.13</v>
      </c>
      <c r="P99">
        <v>1844.11</v>
      </c>
      <c r="Q99">
        <v>1631.82</v>
      </c>
      <c r="R99">
        <v>1631.82</v>
      </c>
      <c r="S99">
        <v>1807.02</v>
      </c>
      <c r="T99">
        <v>1788.06</v>
      </c>
      <c r="U99">
        <v>1785.96</v>
      </c>
      <c r="V99">
        <v>1778.17</v>
      </c>
      <c r="W99">
        <v>1775.53</v>
      </c>
      <c r="X99">
        <v>1743</v>
      </c>
      <c r="Y99">
        <v>1671.79</v>
      </c>
      <c r="Z99">
        <v>1606.43</v>
      </c>
      <c r="AA99">
        <v>1482.13</v>
      </c>
      <c r="AB99">
        <v>1419.91</v>
      </c>
      <c r="AC99">
        <v>1353.69</v>
      </c>
      <c r="AD99">
        <v>1340.59</v>
      </c>
      <c r="AE99">
        <v>1333.82</v>
      </c>
      <c r="AF99">
        <v>1322.39</v>
      </c>
      <c r="AG99">
        <v>1318.26</v>
      </c>
      <c r="AH99">
        <v>1317.95</v>
      </c>
      <c r="AI99">
        <v>1308.77</v>
      </c>
      <c r="AJ99">
        <v>1310.01</v>
      </c>
      <c r="AK99">
        <v>1295.6300000000001</v>
      </c>
      <c r="AL99">
        <v>1296.79</v>
      </c>
      <c r="AM99">
        <v>1286.81</v>
      </c>
      <c r="AN99">
        <v>1284.92</v>
      </c>
      <c r="AO99">
        <v>1279.1199999999999</v>
      </c>
      <c r="AP99">
        <v>1273.6300000000001</v>
      </c>
      <c r="AQ99">
        <v>1269.1400000000001</v>
      </c>
      <c r="AR99">
        <v>1271.44</v>
      </c>
      <c r="AS99">
        <v>1268.5</v>
      </c>
      <c r="AT99">
        <v>1273</v>
      </c>
      <c r="AU99">
        <v>1278.17</v>
      </c>
    </row>
    <row r="100" spans="1:47" x14ac:dyDescent="0.35">
      <c r="A100" t="s">
        <v>80</v>
      </c>
      <c r="B100">
        <v>0</v>
      </c>
      <c r="C100">
        <v>0</v>
      </c>
      <c r="D100">
        <v>0</v>
      </c>
      <c r="E100">
        <v>0</v>
      </c>
      <c r="F100">
        <v>0</v>
      </c>
      <c r="G100">
        <v>0</v>
      </c>
      <c r="H100">
        <v>0</v>
      </c>
      <c r="I100">
        <v>0</v>
      </c>
      <c r="J100">
        <v>0</v>
      </c>
      <c r="K100">
        <v>0</v>
      </c>
      <c r="L100">
        <v>0</v>
      </c>
      <c r="M100">
        <v>2</v>
      </c>
      <c r="N100">
        <v>2</v>
      </c>
      <c r="O100">
        <v>25</v>
      </c>
      <c r="P100">
        <v>23</v>
      </c>
      <c r="Q100">
        <v>23</v>
      </c>
      <c r="R100">
        <v>319.41000000000003</v>
      </c>
      <c r="S100">
        <v>912.5</v>
      </c>
      <c r="T100">
        <v>888.66</v>
      </c>
      <c r="U100">
        <v>886.52</v>
      </c>
      <c r="V100">
        <v>876.85</v>
      </c>
      <c r="W100">
        <v>1015.56</v>
      </c>
      <c r="X100">
        <v>1102.56</v>
      </c>
      <c r="Y100">
        <v>989.34</v>
      </c>
      <c r="Z100">
        <v>1780.21</v>
      </c>
      <c r="AA100">
        <v>2017.55</v>
      </c>
      <c r="AB100">
        <v>2303.0100000000002</v>
      </c>
      <c r="AC100">
        <v>2376.67</v>
      </c>
      <c r="AD100">
        <v>2755.79</v>
      </c>
      <c r="AE100">
        <v>3185.11</v>
      </c>
      <c r="AF100">
        <v>4935.75</v>
      </c>
      <c r="AG100">
        <v>5068.67</v>
      </c>
      <c r="AH100">
        <v>5262.64</v>
      </c>
      <c r="AI100">
        <v>5271.81</v>
      </c>
      <c r="AJ100">
        <v>5422.67</v>
      </c>
      <c r="AK100">
        <v>7129.05</v>
      </c>
      <c r="AL100">
        <v>7325.38</v>
      </c>
      <c r="AM100">
        <v>7135.43</v>
      </c>
      <c r="AN100">
        <v>7082.7</v>
      </c>
      <c r="AO100">
        <v>6935.56</v>
      </c>
      <c r="AP100">
        <v>8459.59</v>
      </c>
      <c r="AQ100">
        <v>8325.4699999999993</v>
      </c>
      <c r="AR100">
        <v>8455.52</v>
      </c>
      <c r="AS100">
        <v>8385.52</v>
      </c>
      <c r="AT100">
        <v>8617.1299999999992</v>
      </c>
      <c r="AU100">
        <v>8876.16</v>
      </c>
    </row>
    <row r="101" spans="1:47" x14ac:dyDescent="0.35">
      <c r="A101" t="s">
        <v>81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x14ac:dyDescent="0.35">
      <c r="A102" t="s">
        <v>82</v>
      </c>
      <c r="B102">
        <v>43581.07</v>
      </c>
      <c r="C102">
        <v>44117.04</v>
      </c>
      <c r="D102">
        <v>43868.23</v>
      </c>
      <c r="E102">
        <v>42131.1</v>
      </c>
      <c r="F102">
        <v>40805</v>
      </c>
      <c r="G102">
        <v>37566.910000000003</v>
      </c>
      <c r="H102">
        <v>38509.519999999997</v>
      </c>
      <c r="I102">
        <v>38070.06</v>
      </c>
      <c r="J102">
        <v>38933.51</v>
      </c>
      <c r="K102">
        <v>43727.18</v>
      </c>
      <c r="L102">
        <v>38468.68</v>
      </c>
      <c r="M102">
        <v>38222.75</v>
      </c>
      <c r="N102">
        <v>36385.089999999997</v>
      </c>
      <c r="O102">
        <v>28913.59</v>
      </c>
      <c r="P102">
        <v>27252.84</v>
      </c>
      <c r="Q102">
        <v>23554.78</v>
      </c>
      <c r="R102">
        <v>27816.82</v>
      </c>
      <c r="S102">
        <v>11779.94</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x14ac:dyDescent="0.35">
      <c r="A103" t="s">
        <v>83</v>
      </c>
      <c r="B103">
        <v>19568.759999999998</v>
      </c>
      <c r="C103">
        <v>22063.15</v>
      </c>
      <c r="D103">
        <v>22337.97</v>
      </c>
      <c r="E103">
        <v>23347.1</v>
      </c>
      <c r="F103">
        <v>26233.32</v>
      </c>
      <c r="G103">
        <v>27594.87</v>
      </c>
      <c r="H103">
        <v>28106.9</v>
      </c>
      <c r="I103">
        <v>29938.05</v>
      </c>
      <c r="J103">
        <v>31739.48</v>
      </c>
      <c r="K103">
        <v>31585.45</v>
      </c>
      <c r="L103">
        <v>33998.07</v>
      </c>
      <c r="M103">
        <v>31541.040000000001</v>
      </c>
      <c r="N103">
        <v>36050.99</v>
      </c>
      <c r="O103">
        <v>38692.25</v>
      </c>
      <c r="P103">
        <v>40690.339999999997</v>
      </c>
      <c r="Q103">
        <v>45033.64</v>
      </c>
      <c r="R103">
        <v>44597.279999999999</v>
      </c>
      <c r="S103">
        <v>48861.02</v>
      </c>
      <c r="T103">
        <v>62823.519999999997</v>
      </c>
      <c r="U103">
        <v>63023.13</v>
      </c>
      <c r="V103">
        <v>62955.26</v>
      </c>
      <c r="W103">
        <v>62878.33</v>
      </c>
      <c r="X103">
        <v>57075.95</v>
      </c>
      <c r="Y103">
        <v>55581.21</v>
      </c>
      <c r="Z103">
        <v>52228.42</v>
      </c>
      <c r="AA103">
        <v>50221.23</v>
      </c>
      <c r="AB103">
        <v>49182.05</v>
      </c>
      <c r="AC103">
        <v>48479.39</v>
      </c>
      <c r="AD103">
        <v>49363.9</v>
      </c>
      <c r="AE103">
        <v>49454.04</v>
      </c>
      <c r="AF103">
        <v>49209.95</v>
      </c>
      <c r="AG103">
        <v>49402.66</v>
      </c>
      <c r="AH103">
        <v>49388.26</v>
      </c>
      <c r="AI103">
        <v>49331.63</v>
      </c>
      <c r="AJ103">
        <v>49391.519999999997</v>
      </c>
      <c r="AK103">
        <v>48698.59</v>
      </c>
      <c r="AL103">
        <v>48755.519999999997</v>
      </c>
      <c r="AM103">
        <v>48744.78</v>
      </c>
      <c r="AN103">
        <v>49579.11</v>
      </c>
      <c r="AO103">
        <v>49257.11</v>
      </c>
      <c r="AP103">
        <v>49388.85</v>
      </c>
      <c r="AQ103">
        <v>49129.14</v>
      </c>
      <c r="AR103">
        <v>49479.16</v>
      </c>
      <c r="AS103">
        <v>49305.120000000003</v>
      </c>
      <c r="AT103">
        <v>49573.04</v>
      </c>
      <c r="AU103">
        <v>49880.18</v>
      </c>
    </row>
    <row r="104" spans="1:47" x14ac:dyDescent="0.35">
      <c r="A104" t="s">
        <v>84</v>
      </c>
      <c r="B104">
        <v>509.44</v>
      </c>
      <c r="C104">
        <v>860.08</v>
      </c>
      <c r="D104">
        <v>922.06</v>
      </c>
      <c r="E104">
        <v>635.87</v>
      </c>
      <c r="F104">
        <v>14.15</v>
      </c>
      <c r="G104">
        <v>26.51</v>
      </c>
      <c r="H104">
        <v>25.4</v>
      </c>
      <c r="I104">
        <v>28.93</v>
      </c>
      <c r="J104">
        <v>27</v>
      </c>
      <c r="K104">
        <v>78.41</v>
      </c>
      <c r="L104">
        <v>80.239999999999995</v>
      </c>
      <c r="M104">
        <v>48.21</v>
      </c>
      <c r="N104">
        <v>98.92</v>
      </c>
      <c r="O104">
        <v>38.159999999999997</v>
      </c>
      <c r="P104">
        <v>63.82</v>
      </c>
      <c r="Q104">
        <v>55.32</v>
      </c>
      <c r="R104">
        <v>117.3</v>
      </c>
      <c r="S104">
        <v>80.62</v>
      </c>
      <c r="T104">
        <v>82.7</v>
      </c>
      <c r="U104">
        <v>92.57</v>
      </c>
      <c r="V104">
        <v>101.95</v>
      </c>
      <c r="W104">
        <v>112.55</v>
      </c>
      <c r="X104">
        <v>103.49</v>
      </c>
      <c r="Y104">
        <v>89.13</v>
      </c>
      <c r="Z104">
        <v>75.930000000000007</v>
      </c>
      <c r="AA104">
        <v>54.75</v>
      </c>
      <c r="AB104">
        <v>46.32</v>
      </c>
      <c r="AC104">
        <v>37.94</v>
      </c>
      <c r="AD104">
        <v>36.9</v>
      </c>
      <c r="AE104">
        <v>36.14</v>
      </c>
      <c r="AF104">
        <v>34.270000000000003</v>
      </c>
      <c r="AG104">
        <v>33.31</v>
      </c>
      <c r="AH104">
        <v>33</v>
      </c>
      <c r="AI104">
        <v>31.58</v>
      </c>
      <c r="AJ104">
        <v>31.64</v>
      </c>
      <c r="AK104">
        <v>29.45</v>
      </c>
      <c r="AL104">
        <v>28.4</v>
      </c>
      <c r="AM104">
        <v>26.02</v>
      </c>
      <c r="AN104">
        <v>24.87</v>
      </c>
      <c r="AO104">
        <v>23.42</v>
      </c>
      <c r="AP104">
        <v>22.02</v>
      </c>
      <c r="AQ104">
        <v>20.74</v>
      </c>
      <c r="AR104">
        <v>20.36</v>
      </c>
      <c r="AS104">
        <v>19.41</v>
      </c>
      <c r="AT104">
        <v>19.25</v>
      </c>
      <c r="AU104">
        <v>19.079999999999998</v>
      </c>
    </row>
    <row r="106" spans="1:47" ht="18.5" x14ac:dyDescent="0.45">
      <c r="A106" s="35" t="s">
        <v>93</v>
      </c>
    </row>
    <row r="107" spans="1:47" x14ac:dyDescent="0.35">
      <c r="A107" t="s">
        <v>40</v>
      </c>
      <c r="B107" t="s">
        <v>41</v>
      </c>
      <c r="C107" t="s">
        <v>42</v>
      </c>
      <c r="D107" t="s">
        <v>43</v>
      </c>
      <c r="E107" t="s">
        <v>44</v>
      </c>
      <c r="F107" t="s">
        <v>45</v>
      </c>
      <c r="G107" t="s">
        <v>46</v>
      </c>
      <c r="H107" t="s">
        <v>47</v>
      </c>
      <c r="I107" t="s">
        <v>48</v>
      </c>
      <c r="J107" t="s">
        <v>49</v>
      </c>
      <c r="K107" t="s">
        <v>50</v>
      </c>
      <c r="L107" t="s">
        <v>51</v>
      </c>
      <c r="M107" t="s">
        <v>52</v>
      </c>
      <c r="N107" t="s">
        <v>53</v>
      </c>
      <c r="O107" t="s">
        <v>54</v>
      </c>
      <c r="P107" t="s">
        <v>55</v>
      </c>
      <c r="Q107" t="s">
        <v>56</v>
      </c>
      <c r="R107" t="s">
        <v>57</v>
      </c>
      <c r="S107" t="s">
        <v>58</v>
      </c>
      <c r="T107" t="s">
        <v>59</v>
      </c>
      <c r="U107" t="s">
        <v>60</v>
      </c>
      <c r="V107" t="s">
        <v>61</v>
      </c>
      <c r="W107" t="s">
        <v>62</v>
      </c>
      <c r="X107" t="s">
        <v>63</v>
      </c>
      <c r="Y107" t="s">
        <v>64</v>
      </c>
      <c r="Z107" t="s">
        <v>65</v>
      </c>
      <c r="AA107" t="s">
        <v>66</v>
      </c>
      <c r="AB107" t="s">
        <v>67</v>
      </c>
      <c r="AC107" t="s">
        <v>68</v>
      </c>
      <c r="AD107" t="s">
        <v>69</v>
      </c>
      <c r="AE107" t="s">
        <v>70</v>
      </c>
      <c r="AF107" t="s">
        <v>71</v>
      </c>
      <c r="AG107" t="s">
        <v>72</v>
      </c>
      <c r="AH107" t="s">
        <v>73</v>
      </c>
      <c r="AI107" t="s">
        <v>74</v>
      </c>
      <c r="AJ107" t="s">
        <v>75</v>
      </c>
      <c r="AK107" t="s">
        <v>76</v>
      </c>
      <c r="AL107" t="s">
        <v>332</v>
      </c>
      <c r="AM107" t="s">
        <v>333</v>
      </c>
      <c r="AN107" t="s">
        <v>334</v>
      </c>
      <c r="AO107" t="s">
        <v>335</v>
      </c>
      <c r="AP107" t="s">
        <v>336</v>
      </c>
      <c r="AQ107" t="s">
        <v>337</v>
      </c>
      <c r="AR107" t="s">
        <v>338</v>
      </c>
      <c r="AS107" t="s">
        <v>339</v>
      </c>
      <c r="AT107" t="s">
        <v>340</v>
      </c>
      <c r="AU107" t="s">
        <v>341</v>
      </c>
    </row>
    <row r="108" spans="1:47" x14ac:dyDescent="0.35">
      <c r="A108" t="s">
        <v>77</v>
      </c>
      <c r="B108">
        <v>60327</v>
      </c>
      <c r="C108">
        <v>53902.91</v>
      </c>
      <c r="D108">
        <v>64015.8</v>
      </c>
      <c r="E108">
        <v>58525.63</v>
      </c>
      <c r="F108">
        <v>56298.400000000001</v>
      </c>
      <c r="G108">
        <v>53970.879999999997</v>
      </c>
      <c r="H108">
        <v>60772.07</v>
      </c>
      <c r="I108">
        <v>64477.04</v>
      </c>
      <c r="J108">
        <v>58666.27</v>
      </c>
      <c r="K108">
        <v>57572.87</v>
      </c>
      <c r="L108">
        <v>64999.01</v>
      </c>
      <c r="M108">
        <v>61840</v>
      </c>
      <c r="N108">
        <v>66503.02</v>
      </c>
      <c r="O108">
        <v>61791</v>
      </c>
      <c r="P108">
        <v>56107.99</v>
      </c>
      <c r="Q108">
        <v>56127.08</v>
      </c>
      <c r="R108">
        <v>56127.05</v>
      </c>
      <c r="S108">
        <v>72486.33</v>
      </c>
      <c r="T108">
        <v>72486.34</v>
      </c>
      <c r="U108">
        <v>72486.27</v>
      </c>
      <c r="V108">
        <v>77593.37</v>
      </c>
      <c r="W108">
        <v>77593.429999999993</v>
      </c>
      <c r="X108">
        <v>77593.41</v>
      </c>
      <c r="Y108">
        <v>77593.440000000002</v>
      </c>
      <c r="Z108">
        <v>77593.48</v>
      </c>
      <c r="AA108">
        <v>77954.070000000007</v>
      </c>
      <c r="AB108">
        <v>78316.42</v>
      </c>
      <c r="AC108">
        <v>78680.710000000006</v>
      </c>
      <c r="AD108">
        <v>79046.679999999993</v>
      </c>
      <c r="AE108">
        <v>79414.53</v>
      </c>
      <c r="AF108">
        <v>80144.73</v>
      </c>
      <c r="AG108">
        <v>80840.679999999993</v>
      </c>
      <c r="AH108">
        <v>81506.09</v>
      </c>
      <c r="AI108">
        <v>82144.13</v>
      </c>
      <c r="AJ108">
        <v>82521.279999999999</v>
      </c>
      <c r="AK108">
        <v>82900.36</v>
      </c>
      <c r="AL108">
        <v>83281.259999999995</v>
      </c>
      <c r="AM108">
        <v>83664.05</v>
      </c>
      <c r="AN108">
        <v>84048.87</v>
      </c>
      <c r="AO108">
        <v>84435.520000000004</v>
      </c>
      <c r="AP108">
        <v>84824.08</v>
      </c>
      <c r="AQ108">
        <v>85214.98</v>
      </c>
      <c r="AR108">
        <v>85607.39</v>
      </c>
      <c r="AS108">
        <v>86001.7</v>
      </c>
      <c r="AT108">
        <v>85654.5</v>
      </c>
      <c r="AU108">
        <v>86796.58</v>
      </c>
    </row>
    <row r="109" spans="1:47" x14ac:dyDescent="0.35">
      <c r="A109" t="s">
        <v>78</v>
      </c>
      <c r="B109">
        <v>0</v>
      </c>
      <c r="C109">
        <v>0</v>
      </c>
      <c r="D109">
        <v>0</v>
      </c>
      <c r="E109">
        <v>0</v>
      </c>
      <c r="F109">
        <v>34</v>
      </c>
      <c r="G109">
        <v>123</v>
      </c>
      <c r="H109">
        <v>484.6</v>
      </c>
      <c r="I109">
        <v>507.98</v>
      </c>
      <c r="J109">
        <v>860</v>
      </c>
      <c r="K109">
        <v>1071.1400000000001</v>
      </c>
      <c r="L109">
        <v>868</v>
      </c>
      <c r="M109">
        <v>1223</v>
      </c>
      <c r="N109">
        <v>1631</v>
      </c>
      <c r="O109">
        <v>1724</v>
      </c>
      <c r="P109">
        <v>1693</v>
      </c>
      <c r="Q109">
        <v>1693</v>
      </c>
      <c r="R109">
        <v>1693.86</v>
      </c>
      <c r="S109">
        <v>1695.92</v>
      </c>
      <c r="T109">
        <v>1698.09</v>
      </c>
      <c r="U109">
        <v>1990.71</v>
      </c>
      <c r="V109">
        <v>2290.09</v>
      </c>
      <c r="W109">
        <v>2299.2399999999998</v>
      </c>
      <c r="X109">
        <v>2634.67</v>
      </c>
      <c r="Y109">
        <v>2987.27</v>
      </c>
      <c r="Z109">
        <v>3337.63</v>
      </c>
      <c r="AA109">
        <v>3740.1</v>
      </c>
      <c r="AB109">
        <v>4174.42</v>
      </c>
      <c r="AC109">
        <v>4651.75</v>
      </c>
      <c r="AD109">
        <v>5187.16</v>
      </c>
      <c r="AE109">
        <v>5769.82</v>
      </c>
      <c r="AF109">
        <v>6938.97</v>
      </c>
      <c r="AG109">
        <v>8308.9</v>
      </c>
      <c r="AH109">
        <v>9632.6299999999992</v>
      </c>
      <c r="AI109">
        <v>11012.51</v>
      </c>
      <c r="AJ109">
        <v>12317.75</v>
      </c>
      <c r="AK109">
        <v>13408.14</v>
      </c>
      <c r="AL109">
        <v>13982.74</v>
      </c>
      <c r="AM109">
        <v>14505.43</v>
      </c>
      <c r="AN109">
        <v>15136.01</v>
      </c>
      <c r="AO109">
        <v>15792.09</v>
      </c>
      <c r="AP109">
        <v>16357.15</v>
      </c>
      <c r="AQ109">
        <v>16932</v>
      </c>
      <c r="AR109">
        <v>17519.91</v>
      </c>
      <c r="AS109">
        <v>18122.060000000001</v>
      </c>
      <c r="AT109">
        <v>18753.169999999998</v>
      </c>
      <c r="AU109">
        <v>19386.72</v>
      </c>
    </row>
    <row r="110" spans="1:47" x14ac:dyDescent="0.35">
      <c r="A110" t="s">
        <v>79</v>
      </c>
      <c r="B110">
        <v>2863.41</v>
      </c>
      <c r="C110">
        <v>2948.7</v>
      </c>
      <c r="D110">
        <v>2948.7</v>
      </c>
      <c r="E110">
        <v>2467.38</v>
      </c>
      <c r="F110">
        <v>2162.84</v>
      </c>
      <c r="G110">
        <v>3810.74</v>
      </c>
      <c r="H110">
        <v>4111</v>
      </c>
      <c r="I110">
        <v>4034.09</v>
      </c>
      <c r="J110">
        <v>3821.9</v>
      </c>
      <c r="K110">
        <v>5856.07</v>
      </c>
      <c r="L110">
        <v>3658.62</v>
      </c>
      <c r="M110">
        <v>4486.41</v>
      </c>
      <c r="N110">
        <v>1858.06</v>
      </c>
      <c r="O110">
        <v>3319.56</v>
      </c>
      <c r="P110">
        <v>3275.15</v>
      </c>
      <c r="Q110">
        <v>3275.54</v>
      </c>
      <c r="R110">
        <v>3310.29</v>
      </c>
      <c r="S110">
        <v>3292.73</v>
      </c>
      <c r="T110">
        <v>3288.62</v>
      </c>
      <c r="U110">
        <v>3287.18</v>
      </c>
      <c r="V110">
        <v>3285.82</v>
      </c>
      <c r="W110">
        <v>3284.92</v>
      </c>
      <c r="X110">
        <v>3281.87</v>
      </c>
      <c r="Y110">
        <v>3278.72</v>
      </c>
      <c r="Z110">
        <v>3274.56</v>
      </c>
      <c r="AA110">
        <v>3269.22</v>
      </c>
      <c r="AB110">
        <v>3268.4</v>
      </c>
      <c r="AC110">
        <v>3269.72</v>
      </c>
      <c r="AD110">
        <v>3270.62</v>
      </c>
      <c r="AE110">
        <v>3269.51</v>
      </c>
      <c r="AF110">
        <v>3266.8</v>
      </c>
      <c r="AG110">
        <v>3262.89</v>
      </c>
      <c r="AH110">
        <v>3258.86</v>
      </c>
      <c r="AI110">
        <v>3255.35</v>
      </c>
      <c r="AJ110">
        <v>3251.12</v>
      </c>
      <c r="AK110">
        <v>3246.78</v>
      </c>
      <c r="AL110">
        <v>3237.46</v>
      </c>
      <c r="AM110">
        <v>3228.3</v>
      </c>
      <c r="AN110">
        <v>3218.65</v>
      </c>
      <c r="AO110">
        <v>3209.34</v>
      </c>
      <c r="AP110">
        <v>3198.75</v>
      </c>
      <c r="AQ110">
        <v>3186.73</v>
      </c>
      <c r="AR110">
        <v>3174.13</v>
      </c>
      <c r="AS110">
        <v>3161</v>
      </c>
      <c r="AT110">
        <v>3146.22</v>
      </c>
      <c r="AU110">
        <v>3129.69</v>
      </c>
    </row>
    <row r="111" spans="1:47" x14ac:dyDescent="0.35">
      <c r="A111" t="s">
        <v>80</v>
      </c>
      <c r="B111">
        <v>0</v>
      </c>
      <c r="C111">
        <v>0</v>
      </c>
      <c r="D111">
        <v>0</v>
      </c>
      <c r="E111">
        <v>0</v>
      </c>
      <c r="F111">
        <v>0</v>
      </c>
      <c r="G111">
        <v>0</v>
      </c>
      <c r="H111">
        <v>0</v>
      </c>
      <c r="I111">
        <v>0</v>
      </c>
      <c r="J111">
        <v>0</v>
      </c>
      <c r="K111">
        <v>0</v>
      </c>
      <c r="L111">
        <v>0</v>
      </c>
      <c r="M111">
        <v>0</v>
      </c>
      <c r="N111">
        <v>0</v>
      </c>
      <c r="O111">
        <v>2</v>
      </c>
      <c r="P111">
        <v>2</v>
      </c>
      <c r="Q111">
        <v>19.54</v>
      </c>
      <c r="R111">
        <v>20.37</v>
      </c>
      <c r="S111">
        <v>22.15</v>
      </c>
      <c r="T111">
        <v>59.19</v>
      </c>
      <c r="U111">
        <v>61.25</v>
      </c>
      <c r="V111">
        <v>63.61</v>
      </c>
      <c r="W111">
        <v>102.16</v>
      </c>
      <c r="X111">
        <v>105.69</v>
      </c>
      <c r="Y111">
        <v>109.38</v>
      </c>
      <c r="Z111">
        <v>149.29</v>
      </c>
      <c r="AA111">
        <v>164.97</v>
      </c>
      <c r="AB111">
        <v>387.48</v>
      </c>
      <c r="AC111">
        <v>657.83</v>
      </c>
      <c r="AD111">
        <v>1007.56</v>
      </c>
      <c r="AE111">
        <v>1364.51</v>
      </c>
      <c r="AF111">
        <v>2282.84</v>
      </c>
      <c r="AG111">
        <v>2904.97</v>
      </c>
      <c r="AH111">
        <v>3515.96</v>
      </c>
      <c r="AI111">
        <v>4136.49</v>
      </c>
      <c r="AJ111">
        <v>4731.88</v>
      </c>
      <c r="AK111">
        <v>5110.41</v>
      </c>
      <c r="AL111">
        <v>5445.8</v>
      </c>
      <c r="AM111">
        <v>5730.04</v>
      </c>
      <c r="AN111">
        <v>6109.41</v>
      </c>
      <c r="AO111">
        <v>6514.28</v>
      </c>
      <c r="AP111">
        <v>6842.57</v>
      </c>
      <c r="AQ111">
        <v>7170.24</v>
      </c>
      <c r="AR111">
        <v>7508.62</v>
      </c>
      <c r="AS111">
        <v>7856.21</v>
      </c>
      <c r="AT111">
        <v>8235.89</v>
      </c>
      <c r="AU111">
        <v>8396.49</v>
      </c>
    </row>
    <row r="112" spans="1:47" x14ac:dyDescent="0.35">
      <c r="A112" t="s">
        <v>81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x14ac:dyDescent="0.35">
      <c r="A113" t="s">
        <v>82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x14ac:dyDescent="0.35">
      <c r="A114" t="s">
        <v>83</v>
      </c>
      <c r="B114">
        <v>2382.92</v>
      </c>
      <c r="C114">
        <v>2388.62</v>
      </c>
      <c r="D114">
        <v>2388.62</v>
      </c>
      <c r="E114">
        <v>2635.13</v>
      </c>
      <c r="F114">
        <v>1635.69</v>
      </c>
      <c r="G114">
        <v>2089</v>
      </c>
      <c r="H114">
        <v>3214.86</v>
      </c>
      <c r="I114">
        <v>2557.92</v>
      </c>
      <c r="J114">
        <v>1520.03</v>
      </c>
      <c r="K114">
        <v>1689.2</v>
      </c>
      <c r="L114">
        <v>1768.08</v>
      </c>
      <c r="M114">
        <v>1872.05</v>
      </c>
      <c r="N114">
        <v>3761.41</v>
      </c>
      <c r="O114">
        <v>2122.27</v>
      </c>
      <c r="P114">
        <v>2948.6</v>
      </c>
      <c r="Q114">
        <v>1330.82</v>
      </c>
      <c r="R114">
        <v>1290.78</v>
      </c>
      <c r="S114">
        <v>1300.28</v>
      </c>
      <c r="T114">
        <v>1304.49</v>
      </c>
      <c r="U114">
        <v>1276.8399999999999</v>
      </c>
      <c r="V114">
        <v>1541</v>
      </c>
      <c r="W114">
        <v>1541.01</v>
      </c>
      <c r="X114">
        <v>1866.74</v>
      </c>
      <c r="Y114">
        <v>1896.39</v>
      </c>
      <c r="Z114">
        <v>1900.35</v>
      </c>
      <c r="AA114">
        <v>1951.78</v>
      </c>
      <c r="AB114">
        <v>2342.35</v>
      </c>
      <c r="AC114">
        <v>2341.02</v>
      </c>
      <c r="AD114">
        <v>2340.12</v>
      </c>
      <c r="AE114">
        <v>2315.0300000000002</v>
      </c>
      <c r="AF114">
        <v>2317.73</v>
      </c>
      <c r="AG114">
        <v>2321.65</v>
      </c>
      <c r="AH114">
        <v>2294.4899999999998</v>
      </c>
      <c r="AI114">
        <v>2329.19</v>
      </c>
      <c r="AJ114">
        <v>2333.42</v>
      </c>
      <c r="AK114">
        <v>2337.7600000000002</v>
      </c>
      <c r="AL114">
        <v>2347.08</v>
      </c>
      <c r="AM114">
        <v>2341.27</v>
      </c>
      <c r="AN114">
        <v>2344.87</v>
      </c>
      <c r="AO114">
        <v>2354.17</v>
      </c>
      <c r="AP114">
        <v>2323.4299999999998</v>
      </c>
      <c r="AQ114">
        <v>2367.9899999999998</v>
      </c>
      <c r="AR114">
        <v>2370.1999999999998</v>
      </c>
      <c r="AS114">
        <v>2402.5100000000002</v>
      </c>
      <c r="AT114">
        <v>2391.25</v>
      </c>
      <c r="AU114">
        <v>2433.8200000000002</v>
      </c>
    </row>
    <row r="115" spans="1:47" x14ac:dyDescent="0.35">
      <c r="A115" t="s">
        <v>84</v>
      </c>
      <c r="B115">
        <v>91.06</v>
      </c>
      <c r="C115">
        <v>35.56</v>
      </c>
      <c r="D115">
        <v>91.56</v>
      </c>
      <c r="E115">
        <v>94.57</v>
      </c>
      <c r="F115">
        <v>111.11</v>
      </c>
      <c r="G115">
        <v>107.1</v>
      </c>
      <c r="H115">
        <v>91.71</v>
      </c>
      <c r="I115">
        <v>46.18</v>
      </c>
      <c r="J115">
        <v>289.31</v>
      </c>
      <c r="K115">
        <v>556.96</v>
      </c>
      <c r="L115">
        <v>130.32</v>
      </c>
      <c r="M115">
        <v>187.96</v>
      </c>
      <c r="N115">
        <v>335.65</v>
      </c>
      <c r="O115">
        <v>276.77999999999997</v>
      </c>
      <c r="P115">
        <v>307.08</v>
      </c>
      <c r="Q115">
        <v>107</v>
      </c>
      <c r="R115">
        <v>107</v>
      </c>
      <c r="S115">
        <v>107</v>
      </c>
      <c r="T115">
        <v>107</v>
      </c>
      <c r="U115">
        <v>107</v>
      </c>
      <c r="V115">
        <v>107</v>
      </c>
      <c r="W115">
        <v>107</v>
      </c>
      <c r="X115">
        <v>107</v>
      </c>
      <c r="Y115">
        <v>123.44</v>
      </c>
      <c r="Z115">
        <v>131.18</v>
      </c>
      <c r="AA115">
        <v>171.47</v>
      </c>
      <c r="AB115">
        <v>171.47</v>
      </c>
      <c r="AC115">
        <v>171.47</v>
      </c>
      <c r="AD115">
        <v>171.47</v>
      </c>
      <c r="AE115">
        <v>171.47</v>
      </c>
      <c r="AF115">
        <v>171.47</v>
      </c>
      <c r="AG115">
        <v>147.87</v>
      </c>
      <c r="AH115">
        <v>131.18</v>
      </c>
      <c r="AI115">
        <v>171.47</v>
      </c>
      <c r="AJ115">
        <v>171.47</v>
      </c>
      <c r="AK115">
        <v>171.47</v>
      </c>
      <c r="AL115">
        <v>164.04</v>
      </c>
      <c r="AM115">
        <v>131.18</v>
      </c>
      <c r="AN115">
        <v>171.47</v>
      </c>
      <c r="AO115">
        <v>171.47</v>
      </c>
      <c r="AP115">
        <v>131.18</v>
      </c>
      <c r="AQ115">
        <v>133.22999999999999</v>
      </c>
      <c r="AR115">
        <v>131.18</v>
      </c>
      <c r="AS115">
        <v>152.63999999999999</v>
      </c>
      <c r="AT115">
        <v>131.18</v>
      </c>
      <c r="AU115">
        <v>171.47</v>
      </c>
    </row>
    <row r="117" spans="1:47" ht="18.5" x14ac:dyDescent="0.45">
      <c r="A117" s="35" t="s">
        <v>94</v>
      </c>
    </row>
    <row r="118" spans="1:47" x14ac:dyDescent="0.35">
      <c r="A118" t="s">
        <v>40</v>
      </c>
      <c r="B118" t="s">
        <v>41</v>
      </c>
      <c r="C118" t="s">
        <v>42</v>
      </c>
      <c r="D118" t="s">
        <v>43</v>
      </c>
      <c r="E118" t="s">
        <v>44</v>
      </c>
      <c r="F118" t="s">
        <v>45</v>
      </c>
      <c r="G118" t="s">
        <v>46</v>
      </c>
      <c r="H118" t="s">
        <v>47</v>
      </c>
      <c r="I118" t="s">
        <v>48</v>
      </c>
      <c r="J118" t="s">
        <v>49</v>
      </c>
      <c r="K118" t="s">
        <v>50</v>
      </c>
      <c r="L118" t="s">
        <v>51</v>
      </c>
      <c r="M118" t="s">
        <v>52</v>
      </c>
      <c r="N118" t="s">
        <v>53</v>
      </c>
      <c r="O118" t="s">
        <v>54</v>
      </c>
      <c r="P118" t="s">
        <v>55</v>
      </c>
      <c r="Q118" t="s">
        <v>56</v>
      </c>
      <c r="R118" t="s">
        <v>57</v>
      </c>
      <c r="S118" t="s">
        <v>58</v>
      </c>
      <c r="T118" t="s">
        <v>59</v>
      </c>
      <c r="U118" t="s">
        <v>60</v>
      </c>
      <c r="V118" t="s">
        <v>61</v>
      </c>
      <c r="W118" t="s">
        <v>62</v>
      </c>
      <c r="X118" t="s">
        <v>63</v>
      </c>
      <c r="Y118" t="s">
        <v>64</v>
      </c>
      <c r="Z118" t="s">
        <v>65</v>
      </c>
      <c r="AA118" t="s">
        <v>66</v>
      </c>
      <c r="AB118" t="s">
        <v>67</v>
      </c>
      <c r="AC118" t="s">
        <v>68</v>
      </c>
      <c r="AD118" t="s">
        <v>69</v>
      </c>
      <c r="AE118" t="s">
        <v>70</v>
      </c>
      <c r="AF118" t="s">
        <v>71</v>
      </c>
      <c r="AG118" t="s">
        <v>72</v>
      </c>
      <c r="AH118" t="s">
        <v>73</v>
      </c>
      <c r="AI118" t="s">
        <v>74</v>
      </c>
      <c r="AJ118" t="s">
        <v>75</v>
      </c>
      <c r="AK118" t="s">
        <v>76</v>
      </c>
      <c r="AL118" t="s">
        <v>332</v>
      </c>
      <c r="AM118" t="s">
        <v>333</v>
      </c>
      <c r="AN118" t="s">
        <v>334</v>
      </c>
      <c r="AO118" t="s">
        <v>335</v>
      </c>
      <c r="AP118" t="s">
        <v>336</v>
      </c>
      <c r="AQ118" t="s">
        <v>337</v>
      </c>
      <c r="AR118" t="s">
        <v>338</v>
      </c>
      <c r="AS118" t="s">
        <v>339</v>
      </c>
      <c r="AT118" t="s">
        <v>340</v>
      </c>
      <c r="AU118" t="s">
        <v>341</v>
      </c>
    </row>
    <row r="119" spans="1:47" x14ac:dyDescent="0.35">
      <c r="A119" t="s">
        <v>77</v>
      </c>
      <c r="B119">
        <v>4573</v>
      </c>
      <c r="C119">
        <v>4032</v>
      </c>
      <c r="D119">
        <v>4393</v>
      </c>
      <c r="E119">
        <v>4030</v>
      </c>
      <c r="F119">
        <v>2962</v>
      </c>
      <c r="G119">
        <v>3866</v>
      </c>
      <c r="H119">
        <v>4641</v>
      </c>
      <c r="I119">
        <v>4240</v>
      </c>
      <c r="J119">
        <v>4449</v>
      </c>
      <c r="K119">
        <v>4706.09</v>
      </c>
      <c r="L119">
        <v>3426</v>
      </c>
      <c r="M119">
        <v>3285</v>
      </c>
      <c r="N119">
        <v>3855</v>
      </c>
      <c r="O119">
        <v>3591</v>
      </c>
      <c r="P119">
        <v>3666</v>
      </c>
      <c r="Q119">
        <v>3660.45</v>
      </c>
      <c r="R119">
        <v>3660.45</v>
      </c>
      <c r="S119">
        <v>3660.43</v>
      </c>
      <c r="T119">
        <v>3660.43</v>
      </c>
      <c r="U119">
        <v>3696.35</v>
      </c>
      <c r="V119">
        <v>3799.28</v>
      </c>
      <c r="W119">
        <v>3831.52</v>
      </c>
      <c r="X119">
        <v>3831.53</v>
      </c>
      <c r="Y119">
        <v>3831.52</v>
      </c>
      <c r="Z119">
        <v>3831.52</v>
      </c>
      <c r="AA119">
        <v>3710.86</v>
      </c>
      <c r="AB119">
        <v>3551.85</v>
      </c>
      <c r="AC119">
        <v>3388.99</v>
      </c>
      <c r="AD119">
        <v>3367.25</v>
      </c>
      <c r="AE119">
        <v>3261.38</v>
      </c>
      <c r="AF119">
        <v>3235.49</v>
      </c>
      <c r="AG119">
        <v>3340.47</v>
      </c>
      <c r="AH119">
        <v>3329.75</v>
      </c>
      <c r="AI119">
        <v>2990.77</v>
      </c>
      <c r="AJ119">
        <v>2985.37</v>
      </c>
      <c r="AK119">
        <v>2723.05</v>
      </c>
      <c r="AL119">
        <v>2721.77</v>
      </c>
      <c r="AM119">
        <v>2584.88</v>
      </c>
      <c r="AN119">
        <v>2589.23</v>
      </c>
      <c r="AO119">
        <v>2453.96</v>
      </c>
      <c r="AP119">
        <v>2450.33</v>
      </c>
      <c r="AQ119">
        <v>2334.4499999999998</v>
      </c>
      <c r="AR119">
        <v>2348</v>
      </c>
      <c r="AS119">
        <v>2247.61</v>
      </c>
      <c r="AT119">
        <v>2265.33</v>
      </c>
      <c r="AU119">
        <v>2285.31</v>
      </c>
    </row>
    <row r="120" spans="1:47" x14ac:dyDescent="0.35">
      <c r="A120" t="s">
        <v>78</v>
      </c>
      <c r="B120">
        <v>92</v>
      </c>
      <c r="C120">
        <v>573</v>
      </c>
      <c r="D120">
        <v>620</v>
      </c>
      <c r="E120">
        <v>574</v>
      </c>
      <c r="F120">
        <v>579</v>
      </c>
      <c r="G120">
        <v>507</v>
      </c>
      <c r="H120">
        <v>682</v>
      </c>
      <c r="I120">
        <v>655</v>
      </c>
      <c r="J120">
        <v>646</v>
      </c>
      <c r="K120">
        <v>615.26</v>
      </c>
      <c r="L120">
        <v>620</v>
      </c>
      <c r="M120">
        <v>746</v>
      </c>
      <c r="N120">
        <v>739</v>
      </c>
      <c r="O120">
        <v>694</v>
      </c>
      <c r="P120">
        <v>707</v>
      </c>
      <c r="Q120">
        <v>775.02</v>
      </c>
      <c r="R120">
        <v>775.18</v>
      </c>
      <c r="S120">
        <v>775.96</v>
      </c>
      <c r="T120">
        <v>858.01</v>
      </c>
      <c r="U120">
        <v>1295.3399999999999</v>
      </c>
      <c r="V120">
        <v>2669.78</v>
      </c>
      <c r="W120">
        <v>2754.88</v>
      </c>
      <c r="X120">
        <v>2839.03</v>
      </c>
      <c r="Y120">
        <v>3447.83</v>
      </c>
      <c r="Z120">
        <v>3531.97</v>
      </c>
      <c r="AA120">
        <v>4893.53</v>
      </c>
      <c r="AB120">
        <v>6439.58</v>
      </c>
      <c r="AC120">
        <v>7932.6</v>
      </c>
      <c r="AD120">
        <v>8004.52</v>
      </c>
      <c r="AE120">
        <v>8404.0300000000007</v>
      </c>
      <c r="AF120">
        <v>8435.99</v>
      </c>
      <c r="AG120">
        <v>8624.1299999999992</v>
      </c>
      <c r="AH120">
        <v>8683.15</v>
      </c>
      <c r="AI120">
        <v>9791.5400000000009</v>
      </c>
      <c r="AJ120">
        <v>9864.61</v>
      </c>
      <c r="AK120">
        <v>10597.5</v>
      </c>
      <c r="AL120">
        <v>10683.97</v>
      </c>
      <c r="AM120">
        <v>11204.44</v>
      </c>
      <c r="AN120">
        <v>11316.47</v>
      </c>
      <c r="AO120">
        <v>11872.76</v>
      </c>
      <c r="AP120">
        <v>11952.68</v>
      </c>
      <c r="AQ120">
        <v>12502.07</v>
      </c>
      <c r="AR120">
        <v>12673.16</v>
      </c>
      <c r="AS120">
        <v>13226.64</v>
      </c>
      <c r="AT120">
        <v>13434.76</v>
      </c>
      <c r="AU120">
        <v>13656.86</v>
      </c>
    </row>
    <row r="121" spans="1:47" x14ac:dyDescent="0.35">
      <c r="A121" t="s">
        <v>79</v>
      </c>
      <c r="B121">
        <v>0</v>
      </c>
      <c r="C121">
        <v>0</v>
      </c>
      <c r="D121">
        <v>0</v>
      </c>
      <c r="E121">
        <v>0</v>
      </c>
      <c r="F121">
        <v>0</v>
      </c>
      <c r="G121">
        <v>0</v>
      </c>
      <c r="H121">
        <v>0</v>
      </c>
      <c r="I121">
        <v>0</v>
      </c>
      <c r="J121">
        <v>0</v>
      </c>
      <c r="K121">
        <v>0</v>
      </c>
      <c r="L121">
        <v>0</v>
      </c>
      <c r="M121">
        <v>0</v>
      </c>
      <c r="N121">
        <v>0</v>
      </c>
      <c r="O121">
        <v>123</v>
      </c>
      <c r="P121">
        <v>109</v>
      </c>
      <c r="Q121">
        <v>109</v>
      </c>
      <c r="R121">
        <v>109</v>
      </c>
      <c r="S121">
        <v>109</v>
      </c>
      <c r="T121">
        <v>196.6</v>
      </c>
      <c r="U121">
        <v>196.6</v>
      </c>
      <c r="V121">
        <v>196.6</v>
      </c>
      <c r="W121">
        <v>199.26</v>
      </c>
      <c r="X121">
        <v>199.26</v>
      </c>
      <c r="Y121">
        <v>199.26</v>
      </c>
      <c r="Z121">
        <v>199.26</v>
      </c>
      <c r="AA121">
        <v>190.6</v>
      </c>
      <c r="AB121">
        <v>182.48</v>
      </c>
      <c r="AC121">
        <v>169.31</v>
      </c>
      <c r="AD121">
        <v>168.11</v>
      </c>
      <c r="AE121">
        <v>162.66999999999999</v>
      </c>
      <c r="AF121">
        <v>161.22999999999999</v>
      </c>
      <c r="AG121">
        <v>163.19</v>
      </c>
      <c r="AH121">
        <v>162.69999999999999</v>
      </c>
      <c r="AI121">
        <v>145.75</v>
      </c>
      <c r="AJ121">
        <v>145.63999999999999</v>
      </c>
      <c r="AK121">
        <v>132.77000000000001</v>
      </c>
      <c r="AL121">
        <v>132.91</v>
      </c>
      <c r="AM121">
        <v>126.29</v>
      </c>
      <c r="AN121">
        <v>126.7</v>
      </c>
      <c r="AO121">
        <v>120.17</v>
      </c>
      <c r="AP121">
        <v>120.17</v>
      </c>
      <c r="AQ121">
        <v>114.58</v>
      </c>
      <c r="AR121">
        <v>115.41</v>
      </c>
      <c r="AS121">
        <v>110.58</v>
      </c>
      <c r="AT121">
        <v>111.61</v>
      </c>
      <c r="AU121">
        <v>112.74</v>
      </c>
    </row>
    <row r="122" spans="1:47" x14ac:dyDescent="0.35">
      <c r="A122" t="s">
        <v>80</v>
      </c>
      <c r="B122">
        <v>0</v>
      </c>
      <c r="C122">
        <v>0</v>
      </c>
      <c r="D122">
        <v>0</v>
      </c>
      <c r="E122">
        <v>0</v>
      </c>
      <c r="F122">
        <v>0</v>
      </c>
      <c r="G122">
        <v>0</v>
      </c>
      <c r="H122">
        <v>0</v>
      </c>
      <c r="I122">
        <v>0</v>
      </c>
      <c r="J122">
        <v>0</v>
      </c>
      <c r="K122">
        <v>0</v>
      </c>
      <c r="L122">
        <v>0</v>
      </c>
      <c r="M122">
        <v>0</v>
      </c>
      <c r="N122">
        <v>0</v>
      </c>
      <c r="O122">
        <v>0</v>
      </c>
      <c r="P122">
        <v>0</v>
      </c>
      <c r="Q122">
        <v>38.049999999999997</v>
      </c>
      <c r="R122">
        <v>73.2</v>
      </c>
      <c r="S122">
        <v>149.37</v>
      </c>
      <c r="T122">
        <v>192.9</v>
      </c>
      <c r="U122">
        <v>235.49</v>
      </c>
      <c r="V122">
        <v>278.02</v>
      </c>
      <c r="W122">
        <v>495.19</v>
      </c>
      <c r="X122">
        <v>535.09</v>
      </c>
      <c r="Y122">
        <v>536.09</v>
      </c>
      <c r="Z122">
        <v>537.84</v>
      </c>
      <c r="AA122">
        <v>608.52</v>
      </c>
      <c r="AB122">
        <v>667.82</v>
      </c>
      <c r="AC122">
        <v>701.74</v>
      </c>
      <c r="AD122">
        <v>779.84</v>
      </c>
      <c r="AE122">
        <v>911.2</v>
      </c>
      <c r="AF122">
        <v>1086.07</v>
      </c>
      <c r="AG122">
        <v>1125.01</v>
      </c>
      <c r="AH122">
        <v>1146.08</v>
      </c>
      <c r="AI122">
        <v>1066.2</v>
      </c>
      <c r="AJ122">
        <v>1084.43</v>
      </c>
      <c r="AK122">
        <v>1139.72</v>
      </c>
      <c r="AL122">
        <v>1154.78</v>
      </c>
      <c r="AM122">
        <v>1119.76</v>
      </c>
      <c r="AN122">
        <v>1135.74</v>
      </c>
      <c r="AO122">
        <v>1103.92</v>
      </c>
      <c r="AP122">
        <v>1225.4100000000001</v>
      </c>
      <c r="AQ122">
        <v>1196.76</v>
      </c>
      <c r="AR122">
        <v>1218.8</v>
      </c>
      <c r="AS122">
        <v>1197.92</v>
      </c>
      <c r="AT122">
        <v>1224</v>
      </c>
      <c r="AU122">
        <v>1251.07</v>
      </c>
    </row>
    <row r="123" spans="1:47" x14ac:dyDescent="0.35">
      <c r="A123" t="s">
        <v>81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x14ac:dyDescent="0.35">
      <c r="A124" t="s">
        <v>82</v>
      </c>
      <c r="B124">
        <v>13157.72</v>
      </c>
      <c r="C124">
        <v>12734.72</v>
      </c>
      <c r="D124">
        <v>13706.72</v>
      </c>
      <c r="E124">
        <v>14055.07</v>
      </c>
      <c r="F124">
        <v>14446.21</v>
      </c>
      <c r="G124">
        <v>13510.41</v>
      </c>
      <c r="H124">
        <v>13181.21</v>
      </c>
      <c r="I124">
        <v>13089.82</v>
      </c>
      <c r="J124">
        <v>13578.27</v>
      </c>
      <c r="K124">
        <v>11726.75</v>
      </c>
      <c r="L124">
        <v>12023.56</v>
      </c>
      <c r="M124">
        <v>11974.82</v>
      </c>
      <c r="N124">
        <v>11915.14</v>
      </c>
      <c r="O124">
        <v>10290.84</v>
      </c>
      <c r="P124">
        <v>9981.5</v>
      </c>
      <c r="Q124">
        <v>1706.95</v>
      </c>
      <c r="R124">
        <v>1575.51</v>
      </c>
      <c r="S124">
        <v>1444.06</v>
      </c>
      <c r="T124">
        <v>1444.06</v>
      </c>
      <c r="U124">
        <v>1444.06</v>
      </c>
      <c r="V124">
        <v>1444.07</v>
      </c>
      <c r="W124">
        <v>1221.6500000000001</v>
      </c>
      <c r="X124">
        <v>799.55</v>
      </c>
      <c r="Y124">
        <v>361</v>
      </c>
      <c r="Z124">
        <v>361</v>
      </c>
      <c r="AA124">
        <v>194.47</v>
      </c>
      <c r="AB124">
        <v>159.91</v>
      </c>
      <c r="AC124">
        <v>133.08000000000001</v>
      </c>
      <c r="AD124">
        <v>132.13999999999999</v>
      </c>
      <c r="AE124">
        <v>127.86</v>
      </c>
      <c r="AF124">
        <v>126.73</v>
      </c>
      <c r="AG124">
        <v>128.27000000000001</v>
      </c>
      <c r="AH124">
        <v>127.89</v>
      </c>
      <c r="AI124">
        <v>114.56</v>
      </c>
      <c r="AJ124">
        <v>114.48</v>
      </c>
      <c r="AK124">
        <v>104.37</v>
      </c>
      <c r="AL124">
        <v>104.48</v>
      </c>
      <c r="AM124">
        <v>99.27</v>
      </c>
      <c r="AN124">
        <v>99.59</v>
      </c>
      <c r="AO124">
        <v>94.46</v>
      </c>
      <c r="AP124">
        <v>94.46</v>
      </c>
      <c r="AQ124">
        <v>90.07</v>
      </c>
      <c r="AR124">
        <v>90.72</v>
      </c>
      <c r="AS124">
        <v>86.92</v>
      </c>
      <c r="AT124">
        <v>87.73</v>
      </c>
      <c r="AU124">
        <v>88.62</v>
      </c>
    </row>
    <row r="125" spans="1:47" x14ac:dyDescent="0.35">
      <c r="A125" t="s">
        <v>83</v>
      </c>
      <c r="B125">
        <v>1896.28</v>
      </c>
      <c r="C125">
        <v>2247.2800000000002</v>
      </c>
      <c r="D125">
        <v>1869.28</v>
      </c>
      <c r="E125">
        <v>3083.94</v>
      </c>
      <c r="F125">
        <v>2763.79</v>
      </c>
      <c r="G125">
        <v>2503.59</v>
      </c>
      <c r="H125">
        <v>2678.79</v>
      </c>
      <c r="I125">
        <v>3253.18</v>
      </c>
      <c r="J125">
        <v>4493.7299999999996</v>
      </c>
      <c r="K125">
        <v>6022.45</v>
      </c>
      <c r="L125">
        <v>7348.4</v>
      </c>
      <c r="M125">
        <v>8613.18</v>
      </c>
      <c r="N125">
        <v>9045.8700000000008</v>
      </c>
      <c r="O125">
        <v>9436.16</v>
      </c>
      <c r="P125">
        <v>9714.5</v>
      </c>
      <c r="Q125">
        <v>14877.15</v>
      </c>
      <c r="R125">
        <v>14977.46</v>
      </c>
      <c r="S125">
        <v>14512.86</v>
      </c>
      <c r="T125">
        <v>14644.4</v>
      </c>
      <c r="U125">
        <v>14979.18</v>
      </c>
      <c r="V125">
        <v>13924.21</v>
      </c>
      <c r="W125">
        <v>13847.29</v>
      </c>
      <c r="X125">
        <v>13951.26</v>
      </c>
      <c r="Y125">
        <v>13650.46</v>
      </c>
      <c r="Z125">
        <v>13253.71</v>
      </c>
      <c r="AA125">
        <v>12503.35</v>
      </c>
      <c r="AB125">
        <v>11109.27</v>
      </c>
      <c r="AC125">
        <v>9809.23</v>
      </c>
      <c r="AD125">
        <v>9673.07</v>
      </c>
      <c r="AE125">
        <v>9248.89</v>
      </c>
      <c r="AF125">
        <v>9135.48</v>
      </c>
      <c r="AG125">
        <v>8839.84</v>
      </c>
      <c r="AH125">
        <v>8814.1299999999992</v>
      </c>
      <c r="AI125">
        <v>8235.0300000000007</v>
      </c>
      <c r="AJ125">
        <v>8231.7099999999991</v>
      </c>
      <c r="AK125">
        <v>7828.55</v>
      </c>
      <c r="AL125">
        <v>7832.91</v>
      </c>
      <c r="AM125">
        <v>7625.5</v>
      </c>
      <c r="AN125">
        <v>7638.28</v>
      </c>
      <c r="AO125">
        <v>7433.7</v>
      </c>
      <c r="AP125">
        <v>7433.6</v>
      </c>
      <c r="AQ125">
        <v>7258.6</v>
      </c>
      <c r="AR125">
        <v>7284.47</v>
      </c>
      <c r="AS125">
        <v>7133.12</v>
      </c>
      <c r="AT125">
        <v>7165.4</v>
      </c>
      <c r="AU125">
        <v>7200.9</v>
      </c>
    </row>
    <row r="126" spans="1:47" x14ac:dyDescent="0.35">
      <c r="A126" t="s">
        <v>84</v>
      </c>
      <c r="B126">
        <v>17.899999999999999</v>
      </c>
      <c r="C126">
        <v>19.5</v>
      </c>
      <c r="D126">
        <v>25.9</v>
      </c>
      <c r="E126">
        <v>22.6</v>
      </c>
      <c r="F126">
        <v>17.899999999999999</v>
      </c>
      <c r="G126">
        <v>20.8</v>
      </c>
      <c r="H126">
        <v>12.3</v>
      </c>
      <c r="I126">
        <v>11.3</v>
      </c>
      <c r="J126">
        <v>15</v>
      </c>
      <c r="K126">
        <v>12.4</v>
      </c>
      <c r="L126">
        <v>2</v>
      </c>
      <c r="M126">
        <v>1</v>
      </c>
      <c r="N126">
        <v>1</v>
      </c>
      <c r="O126">
        <v>1</v>
      </c>
      <c r="P126">
        <v>1</v>
      </c>
      <c r="Q126">
        <v>17.03</v>
      </c>
      <c r="R126">
        <v>25.9</v>
      </c>
      <c r="S126">
        <v>25.9</v>
      </c>
      <c r="T126">
        <v>24.72</v>
      </c>
      <c r="U126">
        <v>8.1999999999999993</v>
      </c>
      <c r="V126">
        <v>8.1999999999999993</v>
      </c>
      <c r="W126">
        <v>8.1999999999999993</v>
      </c>
      <c r="X126">
        <v>8.1999999999999993</v>
      </c>
      <c r="Y126">
        <v>8.1999999999999993</v>
      </c>
      <c r="Z126">
        <v>8.1999999999999993</v>
      </c>
      <c r="AA126">
        <v>7.95</v>
      </c>
      <c r="AB126">
        <v>7.61</v>
      </c>
      <c r="AC126">
        <v>7.06</v>
      </c>
      <c r="AD126">
        <v>7.01</v>
      </c>
      <c r="AE126">
        <v>6.78</v>
      </c>
      <c r="AF126">
        <v>6.72</v>
      </c>
      <c r="AG126">
        <v>6.81</v>
      </c>
      <c r="AH126">
        <v>6.79</v>
      </c>
      <c r="AI126">
        <v>6.08</v>
      </c>
      <c r="AJ126">
        <v>6.07</v>
      </c>
      <c r="AK126">
        <v>5.54</v>
      </c>
      <c r="AL126">
        <v>5.54</v>
      </c>
      <c r="AM126">
        <v>5.27</v>
      </c>
      <c r="AN126">
        <v>5.28</v>
      </c>
      <c r="AO126">
        <v>5.01</v>
      </c>
      <c r="AP126">
        <v>5.01</v>
      </c>
      <c r="AQ126">
        <v>4.78</v>
      </c>
      <c r="AR126">
        <v>4.8099999999999996</v>
      </c>
      <c r="AS126">
        <v>4.6100000000000003</v>
      </c>
      <c r="AT126">
        <v>4.6500000000000004</v>
      </c>
      <c r="AU126">
        <v>4.7</v>
      </c>
    </row>
    <row r="128" spans="1:47" ht="18.5" x14ac:dyDescent="0.45">
      <c r="A128" s="35" t="s">
        <v>95</v>
      </c>
    </row>
    <row r="129" spans="1:47" x14ac:dyDescent="0.35">
      <c r="A129" t="s">
        <v>40</v>
      </c>
      <c r="B129" t="s">
        <v>41</v>
      </c>
      <c r="C129" t="s">
        <v>42</v>
      </c>
      <c r="D129" t="s">
        <v>43</v>
      </c>
      <c r="E129" t="s">
        <v>44</v>
      </c>
      <c r="F129" t="s">
        <v>45</v>
      </c>
      <c r="G129" t="s">
        <v>46</v>
      </c>
      <c r="H129" t="s">
        <v>47</v>
      </c>
      <c r="I129" t="s">
        <v>48</v>
      </c>
      <c r="J129" t="s">
        <v>49</v>
      </c>
      <c r="K129" t="s">
        <v>50</v>
      </c>
      <c r="L129" t="s">
        <v>51</v>
      </c>
      <c r="M129" t="s">
        <v>52</v>
      </c>
      <c r="N129" t="s">
        <v>53</v>
      </c>
      <c r="O129" t="s">
        <v>54</v>
      </c>
      <c r="P129" t="s">
        <v>55</v>
      </c>
      <c r="Q129" t="s">
        <v>56</v>
      </c>
      <c r="R129" t="s">
        <v>57</v>
      </c>
      <c r="S129" t="s">
        <v>58</v>
      </c>
      <c r="T129" t="s">
        <v>59</v>
      </c>
      <c r="U129" t="s">
        <v>60</v>
      </c>
      <c r="V129" t="s">
        <v>61</v>
      </c>
      <c r="W129" t="s">
        <v>62</v>
      </c>
      <c r="X129" t="s">
        <v>63</v>
      </c>
      <c r="Y129" t="s">
        <v>64</v>
      </c>
      <c r="Z129" t="s">
        <v>65</v>
      </c>
      <c r="AA129" t="s">
        <v>66</v>
      </c>
      <c r="AB129" t="s">
        <v>67</v>
      </c>
      <c r="AC129" t="s">
        <v>68</v>
      </c>
      <c r="AD129" t="s">
        <v>69</v>
      </c>
      <c r="AE129" t="s">
        <v>70</v>
      </c>
      <c r="AF129" t="s">
        <v>71</v>
      </c>
      <c r="AG129" t="s">
        <v>72</v>
      </c>
      <c r="AH129" t="s">
        <v>73</v>
      </c>
      <c r="AI129" t="s">
        <v>74</v>
      </c>
      <c r="AJ129" t="s">
        <v>75</v>
      </c>
      <c r="AK129" t="s">
        <v>76</v>
      </c>
      <c r="AL129" t="s">
        <v>332</v>
      </c>
      <c r="AM129" t="s">
        <v>333</v>
      </c>
      <c r="AN129" t="s">
        <v>334</v>
      </c>
      <c r="AO129" t="s">
        <v>335</v>
      </c>
      <c r="AP129" t="s">
        <v>336</v>
      </c>
      <c r="AQ129" t="s">
        <v>337</v>
      </c>
      <c r="AR129" t="s">
        <v>338</v>
      </c>
      <c r="AS129" t="s">
        <v>339</v>
      </c>
      <c r="AT129" t="s">
        <v>340</v>
      </c>
      <c r="AU129" t="s">
        <v>341</v>
      </c>
    </row>
    <row r="130" spans="1:47" x14ac:dyDescent="0.35">
      <c r="A130" t="s">
        <v>77</v>
      </c>
      <c r="B130">
        <v>330.63</v>
      </c>
      <c r="C130">
        <v>330.63</v>
      </c>
      <c r="D130">
        <v>330.63</v>
      </c>
      <c r="E130">
        <v>348.29</v>
      </c>
      <c r="F130">
        <v>379.06</v>
      </c>
      <c r="G130">
        <v>380.43</v>
      </c>
      <c r="H130">
        <v>388.07</v>
      </c>
      <c r="I130">
        <v>430.19</v>
      </c>
      <c r="J130">
        <v>347.19</v>
      </c>
      <c r="K130">
        <v>410.67</v>
      </c>
      <c r="L130">
        <v>422</v>
      </c>
      <c r="M130">
        <v>419</v>
      </c>
      <c r="N130">
        <v>448</v>
      </c>
      <c r="O130">
        <v>419</v>
      </c>
      <c r="P130">
        <v>376</v>
      </c>
      <c r="Q130">
        <v>375.99</v>
      </c>
      <c r="R130">
        <v>376.02</v>
      </c>
      <c r="S130">
        <v>419.59</v>
      </c>
      <c r="T130">
        <v>419.58</v>
      </c>
      <c r="U130">
        <v>419.57</v>
      </c>
      <c r="V130">
        <v>472.09</v>
      </c>
      <c r="W130">
        <v>472.07</v>
      </c>
      <c r="X130">
        <v>603.39</v>
      </c>
      <c r="Y130">
        <v>653.54</v>
      </c>
      <c r="Z130">
        <v>642.04</v>
      </c>
      <c r="AA130">
        <v>634.28</v>
      </c>
      <c r="AB130">
        <v>541.6</v>
      </c>
      <c r="AC130">
        <v>442.31</v>
      </c>
      <c r="AD130">
        <v>439.25</v>
      </c>
      <c r="AE130">
        <v>443.84</v>
      </c>
      <c r="AF130">
        <v>398.65</v>
      </c>
      <c r="AG130">
        <v>400.66</v>
      </c>
      <c r="AH130">
        <v>403.11</v>
      </c>
      <c r="AI130">
        <v>402.94</v>
      </c>
      <c r="AJ130">
        <v>408.32</v>
      </c>
      <c r="AK130">
        <v>411.7</v>
      </c>
      <c r="AL130">
        <v>415.42</v>
      </c>
      <c r="AM130">
        <v>420.13</v>
      </c>
      <c r="AN130">
        <v>427</v>
      </c>
      <c r="AO130">
        <v>429.87</v>
      </c>
      <c r="AP130">
        <v>437.06</v>
      </c>
      <c r="AQ130">
        <v>444.32</v>
      </c>
      <c r="AR130">
        <v>450.64</v>
      </c>
      <c r="AS130">
        <v>456.64</v>
      </c>
      <c r="AT130">
        <v>464.14</v>
      </c>
      <c r="AU130">
        <v>471.9</v>
      </c>
    </row>
    <row r="131" spans="1:47" x14ac:dyDescent="0.35">
      <c r="A131" t="s">
        <v>78</v>
      </c>
      <c r="B131">
        <v>0.41</v>
      </c>
      <c r="C131">
        <v>0.41</v>
      </c>
      <c r="D131">
        <v>0.41</v>
      </c>
      <c r="E131">
        <v>0.44</v>
      </c>
      <c r="F131">
        <v>0.23</v>
      </c>
      <c r="G131">
        <v>0.09</v>
      </c>
      <c r="H131">
        <v>0.4</v>
      </c>
      <c r="I131">
        <v>0.45</v>
      </c>
      <c r="J131">
        <v>0.28000000000000003</v>
      </c>
      <c r="K131">
        <v>0.33</v>
      </c>
      <c r="L131">
        <v>1</v>
      </c>
      <c r="M131">
        <v>1</v>
      </c>
      <c r="N131">
        <v>0</v>
      </c>
      <c r="O131">
        <v>0</v>
      </c>
      <c r="P131">
        <v>0</v>
      </c>
      <c r="Q131">
        <v>0</v>
      </c>
      <c r="R131">
        <v>0</v>
      </c>
      <c r="S131">
        <v>0</v>
      </c>
      <c r="T131">
        <v>2.5099999999999998</v>
      </c>
      <c r="U131">
        <v>5.37</v>
      </c>
      <c r="V131">
        <v>52.05</v>
      </c>
      <c r="W131">
        <v>55.18</v>
      </c>
      <c r="X131">
        <v>58.8</v>
      </c>
      <c r="Y131">
        <v>62.09</v>
      </c>
      <c r="Z131">
        <v>65.3</v>
      </c>
      <c r="AA131">
        <v>68.58</v>
      </c>
      <c r="AB131">
        <v>68.25</v>
      </c>
      <c r="AC131">
        <v>60.82</v>
      </c>
      <c r="AD131">
        <v>60.48</v>
      </c>
      <c r="AE131">
        <v>61.17</v>
      </c>
      <c r="AF131">
        <v>56.88</v>
      </c>
      <c r="AG131">
        <v>57.18</v>
      </c>
      <c r="AH131">
        <v>57.53</v>
      </c>
      <c r="AI131">
        <v>57.49</v>
      </c>
      <c r="AJ131">
        <v>58.29</v>
      </c>
      <c r="AK131">
        <v>58.57</v>
      </c>
      <c r="AL131">
        <v>59.03</v>
      </c>
      <c r="AM131">
        <v>59.69</v>
      </c>
      <c r="AN131">
        <v>60.48</v>
      </c>
      <c r="AO131">
        <v>60.76</v>
      </c>
      <c r="AP131">
        <v>61.47</v>
      </c>
      <c r="AQ131">
        <v>62.11</v>
      </c>
      <c r="AR131">
        <v>62.74</v>
      </c>
      <c r="AS131">
        <v>63.37</v>
      </c>
      <c r="AT131">
        <v>64.010000000000005</v>
      </c>
      <c r="AU131">
        <v>64.64</v>
      </c>
    </row>
    <row r="132" spans="1:47" x14ac:dyDescent="0.35">
      <c r="A132" t="s">
        <v>79</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x14ac:dyDescent="0.35">
      <c r="A133" t="s">
        <v>80</v>
      </c>
      <c r="B133">
        <v>0</v>
      </c>
      <c r="C133">
        <v>0</v>
      </c>
      <c r="D133">
        <v>0</v>
      </c>
      <c r="E133">
        <v>0</v>
      </c>
      <c r="F133">
        <v>0</v>
      </c>
      <c r="G133">
        <v>0</v>
      </c>
      <c r="H133">
        <v>0</v>
      </c>
      <c r="I133">
        <v>0</v>
      </c>
      <c r="J133">
        <v>0</v>
      </c>
      <c r="K133">
        <v>0</v>
      </c>
      <c r="L133">
        <v>0</v>
      </c>
      <c r="M133">
        <v>0</v>
      </c>
      <c r="N133">
        <v>0</v>
      </c>
      <c r="O133">
        <v>0</v>
      </c>
      <c r="P133">
        <v>0</v>
      </c>
      <c r="Q133">
        <v>0</v>
      </c>
      <c r="R133">
        <v>0</v>
      </c>
      <c r="S133">
        <v>1.3</v>
      </c>
      <c r="T133">
        <v>1.3</v>
      </c>
      <c r="U133">
        <v>2.79</v>
      </c>
      <c r="V133">
        <v>4.41</v>
      </c>
      <c r="W133">
        <v>6.28</v>
      </c>
      <c r="X133">
        <v>7.98</v>
      </c>
      <c r="Y133">
        <v>9.81</v>
      </c>
      <c r="Z133">
        <v>11.51</v>
      </c>
      <c r="AA133">
        <v>11.51</v>
      </c>
      <c r="AB133">
        <v>11.46</v>
      </c>
      <c r="AC133">
        <v>10.210000000000001</v>
      </c>
      <c r="AD133">
        <v>10.15</v>
      </c>
      <c r="AE133">
        <v>10.27</v>
      </c>
      <c r="AF133">
        <v>9.5500000000000007</v>
      </c>
      <c r="AG133">
        <v>9.6</v>
      </c>
      <c r="AH133">
        <v>9.66</v>
      </c>
      <c r="AI133">
        <v>9.65</v>
      </c>
      <c r="AJ133">
        <v>9.7799999999999994</v>
      </c>
      <c r="AK133">
        <v>9.83</v>
      </c>
      <c r="AL133">
        <v>9.91</v>
      </c>
      <c r="AM133">
        <v>10.02</v>
      </c>
      <c r="AN133">
        <v>10.15</v>
      </c>
      <c r="AO133">
        <v>10.199999999999999</v>
      </c>
      <c r="AP133">
        <v>10.32</v>
      </c>
      <c r="AQ133">
        <v>10.42</v>
      </c>
      <c r="AR133">
        <v>10.53</v>
      </c>
      <c r="AS133">
        <v>10.64</v>
      </c>
      <c r="AT133">
        <v>10.74</v>
      </c>
      <c r="AU133">
        <v>10.85</v>
      </c>
    </row>
    <row r="134" spans="1:47" x14ac:dyDescent="0.35">
      <c r="A134" t="s">
        <v>81</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x14ac:dyDescent="0.35">
      <c r="A135" t="s">
        <v>82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x14ac:dyDescent="0.35">
      <c r="A136" t="s">
        <v>83</v>
      </c>
      <c r="B136">
        <v>0</v>
      </c>
      <c r="C136">
        <v>0</v>
      </c>
      <c r="D136">
        <v>0</v>
      </c>
      <c r="E136">
        <v>0</v>
      </c>
      <c r="F136">
        <v>0</v>
      </c>
      <c r="G136">
        <v>0</v>
      </c>
      <c r="H136">
        <v>0</v>
      </c>
      <c r="I136">
        <v>0</v>
      </c>
      <c r="J136">
        <v>0</v>
      </c>
      <c r="K136">
        <v>0</v>
      </c>
      <c r="L136">
        <v>26</v>
      </c>
      <c r="M136">
        <v>27</v>
      </c>
      <c r="N136">
        <v>37</v>
      </c>
      <c r="O136">
        <v>59</v>
      </c>
      <c r="P136">
        <v>92</v>
      </c>
      <c r="Q136">
        <v>117.86</v>
      </c>
      <c r="R136">
        <v>167.92</v>
      </c>
      <c r="S136">
        <v>146.97</v>
      </c>
      <c r="T136">
        <v>173.45</v>
      </c>
      <c r="U136">
        <v>173.45</v>
      </c>
      <c r="V136">
        <v>167.1</v>
      </c>
      <c r="W136">
        <v>153.49</v>
      </c>
      <c r="X136">
        <v>65.83</v>
      </c>
      <c r="Y136">
        <v>26.07</v>
      </c>
      <c r="Z136">
        <v>3.5</v>
      </c>
      <c r="AA136">
        <v>1.81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x14ac:dyDescent="0.35">
      <c r="A137" t="s">
        <v>84</v>
      </c>
      <c r="B137">
        <v>22.09</v>
      </c>
      <c r="C137">
        <v>22.09</v>
      </c>
      <c r="D137">
        <v>22.09</v>
      </c>
      <c r="E137">
        <v>22.33</v>
      </c>
      <c r="F137">
        <v>18.54</v>
      </c>
      <c r="G137">
        <v>24.78</v>
      </c>
      <c r="H137">
        <v>36.869999999999997</v>
      </c>
      <c r="I137">
        <v>24.37</v>
      </c>
      <c r="J137">
        <v>23.29</v>
      </c>
      <c r="K137">
        <v>23</v>
      </c>
      <c r="L137">
        <v>0</v>
      </c>
      <c r="M137">
        <v>0</v>
      </c>
      <c r="N137">
        <v>0</v>
      </c>
      <c r="O137">
        <v>0</v>
      </c>
      <c r="P137">
        <v>0</v>
      </c>
      <c r="Q137">
        <v>5.2</v>
      </c>
      <c r="R137">
        <v>35.83</v>
      </c>
      <c r="S137">
        <v>23.56</v>
      </c>
      <c r="T137">
        <v>60.29</v>
      </c>
      <c r="U137">
        <v>164.84</v>
      </c>
      <c r="V137">
        <v>40.229999999999997</v>
      </c>
      <c r="W137">
        <v>31.34</v>
      </c>
      <c r="X137">
        <v>0.36</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9" spans="1:47" ht="18.5" x14ac:dyDescent="0.45">
      <c r="A139" s="35" t="s">
        <v>96</v>
      </c>
    </row>
    <row r="140" spans="1:47" x14ac:dyDescent="0.35">
      <c r="A140" t="s">
        <v>40</v>
      </c>
      <c r="B140" t="s">
        <v>41</v>
      </c>
      <c r="C140" t="s">
        <v>42</v>
      </c>
      <c r="D140" t="s">
        <v>43</v>
      </c>
      <c r="E140" t="s">
        <v>44</v>
      </c>
      <c r="F140" t="s">
        <v>45</v>
      </c>
      <c r="G140" t="s">
        <v>46</v>
      </c>
      <c r="H140" t="s">
        <v>47</v>
      </c>
      <c r="I140" t="s">
        <v>48</v>
      </c>
      <c r="J140" t="s">
        <v>49</v>
      </c>
      <c r="K140" t="s">
        <v>50</v>
      </c>
      <c r="L140" t="s">
        <v>51</v>
      </c>
      <c r="M140" t="s">
        <v>52</v>
      </c>
      <c r="N140" t="s">
        <v>53</v>
      </c>
      <c r="O140" t="s">
        <v>54</v>
      </c>
      <c r="P140" t="s">
        <v>55</v>
      </c>
      <c r="Q140" t="s">
        <v>56</v>
      </c>
      <c r="R140" t="s">
        <v>57</v>
      </c>
      <c r="S140" t="s">
        <v>58</v>
      </c>
      <c r="T140" t="s">
        <v>59</v>
      </c>
      <c r="U140" t="s">
        <v>60</v>
      </c>
      <c r="V140" t="s">
        <v>61</v>
      </c>
      <c r="W140" t="s">
        <v>62</v>
      </c>
      <c r="X140" t="s">
        <v>63</v>
      </c>
      <c r="Y140" t="s">
        <v>64</v>
      </c>
      <c r="Z140" t="s">
        <v>65</v>
      </c>
      <c r="AA140" t="s">
        <v>66</v>
      </c>
      <c r="AB140" t="s">
        <v>67</v>
      </c>
      <c r="AC140" t="s">
        <v>68</v>
      </c>
      <c r="AD140" t="s">
        <v>69</v>
      </c>
      <c r="AE140" t="s">
        <v>70</v>
      </c>
      <c r="AF140" t="s">
        <v>71</v>
      </c>
      <c r="AG140" t="s">
        <v>72</v>
      </c>
      <c r="AH140" t="s">
        <v>73</v>
      </c>
      <c r="AI140" t="s">
        <v>74</v>
      </c>
      <c r="AJ140" t="s">
        <v>75</v>
      </c>
      <c r="AK140" t="s">
        <v>76</v>
      </c>
      <c r="AL140" t="s">
        <v>332</v>
      </c>
      <c r="AM140" t="s">
        <v>333</v>
      </c>
      <c r="AN140" t="s">
        <v>334</v>
      </c>
      <c r="AO140" t="s">
        <v>335</v>
      </c>
      <c r="AP140" t="s">
        <v>336</v>
      </c>
      <c r="AQ140" t="s">
        <v>337</v>
      </c>
      <c r="AR140" t="s">
        <v>338</v>
      </c>
      <c r="AS140" t="s">
        <v>339</v>
      </c>
      <c r="AT140" t="s">
        <v>340</v>
      </c>
      <c r="AU140" t="s">
        <v>341</v>
      </c>
    </row>
    <row r="141" spans="1:47" x14ac:dyDescent="0.35">
      <c r="A141" t="s">
        <v>77</v>
      </c>
      <c r="B141">
        <v>259.11</v>
      </c>
      <c r="C141">
        <v>251.87</v>
      </c>
      <c r="D141">
        <v>250.25</v>
      </c>
      <c r="E141">
        <v>246.58</v>
      </c>
      <c r="F141">
        <v>253.95</v>
      </c>
      <c r="G141">
        <v>253.95</v>
      </c>
      <c r="H141">
        <v>260.35000000000002</v>
      </c>
      <c r="I141">
        <v>255.2</v>
      </c>
      <c r="J141">
        <v>262.76</v>
      </c>
      <c r="K141">
        <v>233.82</v>
      </c>
      <c r="L141">
        <v>164</v>
      </c>
      <c r="M141">
        <v>243</v>
      </c>
      <c r="N141">
        <v>249</v>
      </c>
      <c r="O141">
        <v>253</v>
      </c>
      <c r="P141">
        <v>267</v>
      </c>
      <c r="Q141">
        <v>115.84</v>
      </c>
      <c r="R141">
        <v>114.72</v>
      </c>
      <c r="S141">
        <v>114</v>
      </c>
      <c r="T141">
        <v>112.95</v>
      </c>
      <c r="U141">
        <v>246.46</v>
      </c>
      <c r="V141">
        <v>277.14999999999998</v>
      </c>
      <c r="W141">
        <v>281.58999999999997</v>
      </c>
      <c r="X141">
        <v>286.38</v>
      </c>
      <c r="Y141">
        <v>287.41000000000003</v>
      </c>
      <c r="Z141">
        <v>308.39999999999998</v>
      </c>
      <c r="AA141">
        <v>308.39999999999998</v>
      </c>
      <c r="AB141">
        <v>307.25</v>
      </c>
      <c r="AC141">
        <v>307.11</v>
      </c>
      <c r="AD141">
        <v>306.97000000000003</v>
      </c>
      <c r="AE141">
        <v>306.82</v>
      </c>
      <c r="AF141">
        <v>306.69</v>
      </c>
      <c r="AG141">
        <v>305.58</v>
      </c>
      <c r="AH141">
        <v>304.77999999999997</v>
      </c>
      <c r="AI141">
        <v>303</v>
      </c>
      <c r="AJ141">
        <v>300.77</v>
      </c>
      <c r="AK141">
        <v>299.52</v>
      </c>
      <c r="AL141">
        <v>300.2</v>
      </c>
      <c r="AM141">
        <v>298.51</v>
      </c>
      <c r="AN141">
        <v>297.77999999999997</v>
      </c>
      <c r="AO141">
        <v>297.05</v>
      </c>
      <c r="AP141">
        <v>296.31</v>
      </c>
      <c r="AQ141">
        <v>297.45</v>
      </c>
      <c r="AR141">
        <v>294.82</v>
      </c>
      <c r="AS141">
        <v>295.02</v>
      </c>
      <c r="AT141">
        <v>294.29000000000002</v>
      </c>
      <c r="AU141">
        <v>294.02999999999997</v>
      </c>
    </row>
    <row r="142" spans="1:47" x14ac:dyDescent="0.35">
      <c r="A142" t="s">
        <v>78</v>
      </c>
      <c r="B142">
        <v>0</v>
      </c>
      <c r="C142">
        <v>0</v>
      </c>
      <c r="D142">
        <v>0</v>
      </c>
      <c r="E142">
        <v>0</v>
      </c>
      <c r="F142">
        <v>0</v>
      </c>
      <c r="G142">
        <v>0</v>
      </c>
      <c r="H142">
        <v>0</v>
      </c>
      <c r="I142">
        <v>1.3</v>
      </c>
      <c r="J142">
        <v>1.6</v>
      </c>
      <c r="K142">
        <v>19.850000000000001</v>
      </c>
      <c r="L142">
        <v>21</v>
      </c>
      <c r="M142">
        <v>14</v>
      </c>
      <c r="N142">
        <v>17</v>
      </c>
      <c r="O142">
        <v>18</v>
      </c>
      <c r="P142">
        <v>17</v>
      </c>
      <c r="Q142">
        <v>6.8</v>
      </c>
      <c r="R142">
        <v>6.8</v>
      </c>
      <c r="S142">
        <v>20.82</v>
      </c>
      <c r="T142">
        <v>14.02</v>
      </c>
      <c r="U142">
        <v>11.17</v>
      </c>
      <c r="V142">
        <v>13.81</v>
      </c>
      <c r="W142">
        <v>14.55</v>
      </c>
      <c r="X142">
        <v>15.32</v>
      </c>
      <c r="Y142">
        <v>15.38</v>
      </c>
      <c r="Z142">
        <v>15.82</v>
      </c>
      <c r="AA142">
        <v>15.82</v>
      </c>
      <c r="AB142">
        <v>16.309999999999999</v>
      </c>
      <c r="AC142">
        <v>16.84</v>
      </c>
      <c r="AD142">
        <v>17.38</v>
      </c>
      <c r="AE142">
        <v>17.91</v>
      </c>
      <c r="AF142">
        <v>18.45</v>
      </c>
      <c r="AG142">
        <v>18.920000000000002</v>
      </c>
      <c r="AH142">
        <v>19.41</v>
      </c>
      <c r="AI142">
        <v>19.829999999999998</v>
      </c>
      <c r="AJ142">
        <v>20.22</v>
      </c>
      <c r="AK142">
        <v>20.67</v>
      </c>
      <c r="AL142">
        <v>21.24</v>
      </c>
      <c r="AM142">
        <v>21.65</v>
      </c>
      <c r="AN142">
        <v>22.13</v>
      </c>
      <c r="AO142">
        <v>22.6</v>
      </c>
      <c r="AP142">
        <v>23.06</v>
      </c>
      <c r="AQ142">
        <v>23.68</v>
      </c>
      <c r="AR142">
        <v>23.99</v>
      </c>
      <c r="AS142">
        <v>24.53</v>
      </c>
      <c r="AT142">
        <v>24.99</v>
      </c>
      <c r="AU142">
        <v>25.49</v>
      </c>
    </row>
    <row r="143" spans="1:47" x14ac:dyDescent="0.35">
      <c r="A143" t="s">
        <v>79</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x14ac:dyDescent="0.35">
      <c r="A144" t="s">
        <v>80</v>
      </c>
      <c r="B144">
        <v>0</v>
      </c>
      <c r="C144">
        <v>0</v>
      </c>
      <c r="D144">
        <v>0</v>
      </c>
      <c r="E144">
        <v>0</v>
      </c>
      <c r="F144">
        <v>0</v>
      </c>
      <c r="G144">
        <v>0</v>
      </c>
      <c r="H144">
        <v>0</v>
      </c>
      <c r="I144">
        <v>0</v>
      </c>
      <c r="J144">
        <v>0</v>
      </c>
      <c r="K144">
        <v>0</v>
      </c>
      <c r="L144">
        <v>0</v>
      </c>
      <c r="M144">
        <v>0</v>
      </c>
      <c r="N144">
        <v>0</v>
      </c>
      <c r="O144">
        <v>0</v>
      </c>
      <c r="P144">
        <v>0</v>
      </c>
      <c r="Q144">
        <v>0</v>
      </c>
      <c r="R144">
        <v>0</v>
      </c>
      <c r="S144">
        <v>0</v>
      </c>
      <c r="T144">
        <v>0.73</v>
      </c>
      <c r="U144">
        <v>1.1200000000000001</v>
      </c>
      <c r="V144">
        <v>2.0299999999999998</v>
      </c>
      <c r="W144">
        <v>2.8</v>
      </c>
      <c r="X144">
        <v>2.85</v>
      </c>
      <c r="Y144">
        <v>2.86</v>
      </c>
      <c r="Z144">
        <v>2.94</v>
      </c>
      <c r="AA144">
        <v>2.94</v>
      </c>
      <c r="AB144">
        <v>2.93</v>
      </c>
      <c r="AC144">
        <v>2.93</v>
      </c>
      <c r="AD144">
        <v>2.93</v>
      </c>
      <c r="AE144">
        <v>2.92</v>
      </c>
      <c r="AF144">
        <v>2.92</v>
      </c>
      <c r="AG144">
        <v>3.81</v>
      </c>
      <c r="AH144">
        <v>4.7300000000000004</v>
      </c>
      <c r="AI144">
        <v>5.65</v>
      </c>
      <c r="AJ144">
        <v>5.61</v>
      </c>
      <c r="AK144">
        <v>5.58</v>
      </c>
      <c r="AL144">
        <v>5.6</v>
      </c>
      <c r="AM144">
        <v>6.41</v>
      </c>
      <c r="AN144">
        <v>7.26</v>
      </c>
      <c r="AO144">
        <v>8.1199999999999992</v>
      </c>
      <c r="AP144">
        <v>9.01</v>
      </c>
      <c r="AQ144">
        <v>9.98</v>
      </c>
      <c r="AR144">
        <v>10.82</v>
      </c>
      <c r="AS144">
        <v>11.76</v>
      </c>
      <c r="AT144">
        <v>12.65</v>
      </c>
      <c r="AU144">
        <v>12.64</v>
      </c>
    </row>
    <row r="145" spans="1:47" x14ac:dyDescent="0.35">
      <c r="A145" t="s">
        <v>81</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x14ac:dyDescent="0.35">
      <c r="A146" t="s">
        <v>82</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x14ac:dyDescent="0.35">
      <c r="A147" t="s">
        <v>83</v>
      </c>
      <c r="B147">
        <v>162.4</v>
      </c>
      <c r="C147">
        <v>169.77</v>
      </c>
      <c r="D147">
        <v>116.92</v>
      </c>
      <c r="E147">
        <v>171.91</v>
      </c>
      <c r="F147">
        <v>191.5</v>
      </c>
      <c r="G147">
        <v>97.44</v>
      </c>
      <c r="H147">
        <v>61.32</v>
      </c>
      <c r="I147">
        <v>34.270000000000003</v>
      </c>
      <c r="J147">
        <v>151.62</v>
      </c>
      <c r="K147">
        <v>35</v>
      </c>
      <c r="L147">
        <v>125.39</v>
      </c>
      <c r="M147">
        <v>124.29</v>
      </c>
      <c r="N147">
        <v>108.51</v>
      </c>
      <c r="O147">
        <v>110.64</v>
      </c>
      <c r="P147">
        <v>98.24</v>
      </c>
      <c r="Q147">
        <v>89.43</v>
      </c>
      <c r="R147">
        <v>89.34</v>
      </c>
      <c r="S147">
        <v>89.37</v>
      </c>
      <c r="T147">
        <v>89.33</v>
      </c>
      <c r="U147">
        <v>72.39</v>
      </c>
      <c r="V147">
        <v>86.98</v>
      </c>
      <c r="W147">
        <v>86.98</v>
      </c>
      <c r="X147">
        <v>86.98</v>
      </c>
      <c r="Y147">
        <v>86.99</v>
      </c>
      <c r="Z147">
        <v>89.59</v>
      </c>
      <c r="AA147">
        <v>89.59</v>
      </c>
      <c r="AB147">
        <v>88.37</v>
      </c>
      <c r="AC147">
        <v>88.2</v>
      </c>
      <c r="AD147">
        <v>88.03</v>
      </c>
      <c r="AE147">
        <v>87.86</v>
      </c>
      <c r="AF147">
        <v>87.7</v>
      </c>
      <c r="AG147">
        <v>86.98</v>
      </c>
      <c r="AH147">
        <v>86.98</v>
      </c>
      <c r="AI147">
        <v>86.98</v>
      </c>
      <c r="AJ147">
        <v>86.98</v>
      </c>
      <c r="AK147">
        <v>86.97</v>
      </c>
      <c r="AL147">
        <v>86.98</v>
      </c>
      <c r="AM147">
        <v>86.98</v>
      </c>
      <c r="AN147">
        <v>86.98</v>
      </c>
      <c r="AO147">
        <v>86.98</v>
      </c>
      <c r="AP147">
        <v>86.98</v>
      </c>
      <c r="AQ147">
        <v>86.98</v>
      </c>
      <c r="AR147">
        <v>86.8</v>
      </c>
      <c r="AS147">
        <v>86.61</v>
      </c>
      <c r="AT147">
        <v>86.41</v>
      </c>
      <c r="AU147">
        <v>86.34</v>
      </c>
    </row>
    <row r="148" spans="1:47" x14ac:dyDescent="0.35">
      <c r="A148" t="s">
        <v>84</v>
      </c>
      <c r="B148">
        <v>71.63</v>
      </c>
      <c r="C148">
        <v>41.21</v>
      </c>
      <c r="D148">
        <v>60.64</v>
      </c>
      <c r="E148">
        <v>57.56</v>
      </c>
      <c r="F148">
        <v>61.1</v>
      </c>
      <c r="G148">
        <v>57.78</v>
      </c>
      <c r="H148">
        <v>59.13</v>
      </c>
      <c r="I148">
        <v>77.16</v>
      </c>
      <c r="J148">
        <v>78.73</v>
      </c>
      <c r="K148">
        <v>101.67</v>
      </c>
      <c r="L148">
        <v>429.61</v>
      </c>
      <c r="M148">
        <v>426.71</v>
      </c>
      <c r="N148">
        <v>373.49</v>
      </c>
      <c r="O148">
        <v>377.36</v>
      </c>
      <c r="P148">
        <v>335.76</v>
      </c>
      <c r="Q148">
        <v>277.33999999999997</v>
      </c>
      <c r="R148">
        <v>282.58</v>
      </c>
      <c r="S148">
        <v>275.63</v>
      </c>
      <c r="T148">
        <v>283.73</v>
      </c>
      <c r="U148">
        <v>197.18</v>
      </c>
      <c r="V148">
        <v>103.57</v>
      </c>
      <c r="W148">
        <v>108.63</v>
      </c>
      <c r="X148">
        <v>112.82</v>
      </c>
      <c r="Y148">
        <v>114.41</v>
      </c>
      <c r="Z148">
        <v>42.01</v>
      </c>
      <c r="AA148">
        <v>43.11</v>
      </c>
      <c r="AB148">
        <v>41.88</v>
      </c>
      <c r="AC148">
        <v>41.7</v>
      </c>
      <c r="AD148">
        <v>41.43</v>
      </c>
      <c r="AE148">
        <v>41.21</v>
      </c>
      <c r="AF148">
        <v>40.9</v>
      </c>
      <c r="AG148">
        <v>39.85</v>
      </c>
      <c r="AH148">
        <v>38.26</v>
      </c>
      <c r="AI148">
        <v>37.15</v>
      </c>
      <c r="AJ148">
        <v>35.25</v>
      </c>
      <c r="AK148">
        <v>34.409999999999997</v>
      </c>
      <c r="AL148">
        <v>34.67</v>
      </c>
      <c r="AM148">
        <v>33.72</v>
      </c>
      <c r="AN148">
        <v>33.24</v>
      </c>
      <c r="AO148">
        <v>32.75</v>
      </c>
      <c r="AP148">
        <v>32.69</v>
      </c>
      <c r="AQ148">
        <v>32.19</v>
      </c>
      <c r="AR148">
        <v>31.72</v>
      </c>
      <c r="AS148">
        <v>31.54</v>
      </c>
      <c r="AT148">
        <v>31.01</v>
      </c>
      <c r="AU148">
        <v>31.42</v>
      </c>
    </row>
    <row r="150" spans="1:47" ht="18.5" x14ac:dyDescent="0.45">
      <c r="A150" s="35" t="s">
        <v>97</v>
      </c>
    </row>
    <row r="151" spans="1:47" x14ac:dyDescent="0.35">
      <c r="A151" t="s">
        <v>40</v>
      </c>
      <c r="B151" t="s">
        <v>41</v>
      </c>
      <c r="C151" t="s">
        <v>42</v>
      </c>
      <c r="D151" t="s">
        <v>43</v>
      </c>
      <c r="E151" t="s">
        <v>44</v>
      </c>
      <c r="F151" t="s">
        <v>45</v>
      </c>
      <c r="G151" t="s">
        <v>46</v>
      </c>
      <c r="H151" t="s">
        <v>47</v>
      </c>
      <c r="I151" t="s">
        <v>48</v>
      </c>
      <c r="J151" t="s">
        <v>49</v>
      </c>
      <c r="K151" t="s">
        <v>50</v>
      </c>
      <c r="L151" t="s">
        <v>51</v>
      </c>
      <c r="M151" t="s">
        <v>52</v>
      </c>
      <c r="N151" t="s">
        <v>53</v>
      </c>
      <c r="O151" t="s">
        <v>54</v>
      </c>
      <c r="P151" t="s">
        <v>55</v>
      </c>
      <c r="Q151" t="s">
        <v>56</v>
      </c>
      <c r="R151" t="s">
        <v>57</v>
      </c>
      <c r="S151" t="s">
        <v>58</v>
      </c>
      <c r="T151" t="s">
        <v>59</v>
      </c>
      <c r="U151" t="s">
        <v>60</v>
      </c>
      <c r="V151" t="s">
        <v>61</v>
      </c>
      <c r="W151" t="s">
        <v>62</v>
      </c>
      <c r="X151" t="s">
        <v>63</v>
      </c>
      <c r="Y151" t="s">
        <v>64</v>
      </c>
      <c r="Z151" t="s">
        <v>65</v>
      </c>
      <c r="AA151" t="s">
        <v>66</v>
      </c>
      <c r="AB151" t="s">
        <v>67</v>
      </c>
      <c r="AC151" t="s">
        <v>68</v>
      </c>
      <c r="AD151" t="s">
        <v>69</v>
      </c>
      <c r="AE151" t="s">
        <v>70</v>
      </c>
      <c r="AF151" t="s">
        <v>71</v>
      </c>
      <c r="AG151" t="s">
        <v>72</v>
      </c>
      <c r="AH151" t="s">
        <v>73</v>
      </c>
      <c r="AI151" t="s">
        <v>74</v>
      </c>
      <c r="AJ151" t="s">
        <v>75</v>
      </c>
      <c r="AK151" t="s">
        <v>76</v>
      </c>
      <c r="AL151" t="s">
        <v>332</v>
      </c>
      <c r="AM151" t="s">
        <v>333</v>
      </c>
      <c r="AN151" t="s">
        <v>334</v>
      </c>
      <c r="AO151" t="s">
        <v>335</v>
      </c>
      <c r="AP151" t="s">
        <v>336</v>
      </c>
      <c r="AQ151" t="s">
        <v>337</v>
      </c>
      <c r="AR151" t="s">
        <v>338</v>
      </c>
      <c r="AS151" t="s">
        <v>339</v>
      </c>
      <c r="AT151" t="s">
        <v>340</v>
      </c>
      <c r="AU151" t="s">
        <v>341</v>
      </c>
    </row>
    <row r="152" spans="1:47" x14ac:dyDescent="0.35">
      <c r="A152" t="s">
        <v>77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x14ac:dyDescent="0.35">
      <c r="A153" t="s">
        <v>78</v>
      </c>
      <c r="B153">
        <v>0</v>
      </c>
      <c r="C153">
        <v>0</v>
      </c>
      <c r="D153">
        <v>0</v>
      </c>
      <c r="E153">
        <v>0</v>
      </c>
      <c r="F153">
        <v>0</v>
      </c>
      <c r="G153">
        <v>0</v>
      </c>
      <c r="H153">
        <v>0</v>
      </c>
      <c r="I153">
        <v>0</v>
      </c>
      <c r="J153">
        <v>0</v>
      </c>
      <c r="K153">
        <v>0</v>
      </c>
      <c r="L153">
        <v>0</v>
      </c>
      <c r="M153">
        <v>0</v>
      </c>
      <c r="N153">
        <v>0</v>
      </c>
      <c r="O153">
        <v>0</v>
      </c>
      <c r="P153">
        <v>0</v>
      </c>
      <c r="Q153">
        <v>0</v>
      </c>
      <c r="R153">
        <v>0</v>
      </c>
      <c r="S153">
        <v>0</v>
      </c>
      <c r="T153">
        <v>0.9</v>
      </c>
      <c r="U153">
        <v>1.82</v>
      </c>
      <c r="V153">
        <v>2.75</v>
      </c>
      <c r="W153">
        <v>3.67</v>
      </c>
      <c r="X153">
        <v>4.59</v>
      </c>
      <c r="Y153">
        <v>5.51</v>
      </c>
      <c r="Z153">
        <v>6.43</v>
      </c>
      <c r="AA153">
        <v>7.36</v>
      </c>
      <c r="AB153">
        <v>8.33</v>
      </c>
      <c r="AC153">
        <v>9.26</v>
      </c>
      <c r="AD153">
        <v>10.24</v>
      </c>
      <c r="AE153">
        <v>11.16</v>
      </c>
      <c r="AF153">
        <v>12.14</v>
      </c>
      <c r="AG153">
        <v>13.13</v>
      </c>
      <c r="AH153">
        <v>14.05</v>
      </c>
      <c r="AI153">
        <v>15.03</v>
      </c>
      <c r="AJ153">
        <v>15.95</v>
      </c>
      <c r="AK153">
        <v>16.93</v>
      </c>
      <c r="AL153">
        <v>17.86</v>
      </c>
      <c r="AM153">
        <v>18.84</v>
      </c>
      <c r="AN153">
        <v>19.82</v>
      </c>
      <c r="AO153">
        <v>20.8</v>
      </c>
      <c r="AP153">
        <v>21.77</v>
      </c>
      <c r="AQ153">
        <v>22.75</v>
      </c>
      <c r="AR153">
        <v>23.73</v>
      </c>
      <c r="AS153">
        <v>24.71</v>
      </c>
      <c r="AT153">
        <v>25.69</v>
      </c>
      <c r="AU153">
        <v>26.73</v>
      </c>
    </row>
    <row r="154" spans="1:47" x14ac:dyDescent="0.35">
      <c r="A154" t="s">
        <v>79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x14ac:dyDescent="0.35">
      <c r="A155" t="s">
        <v>80</v>
      </c>
      <c r="B155">
        <v>0</v>
      </c>
      <c r="C155">
        <v>0</v>
      </c>
      <c r="D155">
        <v>0</v>
      </c>
      <c r="E155">
        <v>0</v>
      </c>
      <c r="F155">
        <v>0</v>
      </c>
      <c r="G155">
        <v>0</v>
      </c>
      <c r="H155">
        <v>0</v>
      </c>
      <c r="I155">
        <v>0</v>
      </c>
      <c r="J155">
        <v>0</v>
      </c>
      <c r="K155">
        <v>0</v>
      </c>
      <c r="L155">
        <v>0</v>
      </c>
      <c r="M155">
        <v>0</v>
      </c>
      <c r="N155">
        <v>0</v>
      </c>
      <c r="O155">
        <v>0</v>
      </c>
      <c r="P155">
        <v>0</v>
      </c>
      <c r="Q155">
        <v>0</v>
      </c>
      <c r="R155">
        <v>0</v>
      </c>
      <c r="S155">
        <v>0.44</v>
      </c>
      <c r="T155">
        <v>0.94</v>
      </c>
      <c r="U155">
        <v>1.42</v>
      </c>
      <c r="V155">
        <v>1.9</v>
      </c>
      <c r="W155">
        <v>2.37</v>
      </c>
      <c r="X155">
        <v>2.85</v>
      </c>
      <c r="Y155">
        <v>3.34</v>
      </c>
      <c r="Z155">
        <v>3.82</v>
      </c>
      <c r="AA155">
        <v>4.3</v>
      </c>
      <c r="AB155">
        <v>4.8099999999999996</v>
      </c>
      <c r="AC155">
        <v>5.28</v>
      </c>
      <c r="AD155">
        <v>5.79</v>
      </c>
      <c r="AE155">
        <v>6.27</v>
      </c>
      <c r="AF155">
        <v>6.78</v>
      </c>
      <c r="AG155">
        <v>7.29</v>
      </c>
      <c r="AH155">
        <v>7.76</v>
      </c>
      <c r="AI155">
        <v>8.27</v>
      </c>
      <c r="AJ155">
        <v>8.75</v>
      </c>
      <c r="AK155">
        <v>9.26</v>
      </c>
      <c r="AL155">
        <v>9.74</v>
      </c>
      <c r="AM155">
        <v>10.25</v>
      </c>
      <c r="AN155">
        <v>10.76</v>
      </c>
      <c r="AO155">
        <v>11.27</v>
      </c>
      <c r="AP155">
        <v>11.78</v>
      </c>
      <c r="AQ155">
        <v>12.29</v>
      </c>
      <c r="AR155">
        <v>12.8</v>
      </c>
      <c r="AS155">
        <v>13.31</v>
      </c>
      <c r="AT155">
        <v>13.82</v>
      </c>
      <c r="AU155">
        <v>14.35</v>
      </c>
    </row>
    <row r="156" spans="1:47" x14ac:dyDescent="0.35">
      <c r="A156" t="s">
        <v>81</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x14ac:dyDescent="0.35">
      <c r="A157" t="s">
        <v>82</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x14ac:dyDescent="0.35">
      <c r="A158" t="s">
        <v>83</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x14ac:dyDescent="0.35">
      <c r="A159" t="s">
        <v>84</v>
      </c>
      <c r="B159">
        <v>142</v>
      </c>
      <c r="C159">
        <v>145</v>
      </c>
      <c r="D159">
        <v>149</v>
      </c>
      <c r="E159">
        <v>182</v>
      </c>
      <c r="F159">
        <v>162</v>
      </c>
      <c r="G159">
        <v>162</v>
      </c>
      <c r="H159">
        <v>98</v>
      </c>
      <c r="I159">
        <v>98</v>
      </c>
      <c r="J159">
        <v>98</v>
      </c>
      <c r="K159">
        <v>157.6</v>
      </c>
      <c r="L159">
        <v>191.06</v>
      </c>
      <c r="M159">
        <v>251.38</v>
      </c>
      <c r="N159">
        <v>252.89</v>
      </c>
      <c r="O159">
        <v>255.89</v>
      </c>
      <c r="P159">
        <v>254.39</v>
      </c>
      <c r="Q159">
        <v>265.98</v>
      </c>
      <c r="R159">
        <v>274.74</v>
      </c>
      <c r="S159">
        <v>277.11</v>
      </c>
      <c r="T159">
        <v>274.08999999999997</v>
      </c>
      <c r="U159">
        <v>272.69</v>
      </c>
      <c r="V159">
        <v>272.89999999999998</v>
      </c>
      <c r="W159">
        <v>274.64999999999998</v>
      </c>
      <c r="X159">
        <v>277.37</v>
      </c>
      <c r="Y159">
        <v>277.89999999999998</v>
      </c>
      <c r="Z159">
        <v>276.63</v>
      </c>
      <c r="AA159">
        <v>279.08</v>
      </c>
      <c r="AB159">
        <v>277.67</v>
      </c>
      <c r="AC159">
        <v>278.91000000000003</v>
      </c>
      <c r="AD159">
        <v>277.99</v>
      </c>
      <c r="AE159">
        <v>276.02</v>
      </c>
      <c r="AF159">
        <v>274.97000000000003</v>
      </c>
      <c r="AG159">
        <v>273.48</v>
      </c>
      <c r="AH159">
        <v>272.08</v>
      </c>
      <c r="AI159">
        <v>273.47000000000003</v>
      </c>
      <c r="AJ159">
        <v>276.81</v>
      </c>
      <c r="AK159">
        <v>275.89</v>
      </c>
      <c r="AL159">
        <v>277.10000000000002</v>
      </c>
      <c r="AM159">
        <v>278.69</v>
      </c>
      <c r="AN159">
        <v>282.19</v>
      </c>
      <c r="AO159">
        <v>283.60000000000002</v>
      </c>
      <c r="AP159">
        <v>285.60000000000002</v>
      </c>
      <c r="AQ159">
        <v>288.98</v>
      </c>
      <c r="AR159">
        <v>290.51</v>
      </c>
      <c r="AS159">
        <v>296.20999999999998</v>
      </c>
      <c r="AT159">
        <v>295.89999999999998</v>
      </c>
      <c r="AU159">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8A83-B067-4638-A52F-4A7CB86CF44F}">
  <dimension ref="A1:N55"/>
  <sheetViews>
    <sheetView topLeftCell="A28" workbookViewId="0">
      <selection activeCell="A52" sqref="A52"/>
    </sheetView>
  </sheetViews>
  <sheetFormatPr defaultColWidth="9.1796875" defaultRowHeight="14.5" x14ac:dyDescent="0.35"/>
  <cols>
    <col min="1" max="1" width="28.7265625" customWidth="1"/>
    <col min="2" max="13" width="15.7265625" customWidth="1"/>
    <col min="14" max="14" width="27.453125" customWidth="1"/>
  </cols>
  <sheetData>
    <row r="1" spans="1:14" x14ac:dyDescent="0.35">
      <c r="A1" t="s">
        <v>349</v>
      </c>
    </row>
    <row r="2" spans="1:14" x14ac:dyDescent="0.35">
      <c r="A2" t="s">
        <v>350</v>
      </c>
    </row>
    <row r="3" spans="1:14" x14ac:dyDescent="0.35">
      <c r="A3" t="s">
        <v>351</v>
      </c>
    </row>
    <row r="4" spans="1:14" x14ac:dyDescent="0.35">
      <c r="A4" t="s">
        <v>352</v>
      </c>
    </row>
    <row r="5" spans="1:14" x14ac:dyDescent="0.35">
      <c r="A5" t="s">
        <v>353</v>
      </c>
    </row>
    <row r="9" spans="1:14" x14ac:dyDescent="0.35">
      <c r="A9" t="s">
        <v>354</v>
      </c>
      <c r="B9" t="s">
        <v>39</v>
      </c>
    </row>
    <row r="10" spans="1:14" x14ac:dyDescent="0.35">
      <c r="A10" t="s">
        <v>355</v>
      </c>
      <c r="B10" t="s">
        <v>356</v>
      </c>
    </row>
    <row r="11" spans="1:14" x14ac:dyDescent="0.35">
      <c r="A11" t="s">
        <v>357</v>
      </c>
      <c r="B11" s="37">
        <v>42005</v>
      </c>
      <c r="C11" s="37">
        <v>42036</v>
      </c>
      <c r="D11" s="37">
        <v>42064</v>
      </c>
      <c r="E11" s="37">
        <v>42095</v>
      </c>
      <c r="F11" s="37">
        <v>42125</v>
      </c>
      <c r="G11" s="37">
        <v>42156</v>
      </c>
      <c r="H11" s="37">
        <v>42186</v>
      </c>
      <c r="I11" s="37">
        <v>42217</v>
      </c>
      <c r="J11" s="37">
        <v>42248</v>
      </c>
      <c r="K11" s="37">
        <v>42278</v>
      </c>
      <c r="L11" s="37">
        <v>42309</v>
      </c>
      <c r="M11" s="37">
        <v>42339</v>
      </c>
      <c r="N11" s="42" t="s">
        <v>390</v>
      </c>
    </row>
    <row r="12" spans="1:14" x14ac:dyDescent="0.35">
      <c r="B12" t="s">
        <v>358</v>
      </c>
    </row>
    <row r="13" spans="1:14" x14ac:dyDescent="0.35">
      <c r="A13" t="s">
        <v>359</v>
      </c>
      <c r="B13" s="38">
        <v>57211066</v>
      </c>
      <c r="C13" s="38">
        <v>51887549</v>
      </c>
      <c r="D13" s="38">
        <v>51928707</v>
      </c>
      <c r="E13" s="38">
        <v>44615918</v>
      </c>
      <c r="F13" s="38">
        <v>41273083</v>
      </c>
      <c r="G13" s="38">
        <v>40984150</v>
      </c>
      <c r="H13" s="38">
        <v>43038080</v>
      </c>
      <c r="I13" s="38">
        <v>42821817</v>
      </c>
      <c r="J13" s="38">
        <v>40051862</v>
      </c>
      <c r="K13" s="38">
        <v>41066197</v>
      </c>
      <c r="L13" s="38">
        <v>45130806</v>
      </c>
      <c r="M13" s="38">
        <v>50003722</v>
      </c>
      <c r="N13" s="38">
        <f>SUM(B13:M13)</f>
        <v>550012957</v>
      </c>
    </row>
    <row r="14" spans="1:14" x14ac:dyDescent="0.35">
      <c r="A14" t="s">
        <v>360</v>
      </c>
      <c r="B14" s="38">
        <v>37669235</v>
      </c>
      <c r="C14" s="38">
        <v>34013218</v>
      </c>
      <c r="D14" s="38">
        <v>33173669</v>
      </c>
      <c r="E14" s="38">
        <v>28699811</v>
      </c>
      <c r="F14" s="38">
        <v>25910082</v>
      </c>
      <c r="G14" s="38">
        <v>25327992</v>
      </c>
      <c r="H14" s="38">
        <v>25979724</v>
      </c>
      <c r="I14" s="38">
        <v>25478511</v>
      </c>
      <c r="J14" s="38">
        <v>25022584</v>
      </c>
      <c r="K14" s="38">
        <v>26123765</v>
      </c>
      <c r="L14" s="38">
        <v>27941235</v>
      </c>
      <c r="M14" s="38">
        <v>32045247</v>
      </c>
      <c r="N14" s="38">
        <f t="shared" ref="N14:N22" si="0">SUM(B14:M14)</f>
        <v>347385073</v>
      </c>
    </row>
    <row r="15" spans="1:14" x14ac:dyDescent="0.35">
      <c r="A15" s="41" t="s">
        <v>361</v>
      </c>
      <c r="B15" s="38">
        <v>7190066</v>
      </c>
      <c r="C15" s="38">
        <v>6844655</v>
      </c>
      <c r="D15" s="38">
        <v>6613699</v>
      </c>
      <c r="E15" s="38">
        <v>5688669</v>
      </c>
      <c r="F15" s="38">
        <v>5082749</v>
      </c>
      <c r="G15" s="38">
        <v>5430405</v>
      </c>
      <c r="H15" s="38">
        <v>5991055</v>
      </c>
      <c r="I15" s="38">
        <v>6330435</v>
      </c>
      <c r="J15" s="38">
        <v>6041405</v>
      </c>
      <c r="K15" s="38">
        <v>6138156</v>
      </c>
      <c r="L15" s="38">
        <v>6294045</v>
      </c>
      <c r="M15" s="38">
        <v>6842938</v>
      </c>
      <c r="N15" s="43">
        <f t="shared" si="0"/>
        <v>74488277</v>
      </c>
    </row>
    <row r="16" spans="1:14" x14ac:dyDescent="0.35">
      <c r="A16" t="s">
        <v>362</v>
      </c>
      <c r="B16" s="38">
        <v>9180622</v>
      </c>
      <c r="C16" s="38">
        <v>8307371</v>
      </c>
      <c r="D16" s="38">
        <v>9230529</v>
      </c>
      <c r="E16" s="38">
        <v>7737381</v>
      </c>
      <c r="F16" s="38">
        <v>7985257</v>
      </c>
      <c r="G16" s="38">
        <v>8084872</v>
      </c>
      <c r="H16" s="38">
        <v>8900017</v>
      </c>
      <c r="I16" s="38">
        <v>8678391</v>
      </c>
      <c r="J16" s="38">
        <v>6965168</v>
      </c>
      <c r="K16" s="38">
        <v>6323797</v>
      </c>
      <c r="L16" s="38">
        <v>8448485</v>
      </c>
      <c r="M16" s="38">
        <v>8533084</v>
      </c>
      <c r="N16" s="38">
        <f t="shared" si="0"/>
        <v>98374974</v>
      </c>
    </row>
    <row r="17" spans="1:14" x14ac:dyDescent="0.35">
      <c r="A17" s="41" t="s">
        <v>363</v>
      </c>
      <c r="B17" s="38">
        <v>92383</v>
      </c>
      <c r="C17" s="38">
        <v>85781</v>
      </c>
      <c r="D17" s="38">
        <v>84787</v>
      </c>
      <c r="E17" s="38">
        <v>74433</v>
      </c>
      <c r="F17" s="38">
        <v>66229</v>
      </c>
      <c r="G17" s="38">
        <v>63635</v>
      </c>
      <c r="H17" s="38">
        <v>66291</v>
      </c>
      <c r="I17" s="38">
        <v>69265</v>
      </c>
      <c r="J17" s="38">
        <v>65022</v>
      </c>
      <c r="K17" s="38">
        <v>73599</v>
      </c>
      <c r="L17" s="38">
        <v>74497</v>
      </c>
      <c r="M17" s="38">
        <v>84241</v>
      </c>
      <c r="N17" s="43">
        <f t="shared" si="0"/>
        <v>900163</v>
      </c>
    </row>
    <row r="18" spans="1:14" x14ac:dyDescent="0.35">
      <c r="A18" s="41" t="s">
        <v>364</v>
      </c>
      <c r="B18" s="38">
        <v>2014274</v>
      </c>
      <c r="C18" s="38">
        <v>1874168</v>
      </c>
      <c r="D18" s="38">
        <v>1889483</v>
      </c>
      <c r="E18" s="38">
        <v>1556326</v>
      </c>
      <c r="F18" s="38">
        <v>1586397</v>
      </c>
      <c r="G18" s="38">
        <v>1577410</v>
      </c>
      <c r="H18" s="38">
        <v>1632967</v>
      </c>
      <c r="I18" s="38">
        <v>1756391</v>
      </c>
      <c r="J18" s="38">
        <v>1312213</v>
      </c>
      <c r="K18" s="38">
        <v>1476359</v>
      </c>
      <c r="L18" s="38">
        <v>1468138</v>
      </c>
      <c r="M18" s="38">
        <v>1615706</v>
      </c>
      <c r="N18" s="43">
        <f t="shared" si="0"/>
        <v>19759832</v>
      </c>
    </row>
    <row r="19" spans="1:14" x14ac:dyDescent="0.35">
      <c r="A19" t="s">
        <v>365</v>
      </c>
      <c r="B19" s="39" t="s">
        <v>366</v>
      </c>
      <c r="C19" s="39" t="s">
        <v>366</v>
      </c>
      <c r="D19" s="39" t="s">
        <v>366</v>
      </c>
      <c r="E19" s="39" t="s">
        <v>366</v>
      </c>
      <c r="F19" s="39" t="s">
        <v>366</v>
      </c>
      <c r="G19" s="39" t="s">
        <v>366</v>
      </c>
      <c r="H19" s="39" t="s">
        <v>366</v>
      </c>
      <c r="I19" s="39" t="s">
        <v>366</v>
      </c>
      <c r="J19" s="39" t="s">
        <v>366</v>
      </c>
      <c r="K19" s="39" t="s">
        <v>366</v>
      </c>
      <c r="L19" s="39" t="s">
        <v>366</v>
      </c>
      <c r="M19" s="39" t="s">
        <v>366</v>
      </c>
      <c r="N19" s="39" t="s">
        <v>366</v>
      </c>
    </row>
    <row r="20" spans="1:14" x14ac:dyDescent="0.35">
      <c r="A20" t="s">
        <v>367</v>
      </c>
      <c r="B20">
        <v>-124</v>
      </c>
      <c r="C20">
        <v>-164</v>
      </c>
      <c r="D20">
        <v>-13</v>
      </c>
      <c r="E20" s="38">
        <v>1538</v>
      </c>
      <c r="F20" s="38">
        <v>1615</v>
      </c>
      <c r="G20" s="38">
        <v>1951</v>
      </c>
      <c r="H20">
        <v>870</v>
      </c>
      <c r="I20">
        <v>22</v>
      </c>
      <c r="J20" s="38">
        <v>1791</v>
      </c>
      <c r="K20" s="38">
        <v>1524</v>
      </c>
      <c r="L20" s="38">
        <v>1979</v>
      </c>
      <c r="M20" s="38">
        <v>1831</v>
      </c>
      <c r="N20" s="38">
        <f t="shared" si="0"/>
        <v>12820</v>
      </c>
    </row>
    <row r="21" spans="1:14" x14ac:dyDescent="0.35">
      <c r="A21" t="s">
        <v>368</v>
      </c>
      <c r="B21" s="38">
        <v>1053353</v>
      </c>
      <c r="C21" s="38">
        <v>748057</v>
      </c>
      <c r="D21" s="38">
        <v>924413</v>
      </c>
      <c r="E21" s="38">
        <v>832222</v>
      </c>
      <c r="F21" s="38">
        <v>611620</v>
      </c>
      <c r="G21" s="38">
        <v>469148</v>
      </c>
      <c r="H21" s="38">
        <v>435550</v>
      </c>
      <c r="I21" s="38">
        <v>477306</v>
      </c>
      <c r="J21" s="38">
        <v>616094</v>
      </c>
      <c r="K21" s="38">
        <v>907927</v>
      </c>
      <c r="L21" s="38">
        <v>885149</v>
      </c>
      <c r="M21" s="38">
        <v>872178</v>
      </c>
      <c r="N21" s="38">
        <f t="shared" si="0"/>
        <v>8833017</v>
      </c>
    </row>
    <row r="22" spans="1:14" x14ac:dyDescent="0.35">
      <c r="A22" t="s">
        <v>369</v>
      </c>
      <c r="B22" s="38">
        <v>11257</v>
      </c>
      <c r="C22" s="38">
        <v>14463</v>
      </c>
      <c r="D22" s="38">
        <v>12140</v>
      </c>
      <c r="E22" s="38">
        <v>25538</v>
      </c>
      <c r="F22" s="38">
        <v>29134</v>
      </c>
      <c r="G22" s="38">
        <v>28737</v>
      </c>
      <c r="H22" s="38">
        <v>31620</v>
      </c>
      <c r="I22" s="38">
        <v>31496</v>
      </c>
      <c r="J22" s="38">
        <v>27584</v>
      </c>
      <c r="K22" s="38">
        <v>21070</v>
      </c>
      <c r="L22" s="38">
        <v>17278</v>
      </c>
      <c r="M22" s="38">
        <v>8498</v>
      </c>
      <c r="N22" s="38">
        <f t="shared" si="0"/>
        <v>258815</v>
      </c>
    </row>
    <row r="23" spans="1:14" x14ac:dyDescent="0.35">
      <c r="A23" t="s">
        <v>370</v>
      </c>
      <c r="B23" s="39" t="s">
        <v>366</v>
      </c>
      <c r="C23" s="39" t="s">
        <v>366</v>
      </c>
      <c r="D23" s="39" t="s">
        <v>366</v>
      </c>
      <c r="E23" s="39" t="s">
        <v>366</v>
      </c>
      <c r="F23" s="39" t="s">
        <v>366</v>
      </c>
      <c r="G23" s="39" t="s">
        <v>366</v>
      </c>
      <c r="H23" s="39" t="s">
        <v>366</v>
      </c>
      <c r="I23" s="39" t="s">
        <v>366</v>
      </c>
      <c r="J23" s="39" t="s">
        <v>366</v>
      </c>
      <c r="K23" s="39" t="s">
        <v>366</v>
      </c>
      <c r="L23" s="39" t="s">
        <v>366</v>
      </c>
      <c r="M23" s="39" t="s">
        <v>366</v>
      </c>
      <c r="N23" s="39" t="s">
        <v>366</v>
      </c>
    </row>
    <row r="25" spans="1:14" x14ac:dyDescent="0.35">
      <c r="A25" t="s">
        <v>371</v>
      </c>
    </row>
    <row r="26" spans="1:14" x14ac:dyDescent="0.35">
      <c r="A26" t="s">
        <v>366</v>
      </c>
      <c r="B26" t="s">
        <v>372</v>
      </c>
    </row>
    <row r="27" spans="1:14" x14ac:dyDescent="0.35">
      <c r="A27" t="s">
        <v>373</v>
      </c>
      <c r="B27" t="s">
        <v>374</v>
      </c>
    </row>
    <row r="32" spans="1:14" x14ac:dyDescent="0.35">
      <c r="A32" t="s">
        <v>375</v>
      </c>
    </row>
    <row r="33" spans="1:2" x14ac:dyDescent="0.35">
      <c r="A33">
        <v>1</v>
      </c>
      <c r="B33" t="s">
        <v>376</v>
      </c>
    </row>
    <row r="34" spans="1:2" x14ac:dyDescent="0.35">
      <c r="A34">
        <v>2</v>
      </c>
      <c r="B34" t="s">
        <v>377</v>
      </c>
    </row>
    <row r="35" spans="1:2" x14ac:dyDescent="0.35">
      <c r="A35">
        <v>3</v>
      </c>
      <c r="B35" t="s">
        <v>378</v>
      </c>
    </row>
    <row r="36" spans="1:2" x14ac:dyDescent="0.35">
      <c r="A36">
        <v>4</v>
      </c>
      <c r="B36" t="s">
        <v>379</v>
      </c>
    </row>
    <row r="37" spans="1:2" x14ac:dyDescent="0.35">
      <c r="A37">
        <v>5</v>
      </c>
      <c r="B37" t="s">
        <v>380</v>
      </c>
    </row>
    <row r="38" spans="1:2" x14ac:dyDescent="0.35">
      <c r="A38">
        <v>6</v>
      </c>
      <c r="B38" t="s">
        <v>381</v>
      </c>
    </row>
    <row r="39" spans="1:2" x14ac:dyDescent="0.35">
      <c r="A39">
        <v>7</v>
      </c>
      <c r="B39" t="s">
        <v>382</v>
      </c>
    </row>
    <row r="40" spans="1:2" x14ac:dyDescent="0.35">
      <c r="A40">
        <v>8</v>
      </c>
      <c r="B40" t="s">
        <v>383</v>
      </c>
    </row>
    <row r="41" spans="1:2" x14ac:dyDescent="0.35">
      <c r="A41">
        <v>9</v>
      </c>
      <c r="B41" t="s">
        <v>384</v>
      </c>
    </row>
    <row r="42" spans="1:2" x14ac:dyDescent="0.35">
      <c r="A42">
        <v>10</v>
      </c>
      <c r="B42" t="s">
        <v>385</v>
      </c>
    </row>
    <row r="43" spans="1:2" x14ac:dyDescent="0.35">
      <c r="A43">
        <v>11</v>
      </c>
      <c r="B43" t="s">
        <v>386</v>
      </c>
    </row>
    <row r="44" spans="1:2" x14ac:dyDescent="0.35">
      <c r="A44">
        <v>12</v>
      </c>
      <c r="B44" t="s">
        <v>387</v>
      </c>
    </row>
    <row r="48" spans="1:2" x14ac:dyDescent="0.35">
      <c r="A48" t="s">
        <v>388</v>
      </c>
    </row>
    <row r="49" spans="1:2" x14ac:dyDescent="0.35">
      <c r="A49" t="s">
        <v>389</v>
      </c>
    </row>
    <row r="52" spans="1:2" x14ac:dyDescent="0.35">
      <c r="A52" s="40" t="s">
        <v>391</v>
      </c>
      <c r="B52" s="41"/>
    </row>
    <row r="53" spans="1:2" x14ac:dyDescent="0.35">
      <c r="A53" t="s">
        <v>347</v>
      </c>
      <c r="B53">
        <f>N15/SUM(N15,N17:N18)</f>
        <v>0.78286526317577265</v>
      </c>
    </row>
    <row r="54" spans="1:2" x14ac:dyDescent="0.35">
      <c r="A54" t="s">
        <v>348</v>
      </c>
      <c r="B54">
        <v>0</v>
      </c>
    </row>
    <row r="55" spans="1:2" x14ac:dyDescent="0.35">
      <c r="A55" t="s">
        <v>107</v>
      </c>
      <c r="B55">
        <f>SUM(N17:N18)/SUM(N15,N17:N18)</f>
        <v>0.21713473682422735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
  <sheetViews>
    <sheetView workbookViewId="0"/>
  </sheetViews>
  <sheetFormatPr defaultRowHeight="14.5" x14ac:dyDescent="0.35"/>
  <cols>
    <col min="1" max="1" width="26" style="2" customWidth="1"/>
  </cols>
  <sheetData>
    <row r="1" spans="1:32" x14ac:dyDescent="0.35">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s="2" t="s">
        <v>98</v>
      </c>
      <c r="B2">
        <f>'Canada Generation Projection'!Q14/B20</f>
        <v>4.9871278142029192E-2</v>
      </c>
      <c r="C2">
        <f>'Canada Generation Projection'!R14/C20</f>
        <v>5.5704589921295226E-2</v>
      </c>
      <c r="D2">
        <f>'Canada Generation Projection'!S14/D20</f>
        <v>2.9406679106728929E-2</v>
      </c>
      <c r="E2">
        <f>'Canada Generation Projection'!T14/E20</f>
        <v>8.2914781472480572E-3</v>
      </c>
      <c r="F2">
        <f>'Canada Generation Projection'!U14/F20</f>
        <v>8.3106362030141052E-3</v>
      </c>
      <c r="G2">
        <f>'Canada Generation Projection'!V14/G20</f>
        <v>7.3348873394934854E-3</v>
      </c>
      <c r="H2">
        <f>'Canada Generation Projection'!W14/H20</f>
        <v>7.0243910826967562E-3</v>
      </c>
      <c r="I2">
        <f>'Canada Generation Projection'!X14/I20</f>
        <v>6.3780498485313201E-3</v>
      </c>
      <c r="J2">
        <f>'Canada Generation Projection'!Y14/J20</f>
        <v>5.6812528778928603E-3</v>
      </c>
      <c r="K2">
        <f>'Canada Generation Projection'!Z14/K20</f>
        <v>5.6507966115477495E-3</v>
      </c>
      <c r="L2">
        <f>'Canada Generation Projection'!AA14/L20</f>
        <v>5.2797247705204048E-3</v>
      </c>
      <c r="M2">
        <f>'Canada Generation Projection'!AB14/M20</f>
        <v>5.2025081431352075E-3</v>
      </c>
      <c r="N2">
        <f>'Canada Generation Projection'!AC14/N20</f>
        <v>3.5763559034527096E-3</v>
      </c>
      <c r="O2">
        <f>'Canada Generation Projection'!AD14/O20</f>
        <v>3.6145248848575848E-3</v>
      </c>
      <c r="P2">
        <f>'Canada Generation Projection'!AE14/P20</f>
        <v>3.6058485035946834E-3</v>
      </c>
      <c r="Q2">
        <f>'Canada Generation Projection'!AF14/Q20</f>
        <v>3.3168139728096263E-3</v>
      </c>
      <c r="R2">
        <f>'Canada Generation Projection'!AG14/R20</f>
        <v>3.3892033822795278E-3</v>
      </c>
      <c r="S2">
        <f>'Canada Generation Projection'!AH14/S20</f>
        <v>3.4080886603463341E-3</v>
      </c>
      <c r="T2">
        <f>'Canada Generation Projection'!AI14/T20</f>
        <v>3.328672161184838E-3</v>
      </c>
      <c r="U2">
        <f>'Canada Generation Projection'!AJ14/U20</f>
        <v>2.7953046170256938E-3</v>
      </c>
      <c r="V2">
        <f>'Canada Generation Projection'!AK14/V20</f>
        <v>2.6998348178661961E-3</v>
      </c>
      <c r="W2">
        <f>'Canada Generation Projection'!AL14/W20</f>
        <v>1.349270515113851E-4</v>
      </c>
      <c r="X2">
        <f>'Canada Generation Projection'!AM14/X20</f>
        <v>1.2618570646314115E-4</v>
      </c>
      <c r="Y2">
        <f>'Canada Generation Projection'!AN14/Y20</f>
        <v>1.2449340876841366E-4</v>
      </c>
      <c r="Z2">
        <f>'Canada Generation Projection'!AO14/Z20</f>
        <v>1.1557098274695049E-4</v>
      </c>
      <c r="AA2">
        <f>'Canada Generation Projection'!AP14/AA20</f>
        <v>1.1392034632943061E-4</v>
      </c>
      <c r="AB2">
        <f>'Canada Generation Projection'!AQ14/AB20</f>
        <v>1.069877682346795E-4</v>
      </c>
      <c r="AC2">
        <f>'Canada Generation Projection'!AR14/AC20</f>
        <v>1.0659373424358493E-4</v>
      </c>
      <c r="AD2">
        <f>'Canada Generation Projection'!AS14/AD20</f>
        <v>1.0098463035303353E-4</v>
      </c>
      <c r="AE2">
        <f>'Canada Generation Projection'!AT14/AE20</f>
        <v>1.0106671639399485E-4</v>
      </c>
      <c r="AF2">
        <f>'Canada Generation Projection'!AU14/AF20</f>
        <v>1.0117144477412501E-4</v>
      </c>
    </row>
    <row r="3" spans="1:32" x14ac:dyDescent="0.35">
      <c r="A3" s="2" t="s">
        <v>347</v>
      </c>
      <c r="B3">
        <f>'Canada Generation Projection'!Q$15/B$20*'Canada NG Gen by Turbine Type'!$B$53</f>
        <v>9.3411097421543118E-2</v>
      </c>
      <c r="C3">
        <f>'Canada Generation Projection'!R$15/C$20*'Canada NG Gen by Turbine Type'!$B$53</f>
        <v>9.4913318335075852E-2</v>
      </c>
      <c r="D3">
        <f>'Canada Generation Projection'!S$15/D$20*'Canada NG Gen by Turbine Type'!$B$53</f>
        <v>9.9224441944358366E-2</v>
      </c>
      <c r="E3">
        <f>'Canada Generation Projection'!T$15/E$20*'Canada NG Gen by Turbine Type'!$B$53</f>
        <v>0.12061842499822424</v>
      </c>
      <c r="F3">
        <f>'Canada Generation Projection'!U$15/F$20*'Canada NG Gen by Turbine Type'!$B$53</f>
        <v>0.11243634800770419</v>
      </c>
      <c r="G3">
        <f>'Canada Generation Projection'!V$15/G$20*'Canada NG Gen by Turbine Type'!$B$53</f>
        <v>0.11570779211661576</v>
      </c>
      <c r="H3">
        <f>'Canada Generation Projection'!W$15/H$20*'Canada NG Gen by Turbine Type'!$B$53</f>
        <v>0.12122634456993442</v>
      </c>
      <c r="I3">
        <f>'Canada Generation Projection'!X$15/I$20*'Canada NG Gen by Turbine Type'!$B$53</f>
        <v>0.11110196660888948</v>
      </c>
      <c r="J3">
        <f>'Canada Generation Projection'!Y$15/J$20*'Canada NG Gen by Turbine Type'!$B$53</f>
        <v>0.10626735110193518</v>
      </c>
      <c r="K3">
        <f>'Canada Generation Projection'!Z$15/K$20*'Canada NG Gen by Turbine Type'!$B$53</f>
        <v>0.10805877570437533</v>
      </c>
      <c r="L3">
        <f>'Canada Generation Projection'!AA$15/L$20*'Canada NG Gen by Turbine Type'!$B$53</f>
        <v>9.8091366594185436E-2</v>
      </c>
      <c r="M3">
        <f>'Canada Generation Projection'!AB$15/M$20*'Canada NG Gen by Turbine Type'!$B$53</f>
        <v>0.1005138346379268</v>
      </c>
      <c r="N3">
        <f>'Canada Generation Projection'!AC$15/N$20*'Canada NG Gen by Turbine Type'!$B$53</f>
        <v>9.2602266126260296E-2</v>
      </c>
      <c r="O3">
        <f>'Canada Generation Projection'!AD$15/O$20*'Canada NG Gen by Turbine Type'!$B$53</f>
        <v>9.2431999471049298E-2</v>
      </c>
      <c r="P3">
        <f>'Canada Generation Projection'!AE$15/P$20*'Canada NG Gen by Turbine Type'!$B$53</f>
        <v>8.775082493907721E-2</v>
      </c>
      <c r="Q3">
        <f>'Canada Generation Projection'!AF$15/Q$20*'Canada NG Gen by Turbine Type'!$B$53</f>
        <v>8.6234634477463823E-2</v>
      </c>
      <c r="R3">
        <f>'Canada Generation Projection'!AG$15/R$20*'Canada NG Gen by Turbine Type'!$B$53</f>
        <v>7.4667962327033557E-2</v>
      </c>
      <c r="S3">
        <f>'Canada Generation Projection'!AH$15/S$20*'Canada NG Gen by Turbine Type'!$B$53</f>
        <v>7.3803261361336914E-2</v>
      </c>
      <c r="T3">
        <f>'Canada Generation Projection'!AI$15/T$20*'Canada NG Gen by Turbine Type'!$B$53</f>
        <v>7.1148940863799928E-2</v>
      </c>
      <c r="U3">
        <f>'Canada Generation Projection'!AJ$15/U$20*'Canada NG Gen by Turbine Type'!$B$53</f>
        <v>7.0829848173211987E-2</v>
      </c>
      <c r="V3">
        <f>'Canada Generation Projection'!AK$15/V$20*'Canada NG Gen by Turbine Type'!$B$53</f>
        <v>6.845714740632082E-2</v>
      </c>
      <c r="W3">
        <f>'Canada Generation Projection'!AL$15/W$20*'Canada NG Gen by Turbine Type'!$B$53</f>
        <v>6.8006470462918189E-2</v>
      </c>
      <c r="X3">
        <f>'Canada Generation Projection'!AM$15/X$20*'Canada NG Gen by Turbine Type'!$B$53</f>
        <v>6.7176746540517807E-2</v>
      </c>
      <c r="Y3">
        <f>'Canada Generation Projection'!AN$15/Y$20*'Canada NG Gen by Turbine Type'!$B$53</f>
        <v>6.7183411023679862E-2</v>
      </c>
      <c r="Z3">
        <f>'Canada Generation Projection'!AO$15/Z$20*'Canada NG Gen by Turbine Type'!$B$53</f>
        <v>6.5011384173954134E-2</v>
      </c>
      <c r="AA3">
        <f>'Canada Generation Projection'!AP$15/AA$20*'Canada NG Gen by Turbine Type'!$B$53</f>
        <v>6.439289262908765E-2</v>
      </c>
      <c r="AB3">
        <f>'Canada Generation Projection'!AQ$15/AB$20*'Canada NG Gen by Turbine Type'!$B$53</f>
        <v>6.3137718986613217E-2</v>
      </c>
      <c r="AC3">
        <f>'Canada Generation Projection'!AR$15/AC$20*'Canada NG Gen by Turbine Type'!$B$53</f>
        <v>6.2984021178352098E-2</v>
      </c>
      <c r="AD3">
        <f>'Canada Generation Projection'!AS$15/AD$20*'Canada NG Gen by Turbine Type'!$B$53</f>
        <v>6.1886513727782227E-2</v>
      </c>
      <c r="AE3">
        <f>'Canada Generation Projection'!AT$15/AE$20*'Canada NG Gen by Turbine Type'!$B$53</f>
        <v>6.188160371119119E-2</v>
      </c>
      <c r="AF3">
        <f>'Canada Generation Projection'!AU$15/AF$20*'Canada NG Gen by Turbine Type'!$B$53</f>
        <v>6.1806611040571502E-2</v>
      </c>
    </row>
    <row r="4" spans="1:32" x14ac:dyDescent="0.35">
      <c r="A4" s="2" t="s">
        <v>348</v>
      </c>
      <c r="B4">
        <f>'Canada Generation Projection'!Q$15/B$20*'Canada NG Gen by Turbine Type'!$B$54</f>
        <v>0</v>
      </c>
      <c r="C4">
        <f>'Canada Generation Projection'!R$15/C$20*'Canada NG Gen by Turbine Type'!$B$54</f>
        <v>0</v>
      </c>
      <c r="D4">
        <f>'Canada Generation Projection'!S$15/D$20*'Canada NG Gen by Turbine Type'!$B$54</f>
        <v>0</v>
      </c>
      <c r="E4">
        <f>'Canada Generation Projection'!T$15/E$20*'Canada NG Gen by Turbine Type'!$B$54</f>
        <v>0</v>
      </c>
      <c r="F4">
        <f>'Canada Generation Projection'!U$15/F$20*'Canada NG Gen by Turbine Type'!$B$54</f>
        <v>0</v>
      </c>
      <c r="G4">
        <f>'Canada Generation Projection'!V$15/G$20*'Canada NG Gen by Turbine Type'!$B$54</f>
        <v>0</v>
      </c>
      <c r="H4">
        <f>'Canada Generation Projection'!W$15/H$20*'Canada NG Gen by Turbine Type'!$B$54</f>
        <v>0</v>
      </c>
      <c r="I4">
        <f>'Canada Generation Projection'!X$15/I$20*'Canada NG Gen by Turbine Type'!$B$54</f>
        <v>0</v>
      </c>
      <c r="J4">
        <f>'Canada Generation Projection'!Y$15/J$20*'Canada NG Gen by Turbine Type'!$B$54</f>
        <v>0</v>
      </c>
      <c r="K4">
        <f>'Canada Generation Projection'!Z$15/K$20*'Canada NG Gen by Turbine Type'!$B$54</f>
        <v>0</v>
      </c>
      <c r="L4">
        <f>'Canada Generation Projection'!AA$15/L$20*'Canada NG Gen by Turbine Type'!$B$54</f>
        <v>0</v>
      </c>
      <c r="M4">
        <f>'Canada Generation Projection'!AB$15/M$20*'Canada NG Gen by Turbine Type'!$B$54</f>
        <v>0</v>
      </c>
      <c r="N4">
        <f>'Canada Generation Projection'!AC$15/N$20*'Canada NG Gen by Turbine Type'!$B$54</f>
        <v>0</v>
      </c>
      <c r="O4">
        <f>'Canada Generation Projection'!AD$15/O$20*'Canada NG Gen by Turbine Type'!$B$54</f>
        <v>0</v>
      </c>
      <c r="P4">
        <f>'Canada Generation Projection'!AE$15/P$20*'Canada NG Gen by Turbine Type'!$B$54</f>
        <v>0</v>
      </c>
      <c r="Q4">
        <f>'Canada Generation Projection'!AF$15/Q$20*'Canada NG Gen by Turbine Type'!$B$54</f>
        <v>0</v>
      </c>
      <c r="R4">
        <f>'Canada Generation Projection'!AG$15/R$20*'Canada NG Gen by Turbine Type'!$B$54</f>
        <v>0</v>
      </c>
      <c r="S4">
        <f>'Canada Generation Projection'!AH$15/S$20*'Canada NG Gen by Turbine Type'!$B$54</f>
        <v>0</v>
      </c>
      <c r="T4">
        <f>'Canada Generation Projection'!AI$15/T$20*'Canada NG Gen by Turbine Type'!$B$54</f>
        <v>0</v>
      </c>
      <c r="U4">
        <f>'Canada Generation Projection'!AJ$15/U$20*'Canada NG Gen by Turbine Type'!$B$54</f>
        <v>0</v>
      </c>
      <c r="V4">
        <f>'Canada Generation Projection'!AK$15/V$20*'Canada NG Gen by Turbine Type'!$B$54</f>
        <v>0</v>
      </c>
      <c r="W4">
        <f>'Canada Generation Projection'!AL$15/W$20*'Canada NG Gen by Turbine Type'!$B$54</f>
        <v>0</v>
      </c>
      <c r="X4">
        <f>'Canada Generation Projection'!AM$15/X$20*'Canada NG Gen by Turbine Type'!$B$54</f>
        <v>0</v>
      </c>
      <c r="Y4">
        <f>'Canada Generation Projection'!AN$15/Y$20*'Canada NG Gen by Turbine Type'!$B$54</f>
        <v>0</v>
      </c>
      <c r="Z4">
        <f>'Canada Generation Projection'!AO$15/Z$20*'Canada NG Gen by Turbine Type'!$B$54</f>
        <v>0</v>
      </c>
      <c r="AA4">
        <f>'Canada Generation Projection'!AP$15/AA$20*'Canada NG Gen by Turbine Type'!$B$54</f>
        <v>0</v>
      </c>
      <c r="AB4">
        <f>'Canada Generation Projection'!AQ$15/AB$20*'Canada NG Gen by Turbine Type'!$B$54</f>
        <v>0</v>
      </c>
      <c r="AC4">
        <f>'Canada Generation Projection'!AR$15/AC$20*'Canada NG Gen by Turbine Type'!$B$54</f>
        <v>0</v>
      </c>
      <c r="AD4">
        <f>'Canada Generation Projection'!AS$15/AD$20*'Canada NG Gen by Turbine Type'!$B$54</f>
        <v>0</v>
      </c>
      <c r="AE4">
        <f>'Canada Generation Projection'!AT$15/AE$20*'Canada NG Gen by Turbine Type'!$B$54</f>
        <v>0</v>
      </c>
      <c r="AF4">
        <f>'Canada Generation Projection'!AU$15/AF$20*'Canada NG Gen by Turbine Type'!$B$54</f>
        <v>0</v>
      </c>
    </row>
    <row r="5" spans="1:32" x14ac:dyDescent="0.35">
      <c r="A5" s="2" t="s">
        <v>99</v>
      </c>
      <c r="B5">
        <f>'Canada Generation Projection'!Q13/B20</f>
        <v>0.13371460966050103</v>
      </c>
      <c r="C5">
        <f>'Canada Generation Projection'!R13/C20</f>
        <v>0.12383202835856633</v>
      </c>
      <c r="D5">
        <f>'Canada Generation Projection'!S13/D20</f>
        <v>0.12240882315606512</v>
      </c>
      <c r="E5">
        <f>'Canada Generation Projection'!T13/E20</f>
        <v>0.10569685974687398</v>
      </c>
      <c r="F5">
        <f>'Canada Generation Projection'!U13/F20</f>
        <v>0.1198808645161618</v>
      </c>
      <c r="G5">
        <f>'Canada Generation Projection'!V13/G20</f>
        <v>0.10876038429899992</v>
      </c>
      <c r="H5">
        <f>'Canada Generation Projection'!W13/H20</f>
        <v>0.10017686556275403</v>
      </c>
      <c r="I5">
        <f>'Canada Generation Projection'!X13/I20</f>
        <v>0.10896654277272515</v>
      </c>
      <c r="J5">
        <f>'Canada Generation Projection'!Y13/J20</f>
        <v>0.11749990719759185</v>
      </c>
      <c r="K5">
        <f>'Canada Generation Projection'!Z13/K20</f>
        <v>0.10941478841103205</v>
      </c>
      <c r="L5">
        <f>'Canada Generation Projection'!AA13/L20</f>
        <v>0.11676741679135853</v>
      </c>
      <c r="M5">
        <f>'Canada Generation Projection'!AB13/M20</f>
        <v>0.10576840263781467</v>
      </c>
      <c r="N5">
        <f>'Canada Generation Projection'!AC13/N20</f>
        <v>0.11459044545320857</v>
      </c>
      <c r="O5">
        <f>'Canada Generation Projection'!AD13/O20</f>
        <v>0.11401216926459583</v>
      </c>
      <c r="P5">
        <f>'Canada Generation Projection'!AE13/P20</f>
        <v>0.12229632593075128</v>
      </c>
      <c r="Q5">
        <f>'Canada Generation Projection'!AF13/Q20</f>
        <v>0.12360863720738274</v>
      </c>
      <c r="R5">
        <f>'Canada Generation Projection'!AG13/R20</f>
        <v>0.12411821548774156</v>
      </c>
      <c r="S5">
        <f>'Canada Generation Projection'!AH13/S20</f>
        <v>0.12324912787994106</v>
      </c>
      <c r="T5">
        <f>'Canada Generation Projection'!AI13/T20</f>
        <v>0.12188811653469891</v>
      </c>
      <c r="U5">
        <f>'Canada Generation Projection'!AJ13/U20</f>
        <v>0.1208342669428305</v>
      </c>
      <c r="V5">
        <f>'Canada Generation Projection'!AK13/V20</f>
        <v>0.11948673169936214</v>
      </c>
      <c r="W5">
        <f>'Canada Generation Projection'!AL13/W20</f>
        <v>0.11241525814710213</v>
      </c>
      <c r="X5">
        <f>'Canada Generation Projection'!AM13/X20</f>
        <v>0.11086158563125764</v>
      </c>
      <c r="Y5">
        <f>'Canada Generation Projection'!AN13/Y20</f>
        <v>0.10923143439695507</v>
      </c>
      <c r="Z5">
        <f>'Canada Generation Projection'!AO13/Z20</f>
        <v>0.11371405338378589</v>
      </c>
      <c r="AA5">
        <f>'Canada Generation Projection'!AP13/AA20</f>
        <v>0.11234086231527368</v>
      </c>
      <c r="AB5">
        <f>'Canada Generation Projection'!AQ13/AB20</f>
        <v>0.1111409414595764</v>
      </c>
      <c r="AC5">
        <f>'Canada Generation Projection'!AR13/AC20</f>
        <v>0.11091605611831115</v>
      </c>
      <c r="AD5">
        <f>'Canada Generation Projection'!AS13/AD20</f>
        <v>0.11064023419139753</v>
      </c>
      <c r="AE5">
        <f>'Canada Generation Projection'!AT13/AE20</f>
        <v>0.11066653378499736</v>
      </c>
      <c r="AF5">
        <f>'Canada Generation Projection'!AU13/AF20</f>
        <v>0.10966864742135086</v>
      </c>
    </row>
    <row r="6" spans="1:32" x14ac:dyDescent="0.35">
      <c r="A6" s="2" t="s">
        <v>101</v>
      </c>
      <c r="B6">
        <f>'Canada Generation Projection'!Q9/B20</f>
        <v>0.61871683125154597</v>
      </c>
      <c r="C6">
        <f>'Canada Generation Projection'!R9/C20</f>
        <v>0.61879795135640714</v>
      </c>
      <c r="D6">
        <f>'Canada Generation Projection'!S9/D20</f>
        <v>0.62526483460811144</v>
      </c>
      <c r="E6">
        <f>'Canada Generation Projection'!T9/E20</f>
        <v>0.63476648304384986</v>
      </c>
      <c r="F6">
        <f>'Canada Generation Projection'!U9/F20</f>
        <v>0.62796530336560585</v>
      </c>
      <c r="G6">
        <f>'Canada Generation Projection'!V9/G20</f>
        <v>0.63172002872468513</v>
      </c>
      <c r="H6">
        <f>'Canada Generation Projection'!W9/H20</f>
        <v>0.62780156695848555</v>
      </c>
      <c r="I6">
        <f>'Canada Generation Projection'!X9/I20</f>
        <v>0.62529832935560858</v>
      </c>
      <c r="J6">
        <f>'Canada Generation Projection'!Y9/J20</f>
        <v>0.62057101234452394</v>
      </c>
      <c r="K6">
        <f>'Canada Generation Projection'!Z9/K20</f>
        <v>0.61495297307938268</v>
      </c>
      <c r="L6">
        <f>'Canada Generation Projection'!AA9/L20</f>
        <v>0.61399002214611165</v>
      </c>
      <c r="M6">
        <f>'Canada Generation Projection'!AB9/M20</f>
        <v>0.60637578556610383</v>
      </c>
      <c r="N6">
        <f>'Canada Generation Projection'!AC9/N20</f>
        <v>0.60262855303459517</v>
      </c>
      <c r="O6">
        <f>'Canada Generation Projection'!AD9/O20</f>
        <v>0.59978045048994821</v>
      </c>
      <c r="P6">
        <f>'Canada Generation Projection'!AE9/P20</f>
        <v>0.59576646938244726</v>
      </c>
      <c r="Q6">
        <f>'Canada Generation Projection'!AF9/Q20</f>
        <v>0.59117715086048417</v>
      </c>
      <c r="R6">
        <f>'Canada Generation Projection'!AG9/R20</f>
        <v>0.59579151731089552</v>
      </c>
      <c r="S6">
        <f>'Canada Generation Projection'!AH9/S20</f>
        <v>0.59256989645731972</v>
      </c>
      <c r="T6">
        <f>'Canada Generation Projection'!AI9/T20</f>
        <v>0.5866904811673489</v>
      </c>
      <c r="U6">
        <f>'Canada Generation Projection'!AJ9/U20</f>
        <v>0.5816366952749753</v>
      </c>
      <c r="V6">
        <f>'Canada Generation Projection'!AK9/V20</f>
        <v>0.57446993514176314</v>
      </c>
      <c r="W6">
        <f>'Canada Generation Projection'!AL9/W20</f>
        <v>0.57123126164735372</v>
      </c>
      <c r="X6">
        <f>'Canada Generation Projection'!AM9/X20</f>
        <v>0.56309726407474003</v>
      </c>
      <c r="Y6">
        <f>'Canada Generation Projection'!AN9/Y20</f>
        <v>0.55430143353178896</v>
      </c>
      <c r="Z6">
        <f>'Canada Generation Projection'!AO9/Z20</f>
        <v>0.54285878198583859</v>
      </c>
      <c r="AA6">
        <f>'Canada Generation Projection'!AP9/AA20</f>
        <v>0.5356059272589766</v>
      </c>
      <c r="AB6">
        <f>'Canada Generation Projection'!AQ9/AB20</f>
        <v>0.5279950297428847</v>
      </c>
      <c r="AC6">
        <f>'Canada Generation Projection'!AR9/AC20</f>
        <v>0.52291217747875551</v>
      </c>
      <c r="AD6">
        <f>'Canada Generation Projection'!AS9/AD20</f>
        <v>0.51753263736814248</v>
      </c>
      <c r="AE6">
        <f>'Canada Generation Projection'!AT9/AE20</f>
        <v>0.51291698415858422</v>
      </c>
      <c r="AF6">
        <f>'Canada Generation Projection'!AU9/AF20</f>
        <v>0.50968831317747454</v>
      </c>
    </row>
    <row r="7" spans="1:32" x14ac:dyDescent="0.35">
      <c r="A7" s="2" t="s">
        <v>100</v>
      </c>
      <c r="B7">
        <f>'Canada Generation Projection'!Q10/B20</f>
        <v>5.6709045532674481E-2</v>
      </c>
      <c r="C7">
        <f>'Canada Generation Projection'!R10/C20</f>
        <v>5.8589074556980071E-2</v>
      </c>
      <c r="D7">
        <f>'Canada Generation Projection'!S10/D20</f>
        <v>7.3881479900736263E-2</v>
      </c>
      <c r="E7">
        <f>'Canada Generation Projection'!T10/E20</f>
        <v>7.4124194630712181E-2</v>
      </c>
      <c r="F7">
        <f>'Canada Generation Projection'!U10/F20</f>
        <v>7.773028895894421E-2</v>
      </c>
      <c r="G7">
        <f>'Canada Generation Projection'!V10/G20</f>
        <v>8.0564412942766339E-2</v>
      </c>
      <c r="H7">
        <f>'Canada Generation Projection'!W10/H20</f>
        <v>8.09164255781432E-2</v>
      </c>
      <c r="I7">
        <f>'Canada Generation Projection'!X10/I20</f>
        <v>9.1008055488069214E-2</v>
      </c>
      <c r="J7">
        <f>'Canada Generation Projection'!Y10/J20</f>
        <v>9.5874080572505321E-2</v>
      </c>
      <c r="K7">
        <f>'Canada Generation Projection'!Z10/K20</f>
        <v>0.10192546656260679</v>
      </c>
      <c r="L7">
        <f>'Canada Generation Projection'!AA10/L20</f>
        <v>0.11280592842283375</v>
      </c>
      <c r="M7">
        <f>'Canada Generation Projection'!AB10/M20</f>
        <v>0.1210396931303637</v>
      </c>
      <c r="N7">
        <f>'Canada Generation Projection'!AC10/N20</f>
        <v>0.12986394634153162</v>
      </c>
      <c r="O7">
        <f>'Canada Generation Projection'!AD10/O20</f>
        <v>0.13037535646525977</v>
      </c>
      <c r="P7">
        <f>'Canada Generation Projection'!AE10/P20</f>
        <v>0.13187594070725397</v>
      </c>
      <c r="Q7">
        <f>'Canada Generation Projection'!AF10/Q20</f>
        <v>0.13294429762814183</v>
      </c>
      <c r="R7">
        <f>'Canada Generation Projection'!AG10/R20</f>
        <v>0.13791119399485724</v>
      </c>
      <c r="S7">
        <f>'Canada Generation Projection'!AH10/S20</f>
        <v>0.14143001982669176</v>
      </c>
      <c r="T7">
        <f>'Canada Generation Projection'!AI10/T20</f>
        <v>0.15013455088175909</v>
      </c>
      <c r="U7">
        <f>'Canada Generation Projection'!AJ10/U20</f>
        <v>0.15410454988491093</v>
      </c>
      <c r="V7">
        <f>'Canada Generation Projection'!AK10/V20</f>
        <v>0.16147401364581557</v>
      </c>
      <c r="W7">
        <f>'Canada Generation Projection'!AL10/W20</f>
        <v>0.16711277095261301</v>
      </c>
      <c r="X7">
        <f>'Canada Generation Projection'!AM10/X20</f>
        <v>0.17632837499478518</v>
      </c>
      <c r="Y7">
        <f>'Canada Generation Projection'!AN10/Y20</f>
        <v>0.18113049690620939</v>
      </c>
      <c r="Z7">
        <f>'Canada Generation Projection'!AO10/Z20</f>
        <v>0.1898074150151666</v>
      </c>
      <c r="AA7">
        <f>'Canada Generation Projection'!AP10/AA20</f>
        <v>0.19285755850221639</v>
      </c>
      <c r="AB7">
        <f>'Canada Generation Projection'!AQ10/AB20</f>
        <v>0.20078146327100535</v>
      </c>
      <c r="AC7">
        <f>'Canada Generation Projection'!AR10/AC20</f>
        <v>0.20375725993568283</v>
      </c>
      <c r="AD7">
        <f>'Canada Generation Projection'!AS10/AD20</f>
        <v>0.21019761432756737</v>
      </c>
      <c r="AE7">
        <f>'Canada Generation Projection'!AT10/AE20</f>
        <v>0.2128756508322705</v>
      </c>
      <c r="AF7">
        <f>'Canada Generation Projection'!AU10/AF20</f>
        <v>0.21533169563912261</v>
      </c>
    </row>
    <row r="8" spans="1:32" x14ac:dyDescent="0.35">
      <c r="A8" s="2" t="s">
        <v>102</v>
      </c>
      <c r="B8">
        <f>'Canada Generation Projection'!Q12/B20</f>
        <v>3.6116336161437714E-3</v>
      </c>
      <c r="C8">
        <f>'Canada Generation Projection'!R12/C20</f>
        <v>4.079413875090439E-3</v>
      </c>
      <c r="D8">
        <f>'Canada Generation Projection'!S12/D20</f>
        <v>5.2549408545795699E-3</v>
      </c>
      <c r="E8">
        <f>'Canada Generation Projection'!T12/E20</f>
        <v>5.638378690569784E-3</v>
      </c>
      <c r="F8">
        <f>'Canada Generation Projection'!U12/F20</f>
        <v>6.1239473103060675E-3</v>
      </c>
      <c r="G8">
        <f>'Canada Generation Projection'!V12/G20</f>
        <v>6.4315758717683339E-3</v>
      </c>
      <c r="H8">
        <f>'Canada Generation Projection'!W12/H20</f>
        <v>7.285367786871175E-3</v>
      </c>
      <c r="I8">
        <f>'Canada Generation Projection'!X12/I20</f>
        <v>7.7602386561556524E-3</v>
      </c>
      <c r="J8">
        <f>'Canada Generation Projection'!Y12/J20</f>
        <v>7.8585748319636387E-3</v>
      </c>
      <c r="K8">
        <f>'Canada Generation Projection'!Z12/K20</f>
        <v>9.7758132111685891E-3</v>
      </c>
      <c r="L8">
        <f>'Canada Generation Projection'!AA12/L20</f>
        <v>1.1009868398659839E-2</v>
      </c>
      <c r="M8">
        <f>'Canada Generation Projection'!AB12/M20</f>
        <v>1.2155885536747004E-2</v>
      </c>
      <c r="N8">
        <f>'Canada Generation Projection'!AC12/N20</f>
        <v>1.3591170719087399E-2</v>
      </c>
      <c r="O8">
        <f>'Canada Generation Projection'!AD12/O20</f>
        <v>1.5447826584367819E-2</v>
      </c>
      <c r="P8">
        <f>'Canada Generation Projection'!AE12/P20</f>
        <v>1.742844953667505E-2</v>
      </c>
      <c r="Q8">
        <f>'Canada Generation Projection'!AF12/Q20</f>
        <v>2.2345762518863676E-2</v>
      </c>
      <c r="R8">
        <f>'Canada Generation Projection'!AG12/R20</f>
        <v>2.4737996680401279E-2</v>
      </c>
      <c r="S8">
        <f>'Canada Generation Projection'!AH12/S20</f>
        <v>2.709918850673692E-2</v>
      </c>
      <c r="T8">
        <f>'Canada Generation Projection'!AI12/T20</f>
        <v>2.9438366203080227E-2</v>
      </c>
      <c r="U8">
        <f>'Canada Generation Projection'!AJ12/U20</f>
        <v>3.2196317814260599E-2</v>
      </c>
      <c r="V8">
        <f>'Canada Generation Projection'!AK12/V20</f>
        <v>3.752264848779191E-2</v>
      </c>
      <c r="W8">
        <f>'Canada Generation Projection'!AL12/W20</f>
        <v>4.1961241145492961E-2</v>
      </c>
      <c r="X8">
        <f>'Canada Generation Projection'!AM12/X20</f>
        <v>4.6415175558040943E-2</v>
      </c>
      <c r="Y8">
        <f>'Canada Generation Projection'!AN12/Y20</f>
        <v>5.1458067328520575E-2</v>
      </c>
      <c r="Z8">
        <f>'Canada Generation Projection'!AO12/Z20</f>
        <v>5.5779944529109365E-2</v>
      </c>
      <c r="AA8">
        <f>'Canada Generation Projection'!AP12/AA20</f>
        <v>6.1681994235601542E-2</v>
      </c>
      <c r="AB8">
        <f>'Canada Generation Projection'!AQ12/AB20</f>
        <v>6.4723026639894904E-2</v>
      </c>
      <c r="AC8">
        <f>'Canada Generation Projection'!AR12/AC20</f>
        <v>6.6944871769805667E-2</v>
      </c>
      <c r="AD8">
        <f>'Canada Generation Projection'!AS12/AD20</f>
        <v>6.8474712900184712E-2</v>
      </c>
      <c r="AE8">
        <f>'Canada Generation Projection'!AT12/AE20</f>
        <v>6.999981233593866E-2</v>
      </c>
      <c r="AF8">
        <f>'Canada Generation Projection'!AU12/AF20</f>
        <v>7.0986655392820466E-2</v>
      </c>
    </row>
    <row r="9" spans="1:32" x14ac:dyDescent="0.35">
      <c r="A9" s="2" t="s">
        <v>103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x14ac:dyDescent="0.35">
      <c r="A10" s="2" t="s">
        <v>104</v>
      </c>
      <c r="B10">
        <f>'Canada Generation Projection'!Q11/B20</f>
        <v>1.243071958191949E-2</v>
      </c>
      <c r="C10">
        <f>'Canada Generation Projection'!R11/C20</f>
        <v>1.2469397860761556E-2</v>
      </c>
      <c r="D10">
        <f>'Canada Generation Projection'!S11/D20</f>
        <v>1.2211090805582763E-2</v>
      </c>
      <c r="E10">
        <f>'Canada Generation Projection'!T11/E20</f>
        <v>1.2314068972331647E-2</v>
      </c>
      <c r="F10">
        <f>'Canada Generation Projection'!U11/F20</f>
        <v>1.2202219149982331E-2</v>
      </c>
      <c r="G10">
        <f>'Canada Generation Projection'!V11/G20</f>
        <v>1.2158165390429783E-2</v>
      </c>
      <c r="H10">
        <f>'Canada Generation Projection'!W11/H20</f>
        <v>1.2114724988160946E-2</v>
      </c>
      <c r="I10">
        <f>'Canada Generation Projection'!X11/I20</f>
        <v>1.1990309815470949E-2</v>
      </c>
      <c r="J10">
        <f>'Canada Generation Projection'!Y11/J20</f>
        <v>1.1786720400133727E-2</v>
      </c>
      <c r="K10">
        <f>'Canada Generation Projection'!Z11/K20</f>
        <v>1.1608163187099499E-2</v>
      </c>
      <c r="L10">
        <f>'Canada Generation Projection'!AA11/L20</f>
        <v>1.1165732644009255E-2</v>
      </c>
      <c r="M10">
        <f>'Canada Generation Projection'!AB11/M20</f>
        <v>1.09059984487914E-2</v>
      </c>
      <c r="N10">
        <f>'Canada Generation Projection'!AC11/N20</f>
        <v>1.0639594132243331E-2</v>
      </c>
      <c r="O10">
        <f>'Canada Generation Projection'!AD11/O20</f>
        <v>1.0580189540145111E-2</v>
      </c>
      <c r="P10">
        <f>'Canada Generation Projection'!AE11/P20</f>
        <v>1.0429422611361212E-2</v>
      </c>
      <c r="Q10">
        <f>'Canada Generation Projection'!AF11/Q20</f>
        <v>1.0309460592437127E-2</v>
      </c>
      <c r="R10">
        <f>'Canada Generation Projection'!AG11/R20</f>
        <v>1.043303810270242E-2</v>
      </c>
      <c r="S10">
        <f>'Canada Generation Projection'!AH11/S20</f>
        <v>1.0385035672836303E-2</v>
      </c>
      <c r="T10">
        <f>'Canada Generation Projection'!AI11/T20</f>
        <v>1.0282748257198311E-2</v>
      </c>
      <c r="U10">
        <f>'Canada Generation Projection'!AJ11/U20</f>
        <v>1.0232469951309222E-2</v>
      </c>
      <c r="V10">
        <f>'Canada Generation Projection'!AK11/V20</f>
        <v>1.0092079494692423E-2</v>
      </c>
      <c r="W10">
        <f>'Canada Generation Projection'!AL11/W20</f>
        <v>1.0050451068700896E-2</v>
      </c>
      <c r="X10">
        <f>'Canada Generation Projection'!AM11/X20</f>
        <v>9.8826657244665012E-3</v>
      </c>
      <c r="Y10">
        <f>'Canada Generation Projection'!AN11/Y20</f>
        <v>9.6809719831327488E-3</v>
      </c>
      <c r="Z10">
        <f>'Canada Generation Projection'!AO11/Z20</f>
        <v>9.4466737610398518E-3</v>
      </c>
      <c r="AA10">
        <f>'Canada Generation Projection'!AP11/AA20</f>
        <v>9.281360522017135E-3</v>
      </c>
      <c r="AB10">
        <f>'Canada Generation Projection'!AQ11/AB20</f>
        <v>9.1612151843426456E-3</v>
      </c>
      <c r="AC10">
        <f>'Canada Generation Projection'!AR11/AC20</f>
        <v>9.0494696444732379E-3</v>
      </c>
      <c r="AD10">
        <f>'Canada Generation Projection'!AS11/AD20</f>
        <v>8.9230934887173721E-3</v>
      </c>
      <c r="AE10">
        <f>'Canada Generation Projection'!AT11/AE20</f>
        <v>8.8360972386460276E-3</v>
      </c>
      <c r="AF10">
        <f>'Canada Generation Projection'!AU11/AF20</f>
        <v>8.7433499639461149E-3</v>
      </c>
    </row>
    <row r="11" spans="1:32" x14ac:dyDescent="0.35">
      <c r="A11" s="2" t="s">
        <v>105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x14ac:dyDescent="0.35">
      <c r="A12" s="2" t="s">
        <v>106</v>
      </c>
      <c r="B12">
        <f>'Canada Generation Projection'!Q16/B20</f>
        <v>5.6263749954996965E-3</v>
      </c>
      <c r="C12">
        <f>'Canada Generation Projection'!R16/C20</f>
        <v>5.2891614275688802E-3</v>
      </c>
      <c r="D12">
        <f>'Canada Generation Projection'!S16/D20</f>
        <v>4.8269163257429635E-3</v>
      </c>
      <c r="E12">
        <f>'Canada Generation Projection'!T16/E20</f>
        <v>5.0955044449170562E-3</v>
      </c>
      <c r="F12">
        <f>'Canada Generation Projection'!U16/F20</f>
        <v>4.1651579626201755E-3</v>
      </c>
      <c r="G12">
        <f>'Canada Generation Projection'!V16/G20</f>
        <v>5.2301542799551215E-3</v>
      </c>
      <c r="H12">
        <f>'Canada Generation Projection'!W16/H20</f>
        <v>9.831094175196356E-3</v>
      </c>
      <c r="I12">
        <f>'Canada Generation Projection'!X16/I20</f>
        <v>6.6813756368298829E-3</v>
      </c>
      <c r="J12">
        <f>'Canada Generation Projection'!Y16/J20</f>
        <v>4.9868930417045296E-3</v>
      </c>
      <c r="K12">
        <f>'Canada Generation Projection'!Z16/K20</f>
        <v>8.6421478411720584E-3</v>
      </c>
      <c r="L12">
        <f>'Canada Generation Projection'!AA16/L20</f>
        <v>3.6834155951753038E-3</v>
      </c>
      <c r="M12">
        <f>'Canada Generation Projection'!AB16/M20</f>
        <v>1.0159473915970944E-2</v>
      </c>
      <c r="N12">
        <f>'Canada Generation Projection'!AC16/N20</f>
        <v>6.8235951413425878E-3</v>
      </c>
      <c r="O12">
        <f>'Canada Generation Projection'!AD16/O20</f>
        <v>8.1206351429600008E-3</v>
      </c>
      <c r="P12">
        <f>'Canada Generation Projection'!AE16/P20</f>
        <v>6.508236180595834E-3</v>
      </c>
      <c r="Q12">
        <f>'Canada Generation Projection'!AF16/Q20</f>
        <v>6.1452896243549193E-3</v>
      </c>
      <c r="R12">
        <f>'Canada Generation Projection'!AG16/R20</f>
        <v>8.2410403691051386E-3</v>
      </c>
      <c r="S12">
        <f>'Canada Generation Projection'!AH16/S20</f>
        <v>7.5853818963232678E-3</v>
      </c>
      <c r="T12">
        <f>'Canada Generation Projection'!AI16/T20</f>
        <v>7.3543239062439925E-3</v>
      </c>
      <c r="U12">
        <f>'Canada Generation Projection'!AJ16/U20</f>
        <v>7.7252505505549475E-3</v>
      </c>
      <c r="V12">
        <f>'Canada Generation Projection'!AK16/V20</f>
        <v>6.810402458673431E-3</v>
      </c>
      <c r="W12">
        <f>'Canada Generation Projection'!AL16/W20</f>
        <v>1.022541198886516E-2</v>
      </c>
      <c r="X12">
        <f>'Canada Generation Projection'!AM16/X20</f>
        <v>7.4799256425905729E-3</v>
      </c>
      <c r="Y12">
        <f>'Canada Generation Projection'!AN16/Y20</f>
        <v>8.2557668393336125E-3</v>
      </c>
      <c r="Z12">
        <f>'Canada Generation Projection'!AO16/Z20</f>
        <v>5.2346828103236572E-3</v>
      </c>
      <c r="AA12">
        <f>'Canada Generation Projection'!AP16/AA20</f>
        <v>5.8655350369888381E-3</v>
      </c>
      <c r="AB12">
        <f>'Canada Generation Projection'!AQ16/AB20</f>
        <v>5.4418015167484977E-3</v>
      </c>
      <c r="AC12">
        <f>'Canada Generation Projection'!AR16/AC20</f>
        <v>5.8603641820989451E-3</v>
      </c>
      <c r="AD12">
        <f>'Canada Generation Projection'!AS16/AD20</f>
        <v>5.0794269909935465E-3</v>
      </c>
      <c r="AE12">
        <f>'Canada Generation Projection'!AT16/AE20</f>
        <v>5.5588306844725792E-3</v>
      </c>
      <c r="AF12">
        <f>'Canada Generation Projection'!AU16/AF20</f>
        <v>6.5309352755510818E-3</v>
      </c>
    </row>
    <row r="13" spans="1:32" x14ac:dyDescent="0.35">
      <c r="A13" s="2" t="s">
        <v>107</v>
      </c>
      <c r="B13">
        <f>'Canada Generation Projection'!Q$15/B$20*'Canada NG Gen by Turbine Type'!$B$55</f>
        <v>2.5908409798143052E-2</v>
      </c>
      <c r="C13">
        <f>'Canada Generation Projection'!R$15/C$20*'Canada NG Gen by Turbine Type'!$B$55</f>
        <v>2.6325064308254511E-2</v>
      </c>
      <c r="D13">
        <f>'Canada Generation Projection'!S$15/D$20*'Canada NG Gen by Turbine Type'!$B$55</f>
        <v>2.752079329809487E-2</v>
      </c>
      <c r="E13">
        <f>'Canada Generation Projection'!T$15/E$20*'Canada NG Gen by Turbine Type'!$B$55</f>
        <v>3.3454607325273319E-2</v>
      </c>
      <c r="F13">
        <f>'Canada Generation Projection'!U$15/F$20*'Canada NG Gen by Turbine Type'!$B$55</f>
        <v>3.1185234525661382E-2</v>
      </c>
      <c r="G13">
        <f>'Canada Generation Projection'!V$15/G$20*'Canada NG Gen by Turbine Type'!$B$55</f>
        <v>3.2092599035286065E-2</v>
      </c>
      <c r="H13">
        <f>'Canada Generation Projection'!W$15/H$20*'Canada NG Gen by Turbine Type'!$B$55</f>
        <v>3.3623219297757717E-2</v>
      </c>
      <c r="I13">
        <f>'Canada Generation Projection'!X$15/I$20*'Canada NG Gen by Turbine Type'!$B$55</f>
        <v>3.0815131817719766E-2</v>
      </c>
      <c r="J13">
        <f>'Canada Generation Projection'!Y$15/J$20*'Canada NG Gen by Turbine Type'!$B$55</f>
        <v>2.9474207631748888E-2</v>
      </c>
      <c r="K13">
        <f>'Canada Generation Projection'!Z$15/K$20*'Canada NG Gen by Turbine Type'!$B$55</f>
        <v>2.9971075391615191E-2</v>
      </c>
      <c r="L13">
        <f>'Canada Generation Projection'!AA$15/L$20*'Canada NG Gen by Turbine Type'!$B$55</f>
        <v>2.7206524637145763E-2</v>
      </c>
      <c r="M13">
        <f>'Canada Generation Projection'!AB$15/M$20*'Canada NG Gen by Turbine Type'!$B$55</f>
        <v>2.7878417983146456E-2</v>
      </c>
      <c r="N13">
        <f>'Canada Generation Projection'!AC$15/N$20*'Canada NG Gen by Turbine Type'!$B$55</f>
        <v>2.568407314827818E-2</v>
      </c>
      <c r="O13">
        <f>'Canada Generation Projection'!AD$15/O$20*'Canada NG Gen by Turbine Type'!$B$55</f>
        <v>2.5636848156816425E-2</v>
      </c>
      <c r="P13">
        <f>'Canada Generation Projection'!AE$15/P$20*'Canada NG Gen by Turbine Type'!$B$55</f>
        <v>2.4338482208243459E-2</v>
      </c>
      <c r="Q13">
        <f>'Canada Generation Projection'!AF$15/Q$20*'Canada NG Gen by Turbine Type'!$B$55</f>
        <v>2.3917953118062191E-2</v>
      </c>
      <c r="R13">
        <f>'Canada Generation Projection'!AG$15/R$20*'Canada NG Gen by Turbine Type'!$B$55</f>
        <v>2.070983234498365E-2</v>
      </c>
      <c r="S13">
        <f>'Canada Generation Projection'!AH$15/S$20*'Canada NG Gen by Turbine Type'!$B$55</f>
        <v>2.0469999738467755E-2</v>
      </c>
      <c r="T13">
        <f>'Canada Generation Projection'!AI$15/T$20*'Canada NG Gen by Turbine Type'!$B$55</f>
        <v>1.9733800024685791E-2</v>
      </c>
      <c r="U13">
        <f>'Canada Generation Projection'!AJ$15/U$20*'Canada NG Gen by Turbine Type'!$B$55</f>
        <v>1.964529679092079E-2</v>
      </c>
      <c r="V13">
        <f>'Canada Generation Projection'!AK$15/V$20*'Canada NG Gen by Turbine Type'!$B$55</f>
        <v>1.8987206847714457E-2</v>
      </c>
      <c r="W13">
        <f>'Canada Generation Projection'!AL$15/W$20*'Canada NG Gen by Turbine Type'!$B$55</f>
        <v>1.8862207535442623E-2</v>
      </c>
      <c r="X13">
        <f>'Canada Generation Projection'!AM$15/X$20*'Canada NG Gen by Turbine Type'!$B$55</f>
        <v>1.8632076127138301E-2</v>
      </c>
      <c r="Y13">
        <f>'Canada Generation Projection'!AN$15/Y$20*'Canada NG Gen by Turbine Type'!$B$55</f>
        <v>1.863392458161129E-2</v>
      </c>
      <c r="Z13">
        <f>'Canada Generation Projection'!AO$15/Z$20*'Canada NG Gen by Turbine Type'!$B$55</f>
        <v>1.8031493358035004E-2</v>
      </c>
      <c r="AA13">
        <f>'Canada Generation Projection'!AP$15/AA$20*'Canada NG Gen by Turbine Type'!$B$55</f>
        <v>1.7859949153508917E-2</v>
      </c>
      <c r="AB13">
        <f>'Canada Generation Projection'!AQ$15/AB$20*'Canada NG Gen by Turbine Type'!$B$55</f>
        <v>1.7511815430699709E-2</v>
      </c>
      <c r="AC13">
        <f>'Canada Generation Projection'!AR$15/AC$20*'Canada NG Gen by Turbine Type'!$B$55</f>
        <v>1.7469185958277011E-2</v>
      </c>
      <c r="AD13">
        <f>'Canada Generation Projection'!AS$15/AD$20*'Canada NG Gen by Turbine Type'!$B$55</f>
        <v>1.7164782374861645E-2</v>
      </c>
      <c r="AE13">
        <f>'Canada Generation Projection'!AT$15/AE$20*'Canada NG Gen by Turbine Type'!$B$55</f>
        <v>1.7163420537505403E-2</v>
      </c>
      <c r="AF13">
        <f>'Canada Generation Projection'!AU$15/AF$20*'Canada NG Gen by Turbine Type'!$B$55</f>
        <v>1.7142620644388807E-2</v>
      </c>
    </row>
    <row r="14" spans="1:32" x14ac:dyDescent="0.35">
      <c r="A14" s="2" t="s">
        <v>108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x14ac:dyDescent="0.35">
      <c r="A15" s="2" t="s">
        <v>109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x14ac:dyDescent="0.35">
      <c r="A16" s="2" t="s">
        <v>129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x14ac:dyDescent="0.35">
      <c r="A17" s="2" t="s">
        <v>130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x14ac:dyDescent="0.35">
      <c r="A18" s="2" t="s">
        <v>131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20" spans="1:32" x14ac:dyDescent="0.35">
      <c r="A20" s="2" t="s">
        <v>128</v>
      </c>
      <c r="B20">
        <f>SUM(Table15[2020])</f>
        <v>624124.77000000014</v>
      </c>
      <c r="C20">
        <f>SUM(Table15[2021])</f>
        <v>635025.05000000005</v>
      </c>
      <c r="D20">
        <f>SUM(Table15[2022])</f>
        <v>662134.94999999984</v>
      </c>
      <c r="E20">
        <f>SUM(Table15[2023])</f>
        <v>661479.15999999992</v>
      </c>
      <c r="F20">
        <f>SUM(Table15[2024])</f>
        <v>669724.89999999991</v>
      </c>
      <c r="G20">
        <f>SUM(Table15[2025])</f>
        <v>674750.65</v>
      </c>
      <c r="H20">
        <f>SUM(Table15[2026])</f>
        <v>679256.02999999991</v>
      </c>
      <c r="I20">
        <f>SUM(Table15[2027])</f>
        <v>682236.75</v>
      </c>
      <c r="J20">
        <f>SUM(Table15[2028])</f>
        <v>687482.16</v>
      </c>
      <c r="K20">
        <f>SUM(Table15[2029])</f>
        <v>693088.12</v>
      </c>
      <c r="L20">
        <f>SUM(Table15[2030])</f>
        <v>708052.06</v>
      </c>
      <c r="M20">
        <f>SUM(Table15[2031])</f>
        <v>718368.89</v>
      </c>
      <c r="N20">
        <f>SUM(Table15[2032])</f>
        <v>722783.21000000008</v>
      </c>
      <c r="O20">
        <f>SUM(Table15[2033])</f>
        <v>726806.45</v>
      </c>
      <c r="P20">
        <f>SUM(Table15[2034])</f>
        <v>733530.54</v>
      </c>
      <c r="Q20">
        <f>SUM(Table15[2035])</f>
        <v>740490.73</v>
      </c>
      <c r="R20">
        <f>SUM(Table15[2036])</f>
        <v>737450.58000000007</v>
      </c>
      <c r="S20">
        <f>SUM(Table15[2037])</f>
        <v>742988.29999999993</v>
      </c>
      <c r="T20">
        <f>SUM(Table15[2038])</f>
        <v>751284.56</v>
      </c>
      <c r="U20">
        <f>SUM(Table15[2039])</f>
        <v>758525.56</v>
      </c>
      <c r="V20">
        <f>SUM(Table15[2040])</f>
        <v>768472.94</v>
      </c>
      <c r="W20">
        <f>SUM(Table15[2041])</f>
        <v>774344.35</v>
      </c>
      <c r="X20">
        <f>SUM(Table15[2042])</f>
        <v>786697.65999999992</v>
      </c>
      <c r="Y20">
        <f>SUM(Table15[2043])</f>
        <v>799962.03</v>
      </c>
      <c r="Z20">
        <f>SUM(Table15[2044])</f>
        <v>817333.19</v>
      </c>
      <c r="AA20">
        <f>SUM(Table15[2045])</f>
        <v>829175.84999999986</v>
      </c>
      <c r="AB20">
        <f>SUM(Table15[2046])</f>
        <v>841871.94</v>
      </c>
      <c r="AC20">
        <f>SUM(Table15[2047])</f>
        <v>851081.91999999993</v>
      </c>
      <c r="AD20">
        <f>SUM(Table15[2048])</f>
        <v>860725.04</v>
      </c>
      <c r="AE20">
        <f>SUM(Table15[2049])</f>
        <v>868040.47000000009</v>
      </c>
      <c r="AF20">
        <f>SUM(Table15[2050])</f>
        <v>875938.85999999987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FF3-D1D2-48C2-A082-25E8D6840FE0}">
  <dimension ref="A1:AH2841"/>
  <sheetViews>
    <sheetView tabSelected="1" topLeftCell="B1" workbookViewId="0">
      <selection activeCell="C23" sqref="C23"/>
    </sheetView>
  </sheetViews>
  <sheetFormatPr defaultColWidth="8.7265625" defaultRowHeight="14.5" x14ac:dyDescent="0.35"/>
  <cols>
    <col min="1" max="1" width="21.453125" hidden="1" customWidth="1"/>
    <col min="2" max="2" width="46.7265625" customWidth="1"/>
  </cols>
  <sheetData>
    <row r="1" spans="1:33" ht="15" customHeight="1" thickBot="1" x14ac:dyDescent="0.4">
      <c r="A1" s="80"/>
      <c r="B1" s="81" t="s">
        <v>418</v>
      </c>
      <c r="C1" s="82">
        <v>2022</v>
      </c>
      <c r="D1" s="82">
        <v>2023</v>
      </c>
      <c r="E1" s="82">
        <v>2024</v>
      </c>
      <c r="F1" s="82">
        <v>2025</v>
      </c>
      <c r="G1" s="82">
        <v>2026</v>
      </c>
      <c r="H1" s="82">
        <v>2027</v>
      </c>
      <c r="I1" s="82">
        <v>2028</v>
      </c>
      <c r="J1" s="82">
        <v>2029</v>
      </c>
      <c r="K1" s="82">
        <v>2030</v>
      </c>
      <c r="L1" s="82">
        <v>2031</v>
      </c>
      <c r="M1" s="82">
        <v>2032</v>
      </c>
      <c r="N1" s="82">
        <v>2033</v>
      </c>
      <c r="O1" s="82">
        <v>2034</v>
      </c>
      <c r="P1" s="82">
        <v>2035</v>
      </c>
      <c r="Q1" s="82">
        <v>2036</v>
      </c>
      <c r="R1" s="82">
        <v>2037</v>
      </c>
      <c r="S1" s="82">
        <v>2038</v>
      </c>
      <c r="T1" s="82">
        <v>2039</v>
      </c>
      <c r="U1" s="82">
        <v>2040</v>
      </c>
      <c r="V1" s="82">
        <v>2041</v>
      </c>
      <c r="W1" s="82">
        <v>2042</v>
      </c>
      <c r="X1" s="82">
        <v>2043</v>
      </c>
      <c r="Y1" s="82">
        <v>2044</v>
      </c>
      <c r="Z1" s="82">
        <v>2045</v>
      </c>
      <c r="AA1" s="82">
        <v>2046</v>
      </c>
      <c r="AB1" s="82">
        <v>2047</v>
      </c>
      <c r="AC1" s="82">
        <v>2048</v>
      </c>
      <c r="AD1" s="82">
        <v>2049</v>
      </c>
      <c r="AE1" s="82">
        <v>2050</v>
      </c>
      <c r="AF1" s="80"/>
      <c r="AG1" s="80"/>
    </row>
    <row r="2" spans="1:33" ht="15" customHeight="1" thickTop="1" x14ac:dyDescent="0.35">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row>
    <row r="3" spans="1:33" ht="15" customHeight="1" x14ac:dyDescent="0.35">
      <c r="A3" s="80"/>
      <c r="B3" s="80"/>
      <c r="C3" s="99" t="s">
        <v>36</v>
      </c>
      <c r="D3" s="99" t="s">
        <v>397</v>
      </c>
      <c r="E3" s="85"/>
      <c r="F3" s="85"/>
      <c r="G3" s="85"/>
      <c r="H3" s="80"/>
      <c r="I3" s="80"/>
      <c r="J3" s="80"/>
      <c r="K3" s="80"/>
      <c r="L3" s="80"/>
      <c r="M3" s="80"/>
      <c r="N3" s="80"/>
      <c r="O3" s="80"/>
      <c r="P3" s="80"/>
      <c r="Q3" s="80"/>
      <c r="R3" s="80"/>
      <c r="S3" s="80"/>
      <c r="T3" s="80"/>
      <c r="U3" s="80"/>
      <c r="V3" s="80"/>
      <c r="W3" s="80"/>
      <c r="X3" s="80"/>
      <c r="Y3" s="80"/>
      <c r="Z3" s="80"/>
      <c r="AA3" s="80"/>
      <c r="AB3" s="80"/>
      <c r="AC3" s="80"/>
      <c r="AD3" s="80"/>
      <c r="AE3" s="80"/>
      <c r="AF3" s="80"/>
      <c r="AG3" s="80"/>
    </row>
    <row r="4" spans="1:33" ht="15" customHeight="1" x14ac:dyDescent="0.35">
      <c r="A4" s="80"/>
      <c r="B4" s="80"/>
      <c r="C4" s="99" t="s">
        <v>35</v>
      </c>
      <c r="D4" s="99" t="s">
        <v>419</v>
      </c>
      <c r="E4" s="85"/>
      <c r="F4" s="85"/>
      <c r="G4" s="99" t="s">
        <v>420</v>
      </c>
      <c r="H4" s="80"/>
      <c r="I4" s="80"/>
      <c r="J4" s="80"/>
      <c r="K4" s="80"/>
      <c r="L4" s="80"/>
      <c r="M4" s="80"/>
      <c r="N4" s="80"/>
      <c r="O4" s="80"/>
      <c r="P4" s="80"/>
      <c r="Q4" s="80"/>
      <c r="R4" s="80"/>
      <c r="S4" s="80"/>
      <c r="T4" s="80"/>
      <c r="U4" s="80"/>
      <c r="V4" s="80"/>
      <c r="W4" s="80"/>
      <c r="X4" s="80"/>
      <c r="Y4" s="80"/>
      <c r="Z4" s="80"/>
      <c r="AA4" s="80"/>
      <c r="AB4" s="80"/>
      <c r="AC4" s="80"/>
      <c r="AD4" s="80"/>
      <c r="AE4" s="80"/>
      <c r="AF4" s="80"/>
      <c r="AG4" s="80"/>
    </row>
    <row r="5" spans="1:33" ht="15" customHeight="1" x14ac:dyDescent="0.35">
      <c r="A5" s="80"/>
      <c r="B5" s="80"/>
      <c r="C5" s="99" t="s">
        <v>33</v>
      </c>
      <c r="D5" s="99" t="s">
        <v>398</v>
      </c>
      <c r="E5" s="85"/>
      <c r="F5" s="85"/>
      <c r="G5" s="85"/>
      <c r="H5" s="80"/>
      <c r="I5" s="80"/>
      <c r="J5" s="80"/>
      <c r="K5" s="80"/>
      <c r="L5" s="80"/>
      <c r="M5" s="80"/>
      <c r="N5" s="80"/>
      <c r="O5" s="80"/>
      <c r="P5" s="80"/>
      <c r="Q5" s="80"/>
      <c r="R5" s="80"/>
      <c r="S5" s="80"/>
      <c r="T5" s="80"/>
      <c r="U5" s="80"/>
      <c r="V5" s="80"/>
      <c r="W5" s="80"/>
      <c r="X5" s="80"/>
      <c r="Y5" s="80"/>
      <c r="Z5" s="80"/>
      <c r="AA5" s="80"/>
      <c r="AB5" s="80"/>
      <c r="AC5" s="80"/>
      <c r="AD5" s="80"/>
      <c r="AE5" s="80"/>
      <c r="AF5" s="80"/>
      <c r="AG5" s="80"/>
    </row>
    <row r="6" spans="1:33" ht="15" customHeight="1" x14ac:dyDescent="0.35">
      <c r="A6" s="80"/>
      <c r="B6" s="80"/>
      <c r="C6" s="99" t="s">
        <v>32</v>
      </c>
      <c r="D6" s="85"/>
      <c r="E6" s="99" t="s">
        <v>399</v>
      </c>
      <c r="F6" s="85"/>
      <c r="G6" s="85"/>
      <c r="H6" s="80"/>
      <c r="I6" s="80"/>
      <c r="J6" s="80"/>
      <c r="K6" s="80"/>
      <c r="L6" s="80"/>
      <c r="M6" s="80"/>
      <c r="N6" s="80"/>
      <c r="O6" s="80"/>
      <c r="P6" s="80"/>
      <c r="Q6" s="80"/>
      <c r="R6" s="80"/>
      <c r="S6" s="80"/>
      <c r="T6" s="80"/>
      <c r="U6" s="80"/>
      <c r="V6" s="80"/>
      <c r="W6" s="80"/>
      <c r="X6" s="80"/>
      <c r="Y6" s="80"/>
      <c r="Z6" s="80"/>
      <c r="AA6" s="80"/>
      <c r="AB6" s="80"/>
      <c r="AC6" s="80"/>
      <c r="AD6" s="80"/>
      <c r="AE6" s="80"/>
      <c r="AF6" s="80"/>
      <c r="AG6" s="80"/>
    </row>
    <row r="7" spans="1:33" x14ac:dyDescent="0.35">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row>
    <row r="8" spans="1:33" x14ac:dyDescent="0.35">
      <c r="A8" s="80"/>
      <c r="B8" s="80"/>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row>
    <row r="9" spans="1:33" x14ac:dyDescent="0.35">
      <c r="A9" s="80"/>
      <c r="B9" s="84"/>
      <c r="C9" s="84"/>
      <c r="D9" s="84"/>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row>
    <row r="10" spans="1:33" ht="15" customHeight="1" x14ac:dyDescent="0.35">
      <c r="A10" s="83" t="s">
        <v>138</v>
      </c>
      <c r="B10" s="86" t="s">
        <v>139</v>
      </c>
      <c r="C10" s="84"/>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7" t="s">
        <v>319</v>
      </c>
      <c r="AG10" s="84"/>
    </row>
    <row r="11" spans="1:33" ht="15" customHeight="1" x14ac:dyDescent="0.35">
      <c r="A11" s="80"/>
      <c r="B11" s="88" t="s">
        <v>403</v>
      </c>
      <c r="C11" s="84"/>
      <c r="D11" s="84"/>
      <c r="E11" s="84"/>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7" t="s">
        <v>321</v>
      </c>
      <c r="AG11" s="84"/>
    </row>
    <row r="12" spans="1:33" ht="15" customHeight="1" x14ac:dyDescent="0.35">
      <c r="A12" s="80"/>
      <c r="B12" s="88"/>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7" t="s">
        <v>322</v>
      </c>
      <c r="AG12" s="84"/>
    </row>
    <row r="13" spans="1:33" ht="15" customHeight="1" thickBot="1" x14ac:dyDescent="0.4">
      <c r="A13" s="80"/>
      <c r="B13" s="90" t="s">
        <v>140</v>
      </c>
      <c r="C13" s="90">
        <v>2022</v>
      </c>
      <c r="D13" s="90">
        <v>2023</v>
      </c>
      <c r="E13" s="90">
        <v>2024</v>
      </c>
      <c r="F13" s="90">
        <v>2025</v>
      </c>
      <c r="G13" s="90">
        <v>2026</v>
      </c>
      <c r="H13" s="90">
        <v>2027</v>
      </c>
      <c r="I13" s="90">
        <v>2028</v>
      </c>
      <c r="J13" s="90">
        <v>2029</v>
      </c>
      <c r="K13" s="90">
        <v>2030</v>
      </c>
      <c r="L13" s="90">
        <v>2031</v>
      </c>
      <c r="M13" s="90">
        <v>2032</v>
      </c>
      <c r="N13" s="90">
        <v>2033</v>
      </c>
      <c r="O13" s="90">
        <v>2034</v>
      </c>
      <c r="P13" s="90">
        <v>2035</v>
      </c>
      <c r="Q13" s="90">
        <v>2036</v>
      </c>
      <c r="R13" s="90">
        <v>2037</v>
      </c>
      <c r="S13" s="90">
        <v>2038</v>
      </c>
      <c r="T13" s="90">
        <v>2039</v>
      </c>
      <c r="U13" s="90">
        <v>2040</v>
      </c>
      <c r="V13" s="90">
        <v>2041</v>
      </c>
      <c r="W13" s="90">
        <v>2042</v>
      </c>
      <c r="X13" s="90">
        <v>2043</v>
      </c>
      <c r="Y13" s="90">
        <v>2044</v>
      </c>
      <c r="Z13" s="90">
        <v>2045</v>
      </c>
      <c r="AA13" s="90">
        <v>2046</v>
      </c>
      <c r="AB13" s="90">
        <v>2047</v>
      </c>
      <c r="AC13" s="90">
        <v>2048</v>
      </c>
      <c r="AD13" s="90">
        <v>2049</v>
      </c>
      <c r="AE13" s="90">
        <v>2050</v>
      </c>
      <c r="AF13" s="91" t="s">
        <v>400</v>
      </c>
      <c r="AG13" s="84"/>
    </row>
    <row r="14" spans="1:33" ht="15" customHeight="1" thickTop="1" x14ac:dyDescent="0.35">
      <c r="A14" s="80"/>
      <c r="B14" s="84"/>
      <c r="C14" s="84"/>
      <c r="D14" s="84"/>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row>
    <row r="15" spans="1:33" ht="15" customHeight="1" x14ac:dyDescent="0.35">
      <c r="A15" s="80"/>
      <c r="B15" s="92" t="s">
        <v>141</v>
      </c>
      <c r="C15" s="84"/>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row>
    <row r="16" spans="1:33" ht="15" customHeight="1" x14ac:dyDescent="0.35">
      <c r="A16" s="83" t="s">
        <v>142</v>
      </c>
      <c r="B16" s="93" t="s">
        <v>143</v>
      </c>
      <c r="C16" s="94">
        <v>29.133368000000001</v>
      </c>
      <c r="D16" s="94">
        <v>31.165955</v>
      </c>
      <c r="E16" s="94">
        <v>31.426876</v>
      </c>
      <c r="F16" s="94">
        <v>30.360935000000001</v>
      </c>
      <c r="G16" s="94">
        <v>29.418866999999999</v>
      </c>
      <c r="H16" s="94">
        <v>28.892330000000001</v>
      </c>
      <c r="I16" s="94">
        <v>28.706287</v>
      </c>
      <c r="J16" s="94">
        <v>28.753329999999998</v>
      </c>
      <c r="K16" s="94">
        <v>28.994686000000002</v>
      </c>
      <c r="L16" s="94">
        <v>29.294602999999999</v>
      </c>
      <c r="M16" s="94">
        <v>29.694832000000002</v>
      </c>
      <c r="N16" s="94">
        <v>30.142426</v>
      </c>
      <c r="O16" s="94">
        <v>30.480944000000001</v>
      </c>
      <c r="P16" s="94">
        <v>30.798513</v>
      </c>
      <c r="Q16" s="94">
        <v>31.114360999999999</v>
      </c>
      <c r="R16" s="94">
        <v>31.488482000000001</v>
      </c>
      <c r="S16" s="94">
        <v>31.936584</v>
      </c>
      <c r="T16" s="94">
        <v>32.372802999999998</v>
      </c>
      <c r="U16" s="94">
        <v>32.569668</v>
      </c>
      <c r="V16" s="94">
        <v>32.654288999999999</v>
      </c>
      <c r="W16" s="94">
        <v>32.702950000000001</v>
      </c>
      <c r="X16" s="94">
        <v>32.695557000000001</v>
      </c>
      <c r="Y16" s="94">
        <v>32.751099000000004</v>
      </c>
      <c r="Z16" s="94">
        <v>32.850124000000001</v>
      </c>
      <c r="AA16" s="94">
        <v>33.022053</v>
      </c>
      <c r="AB16" s="94">
        <v>33.203353999999997</v>
      </c>
      <c r="AC16" s="94">
        <v>33.330925000000001</v>
      </c>
      <c r="AD16" s="94">
        <v>33.406353000000003</v>
      </c>
      <c r="AE16" s="94">
        <v>33.556331999999998</v>
      </c>
      <c r="AF16" s="95">
        <v>5.0610000000000004E-3</v>
      </c>
      <c r="AG16" s="84"/>
    </row>
    <row r="17" spans="1:33" ht="15" customHeight="1" x14ac:dyDescent="0.35">
      <c r="A17" s="83" t="s">
        <v>144</v>
      </c>
      <c r="B17" s="93" t="s">
        <v>145</v>
      </c>
      <c r="C17" s="94">
        <v>35.242496000000003</v>
      </c>
      <c r="D17" s="94">
        <v>32.825690999999999</v>
      </c>
      <c r="E17" s="94">
        <v>31.721806999999998</v>
      </c>
      <c r="F17" s="94">
        <v>29.860916</v>
      </c>
      <c r="G17" s="94">
        <v>29.279865000000001</v>
      </c>
      <c r="H17" s="94">
        <v>28.895890999999999</v>
      </c>
      <c r="I17" s="94">
        <v>28.435081</v>
      </c>
      <c r="J17" s="94">
        <v>28.540113000000002</v>
      </c>
      <c r="K17" s="94">
        <v>28.573221</v>
      </c>
      <c r="L17" s="94">
        <v>28.666229000000001</v>
      </c>
      <c r="M17" s="94">
        <v>28.786097000000002</v>
      </c>
      <c r="N17" s="94">
        <v>28.946541</v>
      </c>
      <c r="O17" s="94">
        <v>28.957058</v>
      </c>
      <c r="P17" s="94">
        <v>29.048769</v>
      </c>
      <c r="Q17" s="94">
        <v>29.197707999999999</v>
      </c>
      <c r="R17" s="94">
        <v>29.276814000000002</v>
      </c>
      <c r="S17" s="94">
        <v>29.356138000000001</v>
      </c>
      <c r="T17" s="94">
        <v>29.502115</v>
      </c>
      <c r="U17" s="94">
        <v>29.522912999999999</v>
      </c>
      <c r="V17" s="94">
        <v>29.586621999999998</v>
      </c>
      <c r="W17" s="94">
        <v>29.621849000000001</v>
      </c>
      <c r="X17" s="94">
        <v>29.669391999999998</v>
      </c>
      <c r="Y17" s="94">
        <v>29.708973</v>
      </c>
      <c r="Z17" s="94">
        <v>29.790016000000001</v>
      </c>
      <c r="AA17" s="94">
        <v>29.937335999999998</v>
      </c>
      <c r="AB17" s="94">
        <v>30.007732000000001</v>
      </c>
      <c r="AC17" s="94">
        <v>30.023257999999998</v>
      </c>
      <c r="AD17" s="94">
        <v>30.047739</v>
      </c>
      <c r="AE17" s="94">
        <v>30.081296999999999</v>
      </c>
      <c r="AF17" s="95">
        <v>-5.6389999999999999E-3</v>
      </c>
      <c r="AG17" s="84"/>
    </row>
    <row r="18" spans="1:33" ht="15" customHeight="1" x14ac:dyDescent="0.35">
      <c r="A18" s="83" t="s">
        <v>146</v>
      </c>
      <c r="B18" s="93" t="s">
        <v>147</v>
      </c>
      <c r="C18" s="94">
        <v>14.293920999999999</v>
      </c>
      <c r="D18" s="94">
        <v>13.943979000000001</v>
      </c>
      <c r="E18" s="94">
        <v>12.715909</v>
      </c>
      <c r="F18" s="94">
        <v>12.024502</v>
      </c>
      <c r="G18" s="94">
        <v>11.558890999999999</v>
      </c>
      <c r="H18" s="94">
        <v>11.309604999999999</v>
      </c>
      <c r="I18" s="94">
        <v>11.145621999999999</v>
      </c>
      <c r="J18" s="94">
        <v>11.250712999999999</v>
      </c>
      <c r="K18" s="94">
        <v>11.379761999999999</v>
      </c>
      <c r="L18" s="94">
        <v>11.498716999999999</v>
      </c>
      <c r="M18" s="94">
        <v>11.563833000000001</v>
      </c>
      <c r="N18" s="94">
        <v>11.677398999999999</v>
      </c>
      <c r="O18" s="94">
        <v>11.741557999999999</v>
      </c>
      <c r="P18" s="94">
        <v>11.79218</v>
      </c>
      <c r="Q18" s="94">
        <v>11.813725</v>
      </c>
      <c r="R18" s="94">
        <v>11.929204</v>
      </c>
      <c r="S18" s="94">
        <v>12.160276</v>
      </c>
      <c r="T18" s="94">
        <v>12.371855999999999</v>
      </c>
      <c r="U18" s="94">
        <v>12.371620999999999</v>
      </c>
      <c r="V18" s="94">
        <v>12.392889</v>
      </c>
      <c r="W18" s="94">
        <v>12.418684000000001</v>
      </c>
      <c r="X18" s="94">
        <v>12.435555000000001</v>
      </c>
      <c r="Y18" s="94">
        <v>12.406088</v>
      </c>
      <c r="Z18" s="94">
        <v>12.40578</v>
      </c>
      <c r="AA18" s="94">
        <v>12.401282</v>
      </c>
      <c r="AB18" s="94">
        <v>12.427210000000001</v>
      </c>
      <c r="AC18" s="94">
        <v>12.385585000000001</v>
      </c>
      <c r="AD18" s="94">
        <v>12.383661999999999</v>
      </c>
      <c r="AE18" s="94">
        <v>12.403778000000001</v>
      </c>
      <c r="AF18" s="95">
        <v>-5.0530000000000002E-3</v>
      </c>
      <c r="AG18" s="84"/>
    </row>
    <row r="19" spans="1:33" ht="15" customHeight="1" x14ac:dyDescent="0.35">
      <c r="A19" s="83" t="s">
        <v>148</v>
      </c>
      <c r="B19" s="93" t="s">
        <v>149</v>
      </c>
      <c r="C19" s="94">
        <v>42.703876000000001</v>
      </c>
      <c r="D19" s="94">
        <v>41.484619000000002</v>
      </c>
      <c r="E19" s="94">
        <v>40.473236</v>
      </c>
      <c r="F19" s="94">
        <v>39.478844000000002</v>
      </c>
      <c r="G19" s="94">
        <v>39.119506999999999</v>
      </c>
      <c r="H19" s="94">
        <v>39.089450999999997</v>
      </c>
      <c r="I19" s="94">
        <v>39.266345999999999</v>
      </c>
      <c r="J19" s="94">
        <v>39.51144</v>
      </c>
      <c r="K19" s="94">
        <v>39.764668</v>
      </c>
      <c r="L19" s="94">
        <v>40.116264000000001</v>
      </c>
      <c r="M19" s="94">
        <v>40.334117999999997</v>
      </c>
      <c r="N19" s="94">
        <v>40.626998999999998</v>
      </c>
      <c r="O19" s="94">
        <v>40.773890999999999</v>
      </c>
      <c r="P19" s="94">
        <v>40.833260000000003</v>
      </c>
      <c r="Q19" s="94">
        <v>40.997233999999999</v>
      </c>
      <c r="R19" s="94">
        <v>41.062244</v>
      </c>
      <c r="S19" s="94">
        <v>41.327083999999999</v>
      </c>
      <c r="T19" s="94">
        <v>41.508324000000002</v>
      </c>
      <c r="U19" s="94">
        <v>41.651356</v>
      </c>
      <c r="V19" s="94">
        <v>41.735045999999997</v>
      </c>
      <c r="W19" s="94">
        <v>41.743755</v>
      </c>
      <c r="X19" s="94">
        <v>41.690165999999998</v>
      </c>
      <c r="Y19" s="94">
        <v>41.659396999999998</v>
      </c>
      <c r="Z19" s="94">
        <v>41.662875999999997</v>
      </c>
      <c r="AA19" s="94">
        <v>41.678100999999998</v>
      </c>
      <c r="AB19" s="94">
        <v>41.649796000000002</v>
      </c>
      <c r="AC19" s="94">
        <v>41.570495999999999</v>
      </c>
      <c r="AD19" s="94">
        <v>41.298667999999999</v>
      </c>
      <c r="AE19" s="94">
        <v>41.066212</v>
      </c>
      <c r="AF19" s="95">
        <v>-1.3960000000000001E-3</v>
      </c>
      <c r="AG19" s="84"/>
    </row>
    <row r="20" spans="1:33" ht="15" customHeight="1" x14ac:dyDescent="0.35">
      <c r="A20" s="80"/>
      <c r="B20" s="84"/>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row>
    <row r="21" spans="1:33" ht="15" customHeight="1" x14ac:dyDescent="0.35">
      <c r="A21" s="80"/>
      <c r="B21" s="92" t="s">
        <v>150</v>
      </c>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row>
    <row r="22" spans="1:33" ht="15" customHeight="1" x14ac:dyDescent="0.35">
      <c r="A22" s="83" t="s">
        <v>151</v>
      </c>
      <c r="B22" s="93" t="s">
        <v>143</v>
      </c>
      <c r="C22" s="94">
        <v>27.825644</v>
      </c>
      <c r="D22" s="94">
        <v>26.535844999999998</v>
      </c>
      <c r="E22" s="94">
        <v>24.881224</v>
      </c>
      <c r="F22" s="94">
        <v>22.887459</v>
      </c>
      <c r="G22" s="94">
        <v>22.033183999999999</v>
      </c>
      <c r="H22" s="94">
        <v>21.865511000000001</v>
      </c>
      <c r="I22" s="94">
        <v>21.985592</v>
      </c>
      <c r="J22" s="94">
        <v>22.222180999999999</v>
      </c>
      <c r="K22" s="94">
        <v>22.567737999999999</v>
      </c>
      <c r="L22" s="94">
        <v>22.861529999999998</v>
      </c>
      <c r="M22" s="94">
        <v>23.236509000000002</v>
      </c>
      <c r="N22" s="94">
        <v>23.613001000000001</v>
      </c>
      <c r="O22" s="94">
        <v>23.798389</v>
      </c>
      <c r="P22" s="94">
        <v>24.003858999999999</v>
      </c>
      <c r="Q22" s="94">
        <v>24.227982999999998</v>
      </c>
      <c r="R22" s="94">
        <v>24.538397</v>
      </c>
      <c r="S22" s="94">
        <v>24.907677</v>
      </c>
      <c r="T22" s="94">
        <v>25.258804000000001</v>
      </c>
      <c r="U22" s="94">
        <v>25.312139999999999</v>
      </c>
      <c r="V22" s="94">
        <v>25.280823000000002</v>
      </c>
      <c r="W22" s="94">
        <v>25.272469999999998</v>
      </c>
      <c r="X22" s="94">
        <v>25.220610000000001</v>
      </c>
      <c r="Y22" s="94">
        <v>25.290932000000002</v>
      </c>
      <c r="Z22" s="94">
        <v>25.396749</v>
      </c>
      <c r="AA22" s="94">
        <v>25.575651000000001</v>
      </c>
      <c r="AB22" s="94">
        <v>25.724319000000001</v>
      </c>
      <c r="AC22" s="94">
        <v>25.785015000000001</v>
      </c>
      <c r="AD22" s="94">
        <v>25.799513000000001</v>
      </c>
      <c r="AE22" s="94">
        <v>25.941742000000001</v>
      </c>
      <c r="AF22" s="95">
        <v>-2.5010000000000002E-3</v>
      </c>
      <c r="AG22" s="84"/>
    </row>
    <row r="23" spans="1:33" ht="15" customHeight="1" x14ac:dyDescent="0.35">
      <c r="A23" s="83" t="s">
        <v>152</v>
      </c>
      <c r="B23" s="93" t="s">
        <v>145</v>
      </c>
      <c r="C23" s="94">
        <v>35.263694999999998</v>
      </c>
      <c r="D23" s="94">
        <v>32.981147999999997</v>
      </c>
      <c r="E23" s="94">
        <v>30.741875</v>
      </c>
      <c r="F23" s="94">
        <v>27.683368999999999</v>
      </c>
      <c r="G23" s="94">
        <v>25.941241999999999</v>
      </c>
      <c r="H23" s="94">
        <v>24.391411000000002</v>
      </c>
      <c r="I23" s="94">
        <v>22.771158</v>
      </c>
      <c r="J23" s="94">
        <v>22.867806999999999</v>
      </c>
      <c r="K23" s="94">
        <v>22.888399</v>
      </c>
      <c r="L23" s="94">
        <v>22.990224999999999</v>
      </c>
      <c r="M23" s="94">
        <v>23.107323000000001</v>
      </c>
      <c r="N23" s="94">
        <v>23.265539</v>
      </c>
      <c r="O23" s="94">
        <v>23.285294</v>
      </c>
      <c r="P23" s="94">
        <v>23.369926</v>
      </c>
      <c r="Q23" s="94">
        <v>23.515029999999999</v>
      </c>
      <c r="R23" s="94">
        <v>23.586172000000001</v>
      </c>
      <c r="S23" s="94">
        <v>23.80518</v>
      </c>
      <c r="T23" s="94">
        <v>24.114868000000001</v>
      </c>
      <c r="U23" s="94">
        <v>24.129953</v>
      </c>
      <c r="V23" s="94">
        <v>24.192506999999999</v>
      </c>
      <c r="W23" s="94">
        <v>24.249099999999999</v>
      </c>
      <c r="X23" s="94">
        <v>24.302216999999999</v>
      </c>
      <c r="Y23" s="94">
        <v>24.346329000000001</v>
      </c>
      <c r="Z23" s="94">
        <v>24.429943000000002</v>
      </c>
      <c r="AA23" s="94">
        <v>24.573979999999999</v>
      </c>
      <c r="AB23" s="94">
        <v>24.640812</v>
      </c>
      <c r="AC23" s="94">
        <v>24.661453000000002</v>
      </c>
      <c r="AD23" s="94">
        <v>24.690763</v>
      </c>
      <c r="AE23" s="94">
        <v>24.781676999999998</v>
      </c>
      <c r="AF23" s="95">
        <v>-1.2519000000000001E-2</v>
      </c>
      <c r="AG23" s="84"/>
    </row>
    <row r="24" spans="1:33" ht="15" customHeight="1" x14ac:dyDescent="0.35">
      <c r="A24" s="83" t="s">
        <v>153</v>
      </c>
      <c r="B24" s="93" t="s">
        <v>154</v>
      </c>
      <c r="C24" s="94">
        <v>12.628995</v>
      </c>
      <c r="D24" s="94">
        <v>7.8650659999999997</v>
      </c>
      <c r="E24" s="94">
        <v>9.5320319999999992</v>
      </c>
      <c r="F24" s="94">
        <v>9.5963180000000001</v>
      </c>
      <c r="G24" s="94">
        <v>10.910264</v>
      </c>
      <c r="H24" s="94">
        <v>12.304057999999999</v>
      </c>
      <c r="I24" s="94">
        <v>13.731538</v>
      </c>
      <c r="J24" s="94">
        <v>13.800013</v>
      </c>
      <c r="K24" s="94">
        <v>13.853586</v>
      </c>
      <c r="L24" s="94">
        <v>13.968026999999999</v>
      </c>
      <c r="M24" s="94">
        <v>14.078529</v>
      </c>
      <c r="N24" s="94">
        <v>14.230308000000001</v>
      </c>
      <c r="O24" s="94">
        <v>14.324956999999999</v>
      </c>
      <c r="P24" s="94">
        <v>14.382224000000001</v>
      </c>
      <c r="Q24" s="94">
        <v>14.53668</v>
      </c>
      <c r="R24" s="94">
        <v>14.632066</v>
      </c>
      <c r="S24" s="94">
        <v>14.761181000000001</v>
      </c>
      <c r="T24" s="94">
        <v>14.937821</v>
      </c>
      <c r="U24" s="94">
        <v>14.961078000000001</v>
      </c>
      <c r="V24" s="94">
        <v>15.007301999999999</v>
      </c>
      <c r="W24" s="94">
        <v>15.098013999999999</v>
      </c>
      <c r="X24" s="94">
        <v>15.133412</v>
      </c>
      <c r="Y24" s="94">
        <v>15.195334000000001</v>
      </c>
      <c r="Z24" s="94">
        <v>15.253731</v>
      </c>
      <c r="AA24" s="94">
        <v>15.354900000000001</v>
      </c>
      <c r="AB24" s="94">
        <v>15.433590000000001</v>
      </c>
      <c r="AC24" s="94">
        <v>15.540559999999999</v>
      </c>
      <c r="AD24" s="94">
        <v>15.592226999999999</v>
      </c>
      <c r="AE24" s="94">
        <v>15.710589000000001</v>
      </c>
      <c r="AF24" s="95">
        <v>7.8279999999999999E-3</v>
      </c>
      <c r="AG24" s="84"/>
    </row>
    <row r="25" spans="1:33" ht="15" customHeight="1" x14ac:dyDescent="0.35">
      <c r="A25" s="83" t="s">
        <v>155</v>
      </c>
      <c r="B25" s="93" t="s">
        <v>147</v>
      </c>
      <c r="C25" s="94">
        <v>10.986796</v>
      </c>
      <c r="D25" s="94">
        <v>10.21641</v>
      </c>
      <c r="E25" s="94">
        <v>9.2639130000000005</v>
      </c>
      <c r="F25" s="94">
        <v>8.8190559999999998</v>
      </c>
      <c r="G25" s="94">
        <v>8.5631439999999994</v>
      </c>
      <c r="H25" s="94">
        <v>8.5053219999999996</v>
      </c>
      <c r="I25" s="94">
        <v>8.5133469999999996</v>
      </c>
      <c r="J25" s="94">
        <v>8.6047530000000005</v>
      </c>
      <c r="K25" s="94">
        <v>8.7156559999999992</v>
      </c>
      <c r="L25" s="94">
        <v>8.8128019999999996</v>
      </c>
      <c r="M25" s="94">
        <v>8.8596339999999998</v>
      </c>
      <c r="N25" s="94">
        <v>8.9553999999999991</v>
      </c>
      <c r="O25" s="94">
        <v>9.0033309999999993</v>
      </c>
      <c r="P25" s="94">
        <v>9.0375999999999994</v>
      </c>
      <c r="Q25" s="94">
        <v>9.0456350000000008</v>
      </c>
      <c r="R25" s="94">
        <v>9.1461360000000003</v>
      </c>
      <c r="S25" s="94">
        <v>9.3134110000000003</v>
      </c>
      <c r="T25" s="94">
        <v>9.4415049999999994</v>
      </c>
      <c r="U25" s="94">
        <v>9.4180290000000007</v>
      </c>
      <c r="V25" s="94">
        <v>9.4270440000000004</v>
      </c>
      <c r="W25" s="94">
        <v>9.4432240000000007</v>
      </c>
      <c r="X25" s="94">
        <v>9.4513110000000005</v>
      </c>
      <c r="Y25" s="94">
        <v>9.4145889999999994</v>
      </c>
      <c r="Z25" s="94">
        <v>9.4066139999999994</v>
      </c>
      <c r="AA25" s="94">
        <v>9.3958739999999992</v>
      </c>
      <c r="AB25" s="94">
        <v>9.4145020000000006</v>
      </c>
      <c r="AC25" s="94">
        <v>9.3667210000000001</v>
      </c>
      <c r="AD25" s="94">
        <v>9.3571980000000003</v>
      </c>
      <c r="AE25" s="94">
        <v>9.3543009999999995</v>
      </c>
      <c r="AF25" s="95">
        <v>-5.7279999999999996E-3</v>
      </c>
      <c r="AG25" s="84"/>
    </row>
    <row r="26" spans="1:33" ht="15" customHeight="1" x14ac:dyDescent="0.35">
      <c r="A26" s="83" t="s">
        <v>156</v>
      </c>
      <c r="B26" s="93" t="s">
        <v>149</v>
      </c>
      <c r="C26" s="94">
        <v>36.672649</v>
      </c>
      <c r="D26" s="94">
        <v>35.879902000000001</v>
      </c>
      <c r="E26" s="94">
        <v>34.252102000000001</v>
      </c>
      <c r="F26" s="94">
        <v>33.074843999999999</v>
      </c>
      <c r="G26" s="94">
        <v>32.571472</v>
      </c>
      <c r="H26" s="94">
        <v>32.443435999999998</v>
      </c>
      <c r="I26" s="94">
        <v>32.444854999999997</v>
      </c>
      <c r="J26" s="94">
        <v>32.488284999999998</v>
      </c>
      <c r="K26" s="94">
        <v>32.614871999999998</v>
      </c>
      <c r="L26" s="94">
        <v>32.787002999999999</v>
      </c>
      <c r="M26" s="94">
        <v>32.762737000000001</v>
      </c>
      <c r="N26" s="94">
        <v>32.956733999999997</v>
      </c>
      <c r="O26" s="94">
        <v>32.921630999999998</v>
      </c>
      <c r="P26" s="94">
        <v>32.888779</v>
      </c>
      <c r="Q26" s="94">
        <v>32.925612999999998</v>
      </c>
      <c r="R26" s="94">
        <v>32.861958000000001</v>
      </c>
      <c r="S26" s="94">
        <v>33.050075999999997</v>
      </c>
      <c r="T26" s="94">
        <v>33.156826000000002</v>
      </c>
      <c r="U26" s="94">
        <v>33.158324999999998</v>
      </c>
      <c r="V26" s="94">
        <v>33.108756999999997</v>
      </c>
      <c r="W26" s="94">
        <v>33.030056000000002</v>
      </c>
      <c r="X26" s="94">
        <v>32.850937000000002</v>
      </c>
      <c r="Y26" s="94">
        <v>32.692135</v>
      </c>
      <c r="Z26" s="94">
        <v>32.579062999999998</v>
      </c>
      <c r="AA26" s="94">
        <v>32.494221000000003</v>
      </c>
      <c r="AB26" s="94">
        <v>32.348236</v>
      </c>
      <c r="AC26" s="94">
        <v>32.147423000000003</v>
      </c>
      <c r="AD26" s="94">
        <v>31.835529000000001</v>
      </c>
      <c r="AE26" s="94">
        <v>31.537642999999999</v>
      </c>
      <c r="AF26" s="95">
        <v>-5.3730000000000002E-3</v>
      </c>
      <c r="AG26" s="84"/>
    </row>
    <row r="27" spans="1:33" ht="15" customHeight="1" x14ac:dyDescent="0.35">
      <c r="A27" s="80"/>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row>
    <row r="28" spans="1:33" ht="15" customHeight="1" x14ac:dyDescent="0.35">
      <c r="A28" s="80"/>
      <c r="B28" s="92" t="s">
        <v>157</v>
      </c>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row>
    <row r="29" spans="1:33" ht="15" customHeight="1" x14ac:dyDescent="0.35">
      <c r="A29" s="83" t="s">
        <v>158</v>
      </c>
      <c r="B29" s="93" t="s">
        <v>143</v>
      </c>
      <c r="C29" s="94">
        <v>23.435022</v>
      </c>
      <c r="D29" s="94">
        <v>21.206751000000001</v>
      </c>
      <c r="E29" s="94">
        <v>19.200500000000002</v>
      </c>
      <c r="F29" s="94">
        <v>16.974471999999999</v>
      </c>
      <c r="G29" s="94">
        <v>16.124535000000002</v>
      </c>
      <c r="H29" s="94">
        <v>15.998896999999999</v>
      </c>
      <c r="I29" s="94">
        <v>16.153067</v>
      </c>
      <c r="J29" s="94">
        <v>16.416723000000001</v>
      </c>
      <c r="K29" s="94">
        <v>16.795635000000001</v>
      </c>
      <c r="L29" s="94">
        <v>17.110206999999999</v>
      </c>
      <c r="M29" s="94">
        <v>17.521768999999999</v>
      </c>
      <c r="N29" s="94">
        <v>17.933634000000001</v>
      </c>
      <c r="O29" s="94">
        <v>18.124680000000001</v>
      </c>
      <c r="P29" s="94">
        <v>18.350232999999999</v>
      </c>
      <c r="Q29" s="94">
        <v>18.599212999999999</v>
      </c>
      <c r="R29" s="94">
        <v>18.950012000000001</v>
      </c>
      <c r="S29" s="94">
        <v>19.237307000000001</v>
      </c>
      <c r="T29" s="94">
        <v>19.478892999999999</v>
      </c>
      <c r="U29" s="94">
        <v>19.528313000000001</v>
      </c>
      <c r="V29" s="94">
        <v>19.486763</v>
      </c>
      <c r="W29" s="94">
        <v>19.478939</v>
      </c>
      <c r="X29" s="94">
        <v>19.419122999999999</v>
      </c>
      <c r="Y29" s="94">
        <v>19.506803999999999</v>
      </c>
      <c r="Z29" s="94">
        <v>19.630291</v>
      </c>
      <c r="AA29" s="94">
        <v>19.838384999999999</v>
      </c>
      <c r="AB29" s="94">
        <v>20.006309999999999</v>
      </c>
      <c r="AC29" s="94">
        <v>20.069876000000001</v>
      </c>
      <c r="AD29" s="94">
        <v>20.082685000000001</v>
      </c>
      <c r="AE29" s="94">
        <v>20.213211000000001</v>
      </c>
      <c r="AF29" s="95">
        <v>-5.2680000000000001E-3</v>
      </c>
      <c r="AG29" s="84"/>
    </row>
    <row r="30" spans="1:33" ht="15" customHeight="1" x14ac:dyDescent="0.35">
      <c r="A30" s="83" t="s">
        <v>159</v>
      </c>
      <c r="B30" s="93" t="s">
        <v>145</v>
      </c>
      <c r="C30" s="94">
        <v>35.187224999999998</v>
      </c>
      <c r="D30" s="94">
        <v>32.804687999999999</v>
      </c>
      <c r="E30" s="94">
        <v>30.595887999999999</v>
      </c>
      <c r="F30" s="94">
        <v>27.510603</v>
      </c>
      <c r="G30" s="94">
        <v>25.742144</v>
      </c>
      <c r="H30" s="94">
        <v>24.156876</v>
      </c>
      <c r="I30" s="94">
        <v>22.487300999999999</v>
      </c>
      <c r="J30" s="94">
        <v>22.601233000000001</v>
      </c>
      <c r="K30" s="94">
        <v>22.637225999999998</v>
      </c>
      <c r="L30" s="94">
        <v>22.742284999999999</v>
      </c>
      <c r="M30" s="94">
        <v>22.859848</v>
      </c>
      <c r="N30" s="94">
        <v>23.036975999999999</v>
      </c>
      <c r="O30" s="94">
        <v>23.055071000000002</v>
      </c>
      <c r="P30" s="94">
        <v>23.149794</v>
      </c>
      <c r="Q30" s="94">
        <v>23.302229000000001</v>
      </c>
      <c r="R30" s="94">
        <v>23.384651000000002</v>
      </c>
      <c r="S30" s="94">
        <v>23.474737000000001</v>
      </c>
      <c r="T30" s="94">
        <v>23.624186000000002</v>
      </c>
      <c r="U30" s="94">
        <v>23.650879</v>
      </c>
      <c r="V30" s="94">
        <v>23.723006999999999</v>
      </c>
      <c r="W30" s="94">
        <v>23.777002</v>
      </c>
      <c r="X30" s="94">
        <v>23.839683999999998</v>
      </c>
      <c r="Y30" s="94">
        <v>23.890474000000001</v>
      </c>
      <c r="Z30" s="94">
        <v>23.981665</v>
      </c>
      <c r="AA30" s="94">
        <v>24.131948000000001</v>
      </c>
      <c r="AB30" s="94">
        <v>24.207091999999999</v>
      </c>
      <c r="AC30" s="94">
        <v>24.233882999999999</v>
      </c>
      <c r="AD30" s="94">
        <v>24.272971999999999</v>
      </c>
      <c r="AE30" s="94">
        <v>24.324183000000001</v>
      </c>
      <c r="AF30" s="95">
        <v>-1.3100000000000001E-2</v>
      </c>
      <c r="AG30" s="84"/>
    </row>
    <row r="31" spans="1:33" x14ac:dyDescent="0.35">
      <c r="A31" s="83" t="s">
        <v>160</v>
      </c>
      <c r="B31" s="93" t="s">
        <v>154</v>
      </c>
      <c r="C31" s="94">
        <v>13.34576</v>
      </c>
      <c r="D31" s="94">
        <v>8.4924330000000001</v>
      </c>
      <c r="E31" s="94">
        <v>10.287129999999999</v>
      </c>
      <c r="F31" s="94">
        <v>10.605401000000001</v>
      </c>
      <c r="G31" s="94">
        <v>12.075009</v>
      </c>
      <c r="H31" s="94">
        <v>13.719664</v>
      </c>
      <c r="I31" s="94">
        <v>15.284144</v>
      </c>
      <c r="J31" s="94">
        <v>15.369178</v>
      </c>
      <c r="K31" s="94">
        <v>15.450599</v>
      </c>
      <c r="L31" s="94">
        <v>15.580938</v>
      </c>
      <c r="M31" s="94">
        <v>15.708043</v>
      </c>
      <c r="N31" s="94">
        <v>15.877793</v>
      </c>
      <c r="O31" s="94">
        <v>15.98742</v>
      </c>
      <c r="P31" s="94">
        <v>16.059635</v>
      </c>
      <c r="Q31" s="94">
        <v>16.222424</v>
      </c>
      <c r="R31" s="94">
        <v>16.324677999999999</v>
      </c>
      <c r="S31" s="94">
        <v>16.452027999999999</v>
      </c>
      <c r="T31" s="94">
        <v>16.624596</v>
      </c>
      <c r="U31" s="94">
        <v>16.659210000000002</v>
      </c>
      <c r="V31" s="94">
        <v>16.729616</v>
      </c>
      <c r="W31" s="94">
        <v>16.836818999999998</v>
      </c>
      <c r="X31" s="94">
        <v>16.879487999999998</v>
      </c>
      <c r="Y31" s="94">
        <v>16.922991</v>
      </c>
      <c r="Z31" s="94">
        <v>16.989920000000001</v>
      </c>
      <c r="AA31" s="94">
        <v>17.084662999999999</v>
      </c>
      <c r="AB31" s="94">
        <v>17.166954</v>
      </c>
      <c r="AC31" s="94">
        <v>17.269672</v>
      </c>
      <c r="AD31" s="94">
        <v>17.328666999999999</v>
      </c>
      <c r="AE31" s="94">
        <v>17.438364</v>
      </c>
      <c r="AF31" s="95">
        <v>9.5980000000000006E-3</v>
      </c>
      <c r="AG31" s="84"/>
    </row>
    <row r="32" spans="1:33" x14ac:dyDescent="0.35">
      <c r="A32" s="83" t="s">
        <v>161</v>
      </c>
      <c r="B32" s="93" t="s">
        <v>162</v>
      </c>
      <c r="C32" s="94">
        <v>7.354762</v>
      </c>
      <c r="D32" s="94">
        <v>6.1288299999999998</v>
      </c>
      <c r="E32" s="94">
        <v>5.0627230000000001</v>
      </c>
      <c r="F32" s="94">
        <v>4.5813649999999999</v>
      </c>
      <c r="G32" s="94">
        <v>4.3175929999999996</v>
      </c>
      <c r="H32" s="94">
        <v>4.2590849999999998</v>
      </c>
      <c r="I32" s="94">
        <v>4.3060010000000002</v>
      </c>
      <c r="J32" s="94">
        <v>4.3953249999999997</v>
      </c>
      <c r="K32" s="94">
        <v>4.5349729999999999</v>
      </c>
      <c r="L32" s="94">
        <v>4.643732</v>
      </c>
      <c r="M32" s="94">
        <v>4.7007880000000002</v>
      </c>
      <c r="N32" s="94">
        <v>4.7749759999999997</v>
      </c>
      <c r="O32" s="94">
        <v>4.810238</v>
      </c>
      <c r="P32" s="94">
        <v>4.8357760000000001</v>
      </c>
      <c r="Q32" s="94">
        <v>4.8461489999999996</v>
      </c>
      <c r="R32" s="94">
        <v>4.9485739999999998</v>
      </c>
      <c r="S32" s="94">
        <v>5.0031749999999997</v>
      </c>
      <c r="T32" s="94">
        <v>4.9936930000000004</v>
      </c>
      <c r="U32" s="94">
        <v>4.9852080000000001</v>
      </c>
      <c r="V32" s="94">
        <v>4.955743</v>
      </c>
      <c r="W32" s="94">
        <v>4.9517629999999997</v>
      </c>
      <c r="X32" s="94">
        <v>4.942266</v>
      </c>
      <c r="Y32" s="94">
        <v>4.9030230000000001</v>
      </c>
      <c r="Z32" s="94">
        <v>4.8696250000000001</v>
      </c>
      <c r="AA32" s="94">
        <v>4.8556759999999999</v>
      </c>
      <c r="AB32" s="94">
        <v>4.8610350000000002</v>
      </c>
      <c r="AC32" s="94">
        <v>4.8305930000000004</v>
      </c>
      <c r="AD32" s="94">
        <v>4.7861039999999999</v>
      </c>
      <c r="AE32" s="94">
        <v>4.7422209999999998</v>
      </c>
      <c r="AF32" s="95">
        <v>-1.5551000000000001E-2</v>
      </c>
      <c r="AG32" s="84"/>
    </row>
    <row r="33" spans="1:33" x14ac:dyDescent="0.35">
      <c r="A33" s="83" t="s">
        <v>163</v>
      </c>
      <c r="B33" s="93" t="s">
        <v>164</v>
      </c>
      <c r="C33" s="94">
        <v>5.4300439999999996</v>
      </c>
      <c r="D33" s="94">
        <v>5.4418699999999998</v>
      </c>
      <c r="E33" s="94">
        <v>5.6721199999999996</v>
      </c>
      <c r="F33" s="94">
        <v>5.6791710000000002</v>
      </c>
      <c r="G33" s="94">
        <v>5.7122229999999998</v>
      </c>
      <c r="H33" s="94">
        <v>5.7522640000000003</v>
      </c>
      <c r="I33" s="94">
        <v>5.8214610000000002</v>
      </c>
      <c r="J33" s="94">
        <v>5.8790899999999997</v>
      </c>
      <c r="K33" s="94">
        <v>5.9911320000000003</v>
      </c>
      <c r="L33" s="94">
        <v>6.061388</v>
      </c>
      <c r="M33" s="94">
        <v>6.1720119999999996</v>
      </c>
      <c r="N33" s="94">
        <v>6.2415089999999998</v>
      </c>
      <c r="O33" s="94">
        <v>6.3072699999999999</v>
      </c>
      <c r="P33" s="94">
        <v>6.3820300000000003</v>
      </c>
      <c r="Q33" s="94">
        <v>6.4561229999999998</v>
      </c>
      <c r="R33" s="94">
        <v>6.5409449999999998</v>
      </c>
      <c r="S33" s="94">
        <v>6.6042649999999998</v>
      </c>
      <c r="T33" s="94">
        <v>6.6644730000000001</v>
      </c>
      <c r="U33" s="94">
        <v>6.7284350000000002</v>
      </c>
      <c r="V33" s="94">
        <v>6.7711790000000001</v>
      </c>
      <c r="W33" s="94">
        <v>6.8167439999999999</v>
      </c>
      <c r="X33" s="94">
        <v>6.8726760000000002</v>
      </c>
      <c r="Y33" s="94">
        <v>6.9297000000000004</v>
      </c>
      <c r="Z33" s="94">
        <v>6.9833829999999999</v>
      </c>
      <c r="AA33" s="94">
        <v>7.0313530000000002</v>
      </c>
      <c r="AB33" s="94">
        <v>7.0836220000000001</v>
      </c>
      <c r="AC33" s="94">
        <v>7.1378870000000001</v>
      </c>
      <c r="AD33" s="94">
        <v>7.1847110000000001</v>
      </c>
      <c r="AE33" s="94">
        <v>7.2393049999999999</v>
      </c>
      <c r="AF33" s="95">
        <v>1.0324E-2</v>
      </c>
      <c r="AG33" s="84"/>
    </row>
    <row r="34" spans="1:33" x14ac:dyDescent="0.35">
      <c r="A34" s="83" t="s">
        <v>165</v>
      </c>
      <c r="B34" s="93" t="s">
        <v>166</v>
      </c>
      <c r="C34" s="94">
        <v>2.794594</v>
      </c>
      <c r="D34" s="94">
        <v>2.7447699999999999</v>
      </c>
      <c r="E34" s="94">
        <v>2.818641</v>
      </c>
      <c r="F34" s="94">
        <v>2.8812220000000002</v>
      </c>
      <c r="G34" s="94">
        <v>2.8723930000000002</v>
      </c>
      <c r="H34" s="94">
        <v>2.8602780000000001</v>
      </c>
      <c r="I34" s="94">
        <v>2.8435619999999999</v>
      </c>
      <c r="J34" s="94">
        <v>2.8370039999999999</v>
      </c>
      <c r="K34" s="94">
        <v>2.8337310000000002</v>
      </c>
      <c r="L34" s="94">
        <v>2.832157</v>
      </c>
      <c r="M34" s="94">
        <v>2.8306619999999998</v>
      </c>
      <c r="N34" s="94">
        <v>2.8330190000000002</v>
      </c>
      <c r="O34" s="94">
        <v>2.8323809999999998</v>
      </c>
      <c r="P34" s="94">
        <v>2.8332670000000002</v>
      </c>
      <c r="Q34" s="94">
        <v>2.8410679999999999</v>
      </c>
      <c r="R34" s="94">
        <v>2.8504179999999999</v>
      </c>
      <c r="S34" s="94">
        <v>2.855661</v>
      </c>
      <c r="T34" s="94">
        <v>2.8615870000000001</v>
      </c>
      <c r="U34" s="94">
        <v>2.8650470000000001</v>
      </c>
      <c r="V34" s="94">
        <v>2.8635220000000001</v>
      </c>
      <c r="W34" s="94">
        <v>2.863988</v>
      </c>
      <c r="X34" s="94">
        <v>2.8647840000000002</v>
      </c>
      <c r="Y34" s="94">
        <v>2.8661029999999998</v>
      </c>
      <c r="Z34" s="94">
        <v>2.8721610000000002</v>
      </c>
      <c r="AA34" s="94">
        <v>2.8808980000000002</v>
      </c>
      <c r="AB34" s="94">
        <v>2.8896220000000001</v>
      </c>
      <c r="AC34" s="94">
        <v>2.8979560000000002</v>
      </c>
      <c r="AD34" s="94">
        <v>2.8941349999999999</v>
      </c>
      <c r="AE34" s="94">
        <v>2.896004</v>
      </c>
      <c r="AF34" s="95">
        <v>1.274E-3</v>
      </c>
      <c r="AG34" s="84"/>
    </row>
    <row r="35" spans="1:33" x14ac:dyDescent="0.35">
      <c r="A35" s="83" t="s">
        <v>167</v>
      </c>
      <c r="B35" s="93" t="s">
        <v>168</v>
      </c>
      <c r="C35" s="94" t="s">
        <v>305</v>
      </c>
      <c r="D35" s="94" t="s">
        <v>305</v>
      </c>
      <c r="E35" s="94" t="s">
        <v>305</v>
      </c>
      <c r="F35" s="94" t="s">
        <v>305</v>
      </c>
      <c r="G35" s="94" t="s">
        <v>305</v>
      </c>
      <c r="H35" s="94" t="s">
        <v>305</v>
      </c>
      <c r="I35" s="94" t="s">
        <v>305</v>
      </c>
      <c r="J35" s="94" t="s">
        <v>305</v>
      </c>
      <c r="K35" s="94" t="s">
        <v>305</v>
      </c>
      <c r="L35" s="94" t="s">
        <v>305</v>
      </c>
      <c r="M35" s="94" t="s">
        <v>305</v>
      </c>
      <c r="N35" s="94" t="s">
        <v>305</v>
      </c>
      <c r="O35" s="94" t="s">
        <v>305</v>
      </c>
      <c r="P35" s="94" t="s">
        <v>305</v>
      </c>
      <c r="Q35" s="94" t="s">
        <v>305</v>
      </c>
      <c r="R35" s="94" t="s">
        <v>305</v>
      </c>
      <c r="S35" s="94" t="s">
        <v>305</v>
      </c>
      <c r="T35" s="94" t="s">
        <v>305</v>
      </c>
      <c r="U35" s="94" t="s">
        <v>305</v>
      </c>
      <c r="V35" s="94" t="s">
        <v>305</v>
      </c>
      <c r="W35" s="94" t="s">
        <v>305</v>
      </c>
      <c r="X35" s="94" t="s">
        <v>305</v>
      </c>
      <c r="Y35" s="94" t="s">
        <v>305</v>
      </c>
      <c r="Z35" s="94" t="s">
        <v>305</v>
      </c>
      <c r="AA35" s="94" t="s">
        <v>305</v>
      </c>
      <c r="AB35" s="94" t="s">
        <v>305</v>
      </c>
      <c r="AC35" s="94" t="s">
        <v>305</v>
      </c>
      <c r="AD35" s="94" t="s">
        <v>305</v>
      </c>
      <c r="AE35" s="94" t="s">
        <v>305</v>
      </c>
      <c r="AF35" s="95" t="s">
        <v>305</v>
      </c>
      <c r="AG35" s="84" t="s">
        <v>305</v>
      </c>
    </row>
    <row r="36" spans="1:33" x14ac:dyDescent="0.35">
      <c r="A36" s="83" t="s">
        <v>169</v>
      </c>
      <c r="B36" s="93" t="s">
        <v>149</v>
      </c>
      <c r="C36" s="94">
        <v>24.438869</v>
      </c>
      <c r="D36" s="94">
        <v>23.987383000000001</v>
      </c>
      <c r="E36" s="94">
        <v>21.945474999999998</v>
      </c>
      <c r="F36" s="94">
        <v>21.099226000000002</v>
      </c>
      <c r="G36" s="94">
        <v>20.600819000000001</v>
      </c>
      <c r="H36" s="94">
        <v>20.473803</v>
      </c>
      <c r="I36" s="94">
        <v>20.495692999999999</v>
      </c>
      <c r="J36" s="94">
        <v>20.567169</v>
      </c>
      <c r="K36" s="94">
        <v>20.688364</v>
      </c>
      <c r="L36" s="94">
        <v>20.856584999999999</v>
      </c>
      <c r="M36" s="94">
        <v>20.878170000000001</v>
      </c>
      <c r="N36" s="94">
        <v>20.903976</v>
      </c>
      <c r="O36" s="94">
        <v>20.894680000000001</v>
      </c>
      <c r="P36" s="94">
        <v>20.829391000000001</v>
      </c>
      <c r="Q36" s="94">
        <v>20.916837999999998</v>
      </c>
      <c r="R36" s="94">
        <v>20.883512</v>
      </c>
      <c r="S36" s="94">
        <v>21.059716999999999</v>
      </c>
      <c r="T36" s="94">
        <v>21.125541999999999</v>
      </c>
      <c r="U36" s="94">
        <v>21.129784000000001</v>
      </c>
      <c r="V36" s="94">
        <v>21.097840999999999</v>
      </c>
      <c r="W36" s="94">
        <v>20.992194999999999</v>
      </c>
      <c r="X36" s="94">
        <v>20.90559</v>
      </c>
      <c r="Y36" s="94">
        <v>20.821145999999999</v>
      </c>
      <c r="Z36" s="94">
        <v>20.747727999999999</v>
      </c>
      <c r="AA36" s="94">
        <v>20.695574000000001</v>
      </c>
      <c r="AB36" s="94">
        <v>20.621089999999999</v>
      </c>
      <c r="AC36" s="94">
        <v>20.503992</v>
      </c>
      <c r="AD36" s="94">
        <v>20.305976999999999</v>
      </c>
      <c r="AE36" s="94">
        <v>20.146654000000002</v>
      </c>
      <c r="AF36" s="95">
        <v>-6.8739999999999999E-3</v>
      </c>
      <c r="AG36" s="84"/>
    </row>
    <row r="37" spans="1:33" x14ac:dyDescent="0.35">
      <c r="A37" s="80"/>
      <c r="B37" s="84"/>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row>
    <row r="38" spans="1:33" x14ac:dyDescent="0.35">
      <c r="A38" s="80"/>
      <c r="B38" s="92" t="s">
        <v>170</v>
      </c>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row>
    <row r="39" spans="1:33" x14ac:dyDescent="0.35">
      <c r="A39" s="83" t="s">
        <v>171</v>
      </c>
      <c r="B39" s="93" t="s">
        <v>143</v>
      </c>
      <c r="C39" s="94">
        <v>25.673624</v>
      </c>
      <c r="D39" s="94">
        <v>23.939564000000001</v>
      </c>
      <c r="E39" s="94">
        <v>22.471250999999999</v>
      </c>
      <c r="F39" s="94">
        <v>20.793291</v>
      </c>
      <c r="G39" s="94">
        <v>20.152868000000002</v>
      </c>
      <c r="H39" s="94">
        <v>20.068498999999999</v>
      </c>
      <c r="I39" s="94">
        <v>20.195399999999999</v>
      </c>
      <c r="J39" s="94">
        <v>20.403932999999999</v>
      </c>
      <c r="K39" s="94">
        <v>20.699959</v>
      </c>
      <c r="L39" s="94">
        <v>20.941229</v>
      </c>
      <c r="M39" s="94">
        <v>21.256685000000001</v>
      </c>
      <c r="N39" s="94">
        <v>21.568382</v>
      </c>
      <c r="O39" s="94">
        <v>21.708604999999999</v>
      </c>
      <c r="P39" s="94">
        <v>21.877479999999998</v>
      </c>
      <c r="Q39" s="94">
        <v>22.063026000000001</v>
      </c>
      <c r="R39" s="94">
        <v>22.324376999999998</v>
      </c>
      <c r="S39" s="94">
        <v>22.652014000000001</v>
      </c>
      <c r="T39" s="94">
        <v>22.971876000000002</v>
      </c>
      <c r="U39" s="94">
        <v>23.005924</v>
      </c>
      <c r="V39" s="94">
        <v>22.974854000000001</v>
      </c>
      <c r="W39" s="94">
        <v>22.970621000000001</v>
      </c>
      <c r="X39" s="94">
        <v>22.927464000000001</v>
      </c>
      <c r="Y39" s="94">
        <v>22.994897999999999</v>
      </c>
      <c r="Z39" s="94">
        <v>23.087154000000002</v>
      </c>
      <c r="AA39" s="94">
        <v>23.241254999999999</v>
      </c>
      <c r="AB39" s="94">
        <v>23.364027</v>
      </c>
      <c r="AC39" s="94">
        <v>23.409856999999999</v>
      </c>
      <c r="AD39" s="94">
        <v>23.419739</v>
      </c>
      <c r="AE39" s="94">
        <v>23.555809</v>
      </c>
      <c r="AF39" s="95">
        <v>-3.0699999999999998E-3</v>
      </c>
      <c r="AG39" s="84"/>
    </row>
    <row r="40" spans="1:33" x14ac:dyDescent="0.35">
      <c r="A40" s="83" t="s">
        <v>172</v>
      </c>
      <c r="B40" s="93" t="s">
        <v>173</v>
      </c>
      <c r="C40" s="94">
        <v>38.203139999999998</v>
      </c>
      <c r="D40" s="94">
        <v>33.754192000000003</v>
      </c>
      <c r="E40" s="94">
        <v>32.504204000000001</v>
      </c>
      <c r="F40" s="94">
        <v>29.789574000000002</v>
      </c>
      <c r="G40" s="94">
        <v>29.378983000000002</v>
      </c>
      <c r="H40" s="94">
        <v>29.268145000000001</v>
      </c>
      <c r="I40" s="94">
        <v>29.158192</v>
      </c>
      <c r="J40" s="94">
        <v>29.270426</v>
      </c>
      <c r="K40" s="94">
        <v>29.553173000000001</v>
      </c>
      <c r="L40" s="94">
        <v>29.550709000000001</v>
      </c>
      <c r="M40" s="94">
        <v>29.716282</v>
      </c>
      <c r="N40" s="94">
        <v>29.908729999999998</v>
      </c>
      <c r="O40" s="94">
        <v>30.096005999999999</v>
      </c>
      <c r="P40" s="94">
        <v>29.978437</v>
      </c>
      <c r="Q40" s="94">
        <v>30.531625999999999</v>
      </c>
      <c r="R40" s="94">
        <v>30.699417</v>
      </c>
      <c r="S40" s="94">
        <v>30.936646</v>
      </c>
      <c r="T40" s="94">
        <v>31.42211</v>
      </c>
      <c r="U40" s="94">
        <v>31.408897</v>
      </c>
      <c r="V40" s="94">
        <v>31.421182999999999</v>
      </c>
      <c r="W40" s="94">
        <v>31.660070000000001</v>
      </c>
      <c r="X40" s="94">
        <v>31.768158</v>
      </c>
      <c r="Y40" s="94">
        <v>31.635693</v>
      </c>
      <c r="Z40" s="94">
        <v>31.824504999999998</v>
      </c>
      <c r="AA40" s="94">
        <v>31.985619</v>
      </c>
      <c r="AB40" s="94">
        <v>32.146343000000002</v>
      </c>
      <c r="AC40" s="94">
        <v>32.411422999999999</v>
      </c>
      <c r="AD40" s="94">
        <v>32.736687000000003</v>
      </c>
      <c r="AE40" s="94">
        <v>32.893757000000001</v>
      </c>
      <c r="AF40" s="95">
        <v>-5.3299999999999997E-3</v>
      </c>
      <c r="AG40" s="84"/>
    </row>
    <row r="41" spans="1:33" x14ac:dyDescent="0.35">
      <c r="A41" s="83" t="s">
        <v>174</v>
      </c>
      <c r="B41" s="93" t="s">
        <v>175</v>
      </c>
      <c r="C41" s="94">
        <v>34.785809</v>
      </c>
      <c r="D41" s="94">
        <v>30.500841000000001</v>
      </c>
      <c r="E41" s="94">
        <v>27.812906000000002</v>
      </c>
      <c r="F41" s="94">
        <v>25.509976999999999</v>
      </c>
      <c r="G41" s="94">
        <v>25.120037</v>
      </c>
      <c r="H41" s="94">
        <v>25.004753000000001</v>
      </c>
      <c r="I41" s="94">
        <v>24.900980000000001</v>
      </c>
      <c r="J41" s="94">
        <v>24.976158000000002</v>
      </c>
      <c r="K41" s="94">
        <v>25.188075999999999</v>
      </c>
      <c r="L41" s="94">
        <v>25.169274999999999</v>
      </c>
      <c r="M41" s="94">
        <v>25.285059</v>
      </c>
      <c r="N41" s="94">
        <v>25.423822000000001</v>
      </c>
      <c r="O41" s="94">
        <v>25.557821000000001</v>
      </c>
      <c r="P41" s="94">
        <v>25.439216999999999</v>
      </c>
      <c r="Q41" s="94">
        <v>25.877756000000002</v>
      </c>
      <c r="R41" s="94">
        <v>25.998573</v>
      </c>
      <c r="S41" s="94">
        <v>26.223711000000002</v>
      </c>
      <c r="T41" s="94">
        <v>26.666322999999998</v>
      </c>
      <c r="U41" s="94">
        <v>26.639234999999999</v>
      </c>
      <c r="V41" s="94">
        <v>26.631015999999999</v>
      </c>
      <c r="W41" s="94">
        <v>26.80817</v>
      </c>
      <c r="X41" s="94">
        <v>26.888573000000001</v>
      </c>
      <c r="Y41" s="94">
        <v>26.763634</v>
      </c>
      <c r="Z41" s="94">
        <v>26.913208000000001</v>
      </c>
      <c r="AA41" s="94">
        <v>27.039290999999999</v>
      </c>
      <c r="AB41" s="94">
        <v>27.153942000000001</v>
      </c>
      <c r="AC41" s="94">
        <v>27.368689</v>
      </c>
      <c r="AD41" s="94">
        <v>27.609251</v>
      </c>
      <c r="AE41" s="94">
        <v>27.722027000000001</v>
      </c>
      <c r="AF41" s="95">
        <v>-8.0739999999999996E-3</v>
      </c>
      <c r="AG41" s="84"/>
    </row>
    <row r="42" spans="1:33" x14ac:dyDescent="0.35">
      <c r="A42" s="83" t="s">
        <v>176</v>
      </c>
      <c r="B42" s="93" t="s">
        <v>177</v>
      </c>
      <c r="C42" s="94">
        <v>26.739815</v>
      </c>
      <c r="D42" s="94">
        <v>22.567796999999999</v>
      </c>
      <c r="E42" s="94">
        <v>21.795981999999999</v>
      </c>
      <c r="F42" s="94">
        <v>19.985938999999998</v>
      </c>
      <c r="G42" s="94">
        <v>19.612252999999999</v>
      </c>
      <c r="H42" s="94">
        <v>19.447319</v>
      </c>
      <c r="I42" s="94">
        <v>19.215388999999998</v>
      </c>
      <c r="J42" s="94">
        <v>19.351662000000001</v>
      </c>
      <c r="K42" s="94">
        <v>19.360786000000001</v>
      </c>
      <c r="L42" s="94">
        <v>19.556919000000001</v>
      </c>
      <c r="M42" s="94">
        <v>19.744154000000002</v>
      </c>
      <c r="N42" s="94">
        <v>19.910140999999999</v>
      </c>
      <c r="O42" s="94">
        <v>20.030031000000001</v>
      </c>
      <c r="P42" s="94">
        <v>20.149158</v>
      </c>
      <c r="Q42" s="94">
        <v>20.334447999999998</v>
      </c>
      <c r="R42" s="94">
        <v>20.429831</v>
      </c>
      <c r="S42" s="94">
        <v>20.612058999999999</v>
      </c>
      <c r="T42" s="94">
        <v>20.876369</v>
      </c>
      <c r="U42" s="94">
        <v>20.921317999999999</v>
      </c>
      <c r="V42" s="94">
        <v>21.010774999999999</v>
      </c>
      <c r="W42" s="94">
        <v>21.175497</v>
      </c>
      <c r="X42" s="94">
        <v>21.256535</v>
      </c>
      <c r="Y42" s="94">
        <v>21.353034999999998</v>
      </c>
      <c r="Z42" s="94">
        <v>21.473448000000001</v>
      </c>
      <c r="AA42" s="94">
        <v>21.662099999999999</v>
      </c>
      <c r="AB42" s="94">
        <v>21.758317999999999</v>
      </c>
      <c r="AC42" s="94">
        <v>21.805606999999998</v>
      </c>
      <c r="AD42" s="94">
        <v>21.85951</v>
      </c>
      <c r="AE42" s="94">
        <v>21.946570999999999</v>
      </c>
      <c r="AF42" s="95">
        <v>-7.0299999999999998E-3</v>
      </c>
      <c r="AG42" s="84"/>
    </row>
    <row r="43" spans="1:33" x14ac:dyDescent="0.35">
      <c r="A43" s="83" t="s">
        <v>178</v>
      </c>
      <c r="B43" s="93" t="s">
        <v>179</v>
      </c>
      <c r="C43" s="94">
        <v>37.123699000000002</v>
      </c>
      <c r="D43" s="94">
        <v>32.857601000000003</v>
      </c>
      <c r="E43" s="94">
        <v>31.444561</v>
      </c>
      <c r="F43" s="94">
        <v>29.219577999999998</v>
      </c>
      <c r="G43" s="94">
        <v>28.138214000000001</v>
      </c>
      <c r="H43" s="94">
        <v>27.234248999999998</v>
      </c>
      <c r="I43" s="94">
        <v>26.293099999999999</v>
      </c>
      <c r="J43" s="94">
        <v>26.438912999999999</v>
      </c>
      <c r="K43" s="94">
        <v>26.491652999999999</v>
      </c>
      <c r="L43" s="94">
        <v>26.576685000000001</v>
      </c>
      <c r="M43" s="94">
        <v>26.699299</v>
      </c>
      <c r="N43" s="94">
        <v>26.900703</v>
      </c>
      <c r="O43" s="94">
        <v>26.903251999999998</v>
      </c>
      <c r="P43" s="94">
        <v>27.018377000000001</v>
      </c>
      <c r="Q43" s="94">
        <v>27.154893999999999</v>
      </c>
      <c r="R43" s="94">
        <v>27.246323</v>
      </c>
      <c r="S43" s="94">
        <v>27.505322</v>
      </c>
      <c r="T43" s="94">
        <v>27.883099000000001</v>
      </c>
      <c r="U43" s="94">
        <v>27.890132999999999</v>
      </c>
      <c r="V43" s="94">
        <v>27.971062</v>
      </c>
      <c r="W43" s="94">
        <v>27.983643000000001</v>
      </c>
      <c r="X43" s="94">
        <v>28.042733999999999</v>
      </c>
      <c r="Y43" s="94">
        <v>28.085415000000001</v>
      </c>
      <c r="Z43" s="94">
        <v>28.169397</v>
      </c>
      <c r="AA43" s="94">
        <v>28.325834</v>
      </c>
      <c r="AB43" s="94">
        <v>28.392914000000001</v>
      </c>
      <c r="AC43" s="94">
        <v>28.428608000000001</v>
      </c>
      <c r="AD43" s="94">
        <v>28.45879</v>
      </c>
      <c r="AE43" s="94">
        <v>28.622748999999999</v>
      </c>
      <c r="AF43" s="95">
        <v>-9.2449999999999997E-3</v>
      </c>
      <c r="AG43" s="84"/>
    </row>
    <row r="44" spans="1:33" x14ac:dyDescent="0.35">
      <c r="A44" s="83" t="s">
        <v>180</v>
      </c>
      <c r="B44" s="93" t="s">
        <v>154</v>
      </c>
      <c r="C44" s="94">
        <v>15.397789</v>
      </c>
      <c r="D44" s="94">
        <v>15.551928</v>
      </c>
      <c r="E44" s="94">
        <v>17.371517000000001</v>
      </c>
      <c r="F44" s="94">
        <v>16.262412999999999</v>
      </c>
      <c r="G44" s="94">
        <v>16.237303000000001</v>
      </c>
      <c r="H44" s="94">
        <v>16.311888</v>
      </c>
      <c r="I44" s="94">
        <v>16.314581</v>
      </c>
      <c r="J44" s="94">
        <v>16.368469000000001</v>
      </c>
      <c r="K44" s="94">
        <v>16.447762999999998</v>
      </c>
      <c r="L44" s="94">
        <v>16.542912000000001</v>
      </c>
      <c r="M44" s="94">
        <v>16.643146999999999</v>
      </c>
      <c r="N44" s="94">
        <v>16.785171999999999</v>
      </c>
      <c r="O44" s="94">
        <v>16.862836999999999</v>
      </c>
      <c r="P44" s="94">
        <v>16.918537000000001</v>
      </c>
      <c r="Q44" s="94">
        <v>17.047342</v>
      </c>
      <c r="R44" s="94">
        <v>17.121922999999999</v>
      </c>
      <c r="S44" s="94">
        <v>17.245059999999999</v>
      </c>
      <c r="T44" s="94">
        <v>17.415486999999999</v>
      </c>
      <c r="U44" s="94">
        <v>17.445689999999999</v>
      </c>
      <c r="V44" s="94">
        <v>17.502749999999999</v>
      </c>
      <c r="W44" s="94">
        <v>17.603151</v>
      </c>
      <c r="X44" s="94">
        <v>17.638496</v>
      </c>
      <c r="Y44" s="94">
        <v>17.670271</v>
      </c>
      <c r="Z44" s="94">
        <v>17.730045</v>
      </c>
      <c r="AA44" s="94">
        <v>17.798037000000001</v>
      </c>
      <c r="AB44" s="94">
        <v>17.866678</v>
      </c>
      <c r="AC44" s="94">
        <v>17.962744000000001</v>
      </c>
      <c r="AD44" s="94">
        <v>18.013845</v>
      </c>
      <c r="AE44" s="94">
        <v>18.144369000000001</v>
      </c>
      <c r="AF44" s="95">
        <v>5.8789999999999997E-3</v>
      </c>
      <c r="AG44" s="84"/>
    </row>
    <row r="45" spans="1:33" x14ac:dyDescent="0.35">
      <c r="A45" s="83" t="s">
        <v>181</v>
      </c>
      <c r="B45" s="93" t="s">
        <v>182</v>
      </c>
      <c r="C45" s="94">
        <v>17.636348999999999</v>
      </c>
      <c r="D45" s="94">
        <v>16.149027</v>
      </c>
      <c r="E45" s="94">
        <v>14.814845</v>
      </c>
      <c r="F45" s="94">
        <v>14.314940999999999</v>
      </c>
      <c r="G45" s="94">
        <v>13.828998</v>
      </c>
      <c r="H45" s="94">
        <v>13.713215999999999</v>
      </c>
      <c r="I45" s="94">
        <v>13.642642</v>
      </c>
      <c r="J45" s="94">
        <v>13.635408</v>
      </c>
      <c r="K45" s="94">
        <v>13.683513</v>
      </c>
      <c r="L45" s="94">
        <v>13.673037000000001</v>
      </c>
      <c r="M45" s="94">
        <v>13.585925</v>
      </c>
      <c r="N45" s="94">
        <v>13.508241</v>
      </c>
      <c r="O45" s="94">
        <v>13.379886000000001</v>
      </c>
      <c r="P45" s="94">
        <v>13.235367</v>
      </c>
      <c r="Q45" s="94">
        <v>13.050421</v>
      </c>
      <c r="R45" s="94">
        <v>12.978325999999999</v>
      </c>
      <c r="S45" s="94">
        <v>13.256392</v>
      </c>
      <c r="T45" s="94">
        <v>13.557842000000001</v>
      </c>
      <c r="U45" s="94">
        <v>13.350002999999999</v>
      </c>
      <c r="V45" s="94">
        <v>13.143295</v>
      </c>
      <c r="W45" s="94">
        <v>12.974674</v>
      </c>
      <c r="X45" s="94">
        <v>12.809851</v>
      </c>
      <c r="Y45" s="94">
        <v>12.621123000000001</v>
      </c>
      <c r="Z45" s="94">
        <v>12.449137</v>
      </c>
      <c r="AA45" s="94">
        <v>12.312113</v>
      </c>
      <c r="AB45" s="94">
        <v>12.190436</v>
      </c>
      <c r="AC45" s="94">
        <v>12.044129999999999</v>
      </c>
      <c r="AD45" s="94">
        <v>11.897842000000001</v>
      </c>
      <c r="AE45" s="94">
        <v>11.875321</v>
      </c>
      <c r="AF45" s="95">
        <v>-1.4026E-2</v>
      </c>
      <c r="AG45" s="84"/>
    </row>
    <row r="46" spans="1:33" x14ac:dyDescent="0.35">
      <c r="A46" s="83" t="s">
        <v>183</v>
      </c>
      <c r="B46" s="93" t="s">
        <v>149</v>
      </c>
      <c r="C46" s="94">
        <v>42.514735999999999</v>
      </c>
      <c r="D46" s="94">
        <v>43.866390000000003</v>
      </c>
      <c r="E46" s="94">
        <v>42.465145</v>
      </c>
      <c r="F46" s="94">
        <v>40.246524999999998</v>
      </c>
      <c r="G46" s="94">
        <v>40.133194000000003</v>
      </c>
      <c r="H46" s="94">
        <v>40.421317999999999</v>
      </c>
      <c r="I46" s="94">
        <v>40.746578</v>
      </c>
      <c r="J46" s="94">
        <v>41.087890999999999</v>
      </c>
      <c r="K46" s="94">
        <v>41.280814999999997</v>
      </c>
      <c r="L46" s="94">
        <v>41.583241000000001</v>
      </c>
      <c r="M46" s="94">
        <v>41.790432000000003</v>
      </c>
      <c r="N46" s="94">
        <v>41.971080999999998</v>
      </c>
      <c r="O46" s="94">
        <v>42.017757000000003</v>
      </c>
      <c r="P46" s="94">
        <v>41.813068000000001</v>
      </c>
      <c r="Q46" s="94">
        <v>41.807003000000002</v>
      </c>
      <c r="R46" s="94">
        <v>41.871391000000003</v>
      </c>
      <c r="S46" s="94">
        <v>42.286774000000001</v>
      </c>
      <c r="T46" s="94">
        <v>42.624622000000002</v>
      </c>
      <c r="U46" s="94">
        <v>42.859969999999997</v>
      </c>
      <c r="V46" s="94">
        <v>43.080123999999998</v>
      </c>
      <c r="W46" s="94">
        <v>42.839900999999998</v>
      </c>
      <c r="X46" s="94">
        <v>42.947121000000003</v>
      </c>
      <c r="Y46" s="94">
        <v>43.004165999999998</v>
      </c>
      <c r="Z46" s="94">
        <v>42.834961</v>
      </c>
      <c r="AA46" s="94">
        <v>42.672091999999999</v>
      </c>
      <c r="AB46" s="94">
        <v>42.684246000000002</v>
      </c>
      <c r="AC46" s="94">
        <v>42.542042000000002</v>
      </c>
      <c r="AD46" s="94">
        <v>42.279452999999997</v>
      </c>
      <c r="AE46" s="94">
        <v>41.776642000000002</v>
      </c>
      <c r="AF46" s="95">
        <v>-6.2500000000000001E-4</v>
      </c>
      <c r="AG46" s="84"/>
    </row>
    <row r="47" spans="1:33" x14ac:dyDescent="0.35">
      <c r="A47" s="80"/>
      <c r="B47" s="84"/>
      <c r="C47" s="84"/>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row>
    <row r="48" spans="1:33" x14ac:dyDescent="0.35">
      <c r="A48" s="80"/>
      <c r="B48" s="92" t="s">
        <v>184</v>
      </c>
      <c r="C48" s="84"/>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c r="AG48" s="84"/>
    </row>
    <row r="49" spans="1:33" x14ac:dyDescent="0.35">
      <c r="A49" s="83" t="s">
        <v>185</v>
      </c>
      <c r="B49" s="93" t="s">
        <v>145</v>
      </c>
      <c r="C49" s="94">
        <v>35.259189999999997</v>
      </c>
      <c r="D49" s="94">
        <v>32.902515000000001</v>
      </c>
      <c r="E49" s="94">
        <v>30.878504</v>
      </c>
      <c r="F49" s="94">
        <v>27.716184999999999</v>
      </c>
      <c r="G49" s="94">
        <v>25.937193000000001</v>
      </c>
      <c r="H49" s="94">
        <v>24.330325999999999</v>
      </c>
      <c r="I49" s="94">
        <v>22.651985</v>
      </c>
      <c r="J49" s="94">
        <v>22.708397000000001</v>
      </c>
      <c r="K49" s="94">
        <v>22.682478</v>
      </c>
      <c r="L49" s="94">
        <v>22.664576</v>
      </c>
      <c r="M49" s="94">
        <v>22.786835</v>
      </c>
      <c r="N49" s="94">
        <v>22.884777</v>
      </c>
      <c r="O49" s="94">
        <v>23.014616</v>
      </c>
      <c r="P49" s="94">
        <v>23.093615</v>
      </c>
      <c r="Q49" s="94">
        <v>23.239149000000001</v>
      </c>
      <c r="R49" s="94">
        <v>23.268989999999999</v>
      </c>
      <c r="S49" s="94">
        <v>23.320195999999999</v>
      </c>
      <c r="T49" s="94">
        <v>23.528437</v>
      </c>
      <c r="U49" s="94">
        <v>23.558585999999998</v>
      </c>
      <c r="V49" s="94">
        <v>23.602900999999999</v>
      </c>
      <c r="W49" s="94">
        <v>23.757490000000001</v>
      </c>
      <c r="X49" s="94">
        <v>23.775763999999999</v>
      </c>
      <c r="Y49" s="94">
        <v>23.851154000000001</v>
      </c>
      <c r="Z49" s="94">
        <v>23.902138000000001</v>
      </c>
      <c r="AA49" s="94">
        <v>24.063299000000001</v>
      </c>
      <c r="AB49" s="94">
        <v>24.142174000000001</v>
      </c>
      <c r="AC49" s="94">
        <v>24.190263999999999</v>
      </c>
      <c r="AD49" s="94">
        <v>24.233664999999998</v>
      </c>
      <c r="AE49" s="94">
        <v>24.307715999999999</v>
      </c>
      <c r="AF49" s="95">
        <v>-1.3195E-2</v>
      </c>
      <c r="AG49" s="84"/>
    </row>
    <row r="50" spans="1:33" ht="15" customHeight="1" x14ac:dyDescent="0.35">
      <c r="A50" s="83" t="s">
        <v>186</v>
      </c>
      <c r="B50" s="93" t="s">
        <v>154</v>
      </c>
      <c r="C50" s="94">
        <v>21.743988000000002</v>
      </c>
      <c r="D50" s="94">
        <v>18.577030000000001</v>
      </c>
      <c r="E50" s="94">
        <v>18.604509</v>
      </c>
      <c r="F50" s="94">
        <v>17.325588</v>
      </c>
      <c r="G50" s="94">
        <v>17.231119</v>
      </c>
      <c r="H50" s="94">
        <v>17.255051000000002</v>
      </c>
      <c r="I50" s="94">
        <v>17.165572999999998</v>
      </c>
      <c r="J50" s="94">
        <v>17.190189</v>
      </c>
      <c r="K50" s="94">
        <v>17.240210999999999</v>
      </c>
      <c r="L50" s="94">
        <v>17.315207999999998</v>
      </c>
      <c r="M50" s="94">
        <v>17.399656</v>
      </c>
      <c r="N50" s="94">
        <v>17.532395999999999</v>
      </c>
      <c r="O50" s="94">
        <v>17.600366999999999</v>
      </c>
      <c r="P50" s="94">
        <v>17.663166</v>
      </c>
      <c r="Q50" s="94">
        <v>17.777059999999999</v>
      </c>
      <c r="R50" s="94">
        <v>17.834444000000001</v>
      </c>
      <c r="S50" s="94">
        <v>17.955494000000002</v>
      </c>
      <c r="T50" s="94">
        <v>18.093160999999998</v>
      </c>
      <c r="U50" s="94">
        <v>18.076311</v>
      </c>
      <c r="V50" s="94">
        <v>18.011862000000001</v>
      </c>
      <c r="W50" s="94">
        <v>17.95739</v>
      </c>
      <c r="X50" s="94">
        <v>17.831849999999999</v>
      </c>
      <c r="Y50" s="94">
        <v>17.643654000000002</v>
      </c>
      <c r="Z50" s="94">
        <v>17.448179</v>
      </c>
      <c r="AA50" s="94">
        <v>17.555288000000001</v>
      </c>
      <c r="AB50" s="94">
        <v>17.660269</v>
      </c>
      <c r="AC50" s="94">
        <v>17.753834000000001</v>
      </c>
      <c r="AD50" s="94">
        <v>17.802059</v>
      </c>
      <c r="AE50" s="94">
        <v>17.943428000000001</v>
      </c>
      <c r="AF50" s="95">
        <v>-6.8380000000000003E-3</v>
      </c>
      <c r="AG50" s="84"/>
    </row>
    <row r="51" spans="1:33" ht="15" customHeight="1" x14ac:dyDescent="0.35">
      <c r="A51" s="83" t="s">
        <v>187</v>
      </c>
      <c r="B51" s="93" t="s">
        <v>147</v>
      </c>
      <c r="C51" s="94">
        <v>7.019558</v>
      </c>
      <c r="D51" s="94">
        <v>5.4775020000000003</v>
      </c>
      <c r="E51" s="94">
        <v>4.3845910000000003</v>
      </c>
      <c r="F51" s="94">
        <v>3.8805420000000002</v>
      </c>
      <c r="G51" s="94">
        <v>3.5961349999999999</v>
      </c>
      <c r="H51" s="94">
        <v>3.5275460000000001</v>
      </c>
      <c r="I51" s="94">
        <v>3.568295</v>
      </c>
      <c r="J51" s="94">
        <v>3.652209</v>
      </c>
      <c r="K51" s="94">
        <v>3.7625320000000002</v>
      </c>
      <c r="L51" s="94">
        <v>3.8388200000000001</v>
      </c>
      <c r="M51" s="94">
        <v>3.8790439999999999</v>
      </c>
      <c r="N51" s="94">
        <v>3.940442</v>
      </c>
      <c r="O51" s="94">
        <v>3.9837120000000001</v>
      </c>
      <c r="P51" s="94">
        <v>4.0040240000000002</v>
      </c>
      <c r="Q51" s="94">
        <v>4.0105880000000003</v>
      </c>
      <c r="R51" s="94">
        <v>4.1030730000000002</v>
      </c>
      <c r="S51" s="94">
        <v>4.1712889999999998</v>
      </c>
      <c r="T51" s="94">
        <v>4.1770670000000001</v>
      </c>
      <c r="U51" s="94">
        <v>4.1699809999999999</v>
      </c>
      <c r="V51" s="94">
        <v>4.1360070000000002</v>
      </c>
      <c r="W51" s="94">
        <v>4.1366759999999996</v>
      </c>
      <c r="X51" s="94">
        <v>4.1258990000000004</v>
      </c>
      <c r="Y51" s="94">
        <v>4.0858829999999999</v>
      </c>
      <c r="Z51" s="94">
        <v>4.0379079999999998</v>
      </c>
      <c r="AA51" s="94">
        <v>4.0235620000000001</v>
      </c>
      <c r="AB51" s="94">
        <v>4.0193409999999998</v>
      </c>
      <c r="AC51" s="94">
        <v>3.9802439999999999</v>
      </c>
      <c r="AD51" s="94">
        <v>3.9301710000000001</v>
      </c>
      <c r="AE51" s="94">
        <v>3.9157350000000002</v>
      </c>
      <c r="AF51" s="95">
        <v>-2.0631E-2</v>
      </c>
      <c r="AG51" s="84"/>
    </row>
    <row r="52" spans="1:33" ht="15" customHeight="1" x14ac:dyDescent="0.35">
      <c r="A52" s="83" t="s">
        <v>188</v>
      </c>
      <c r="B52" s="93" t="s">
        <v>189</v>
      </c>
      <c r="C52" s="94">
        <v>2.1399219999999999</v>
      </c>
      <c r="D52" s="94">
        <v>2.0515530000000002</v>
      </c>
      <c r="E52" s="94">
        <v>2.0536270000000001</v>
      </c>
      <c r="F52" s="94">
        <v>2.0398480000000001</v>
      </c>
      <c r="G52" s="94">
        <v>2.0309110000000001</v>
      </c>
      <c r="H52" s="94">
        <v>2.0288889999999999</v>
      </c>
      <c r="I52" s="94">
        <v>2.0206900000000001</v>
      </c>
      <c r="J52" s="94">
        <v>2.0096259999999999</v>
      </c>
      <c r="K52" s="94">
        <v>2.0054479999999999</v>
      </c>
      <c r="L52" s="94">
        <v>2.010831</v>
      </c>
      <c r="M52" s="94">
        <v>1.9781070000000001</v>
      </c>
      <c r="N52" s="94">
        <v>1.965476</v>
      </c>
      <c r="O52" s="94">
        <v>1.9681850000000001</v>
      </c>
      <c r="P52" s="94">
        <v>1.9699279999999999</v>
      </c>
      <c r="Q52" s="94">
        <v>1.976677</v>
      </c>
      <c r="R52" s="94">
        <v>1.9780180000000001</v>
      </c>
      <c r="S52" s="94">
        <v>2.0006819999999998</v>
      </c>
      <c r="T52" s="94">
        <v>2.0078960000000001</v>
      </c>
      <c r="U52" s="94">
        <v>2.0148320000000002</v>
      </c>
      <c r="V52" s="94">
        <v>2.0082490000000002</v>
      </c>
      <c r="W52" s="94">
        <v>2.0112990000000002</v>
      </c>
      <c r="X52" s="94">
        <v>2.004918</v>
      </c>
      <c r="Y52" s="94">
        <v>2.0033129999999999</v>
      </c>
      <c r="Z52" s="94">
        <v>1.9996130000000001</v>
      </c>
      <c r="AA52" s="94">
        <v>2.004003</v>
      </c>
      <c r="AB52" s="94">
        <v>2.0117859999999999</v>
      </c>
      <c r="AC52" s="94">
        <v>2.0012409999999998</v>
      </c>
      <c r="AD52" s="94">
        <v>2.0029520000000001</v>
      </c>
      <c r="AE52" s="94">
        <v>2.0011329999999998</v>
      </c>
      <c r="AF52" s="95">
        <v>-2.392E-3</v>
      </c>
      <c r="AG52" s="84"/>
    </row>
    <row r="53" spans="1:33" ht="15" customHeight="1" x14ac:dyDescent="0.35">
      <c r="A53" s="83" t="s">
        <v>190</v>
      </c>
      <c r="B53" s="93" t="s">
        <v>191</v>
      </c>
      <c r="C53" s="94">
        <v>0.71087199999999995</v>
      </c>
      <c r="D53" s="94">
        <v>0.71079999999999999</v>
      </c>
      <c r="E53" s="94">
        <v>0.71073900000000001</v>
      </c>
      <c r="F53" s="94">
        <v>0.710677</v>
      </c>
      <c r="G53" s="94">
        <v>0.71060599999999996</v>
      </c>
      <c r="H53" s="94">
        <v>0.71054399999999995</v>
      </c>
      <c r="I53" s="94">
        <v>0.71048199999999995</v>
      </c>
      <c r="J53" s="94">
        <v>0.71041100000000001</v>
      </c>
      <c r="K53" s="94">
        <v>0.71034900000000001</v>
      </c>
      <c r="L53" s="94">
        <v>0.71027700000000005</v>
      </c>
      <c r="M53" s="94">
        <v>0.71021599999999996</v>
      </c>
      <c r="N53" s="94">
        <v>0.71015399999999995</v>
      </c>
      <c r="O53" s="94">
        <v>0.71008300000000002</v>
      </c>
      <c r="P53" s="94">
        <v>0.71002100000000001</v>
      </c>
      <c r="Q53" s="94">
        <v>0.70994900000000005</v>
      </c>
      <c r="R53" s="94">
        <v>0.70988799999999996</v>
      </c>
      <c r="S53" s="94">
        <v>0.70982599999999996</v>
      </c>
      <c r="T53" s="94">
        <v>0.70975500000000002</v>
      </c>
      <c r="U53" s="94">
        <v>0.70969300000000002</v>
      </c>
      <c r="V53" s="94">
        <v>0.70963100000000001</v>
      </c>
      <c r="W53" s="94">
        <v>0.70955999999999997</v>
      </c>
      <c r="X53" s="94">
        <v>0.70949799999999996</v>
      </c>
      <c r="Y53" s="94">
        <v>0.709426</v>
      </c>
      <c r="Z53" s="94">
        <v>0.70936500000000002</v>
      </c>
      <c r="AA53" s="94">
        <v>0.70930300000000002</v>
      </c>
      <c r="AB53" s="94">
        <v>0.70923199999999997</v>
      </c>
      <c r="AC53" s="94">
        <v>0.70916999999999997</v>
      </c>
      <c r="AD53" s="94">
        <v>0.70910799999999996</v>
      </c>
      <c r="AE53" s="94">
        <v>0.70903700000000003</v>
      </c>
      <c r="AF53" s="95">
        <v>-9.2E-5</v>
      </c>
      <c r="AG53" s="84"/>
    </row>
    <row r="54" spans="1:33" ht="15" customHeight="1" x14ac:dyDescent="0.35">
      <c r="A54" s="80"/>
      <c r="B54" s="84"/>
      <c r="C54" s="84"/>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row>
    <row r="55" spans="1:33" ht="15" customHeight="1" x14ac:dyDescent="0.35">
      <c r="A55" s="80"/>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row>
    <row r="56" spans="1:33" ht="15" customHeight="1" x14ac:dyDescent="0.35">
      <c r="A56" s="80"/>
      <c r="B56" s="92" t="s">
        <v>192</v>
      </c>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row>
    <row r="57" spans="1:33" ht="15" customHeight="1" x14ac:dyDescent="0.35">
      <c r="A57" s="83" t="s">
        <v>193</v>
      </c>
      <c r="B57" s="93" t="s">
        <v>143</v>
      </c>
      <c r="C57" s="94">
        <v>28.079529000000001</v>
      </c>
      <c r="D57" s="94">
        <v>28.226130999999999</v>
      </c>
      <c r="E57" s="94">
        <v>27.546913</v>
      </c>
      <c r="F57" s="94">
        <v>25.999571</v>
      </c>
      <c r="G57" s="94">
        <v>25.067726</v>
      </c>
      <c r="H57" s="94">
        <v>24.682426</v>
      </c>
      <c r="I57" s="94">
        <v>24.615228999999999</v>
      </c>
      <c r="J57" s="94">
        <v>24.720541000000001</v>
      </c>
      <c r="K57" s="94">
        <v>24.988356</v>
      </c>
      <c r="L57" s="94">
        <v>25.264236</v>
      </c>
      <c r="M57" s="94">
        <v>25.627596</v>
      </c>
      <c r="N57" s="94">
        <v>26.023899</v>
      </c>
      <c r="O57" s="94">
        <v>26.266991000000001</v>
      </c>
      <c r="P57" s="94">
        <v>26.511240000000001</v>
      </c>
      <c r="Q57" s="94">
        <v>26.76623</v>
      </c>
      <c r="R57" s="94">
        <v>27.091097000000001</v>
      </c>
      <c r="S57" s="94">
        <v>27.459167000000001</v>
      </c>
      <c r="T57" s="94">
        <v>27.809360999999999</v>
      </c>
      <c r="U57" s="94">
        <v>27.912476999999999</v>
      </c>
      <c r="V57" s="94">
        <v>27.916248</v>
      </c>
      <c r="W57" s="94">
        <v>27.916740000000001</v>
      </c>
      <c r="X57" s="94">
        <v>27.868459999999999</v>
      </c>
      <c r="Y57" s="94">
        <v>27.919146999999999</v>
      </c>
      <c r="Z57" s="94">
        <v>28.009132000000001</v>
      </c>
      <c r="AA57" s="94">
        <v>28.173010000000001</v>
      </c>
      <c r="AB57" s="94">
        <v>28.324131000000001</v>
      </c>
      <c r="AC57" s="94">
        <v>28.40119</v>
      </c>
      <c r="AD57" s="94">
        <v>28.428616999999999</v>
      </c>
      <c r="AE57" s="94">
        <v>28.555012000000001</v>
      </c>
      <c r="AF57" s="95">
        <v>5.9999999999999995E-4</v>
      </c>
      <c r="AG57" s="84"/>
    </row>
    <row r="58" spans="1:33" ht="15" customHeight="1" x14ac:dyDescent="0.35">
      <c r="A58" s="83" t="s">
        <v>194</v>
      </c>
      <c r="B58" s="93" t="s">
        <v>173</v>
      </c>
      <c r="C58" s="94">
        <v>38.203139999999998</v>
      </c>
      <c r="D58" s="94">
        <v>33.754192000000003</v>
      </c>
      <c r="E58" s="94">
        <v>32.504204000000001</v>
      </c>
      <c r="F58" s="94">
        <v>29.789574000000002</v>
      </c>
      <c r="G58" s="94">
        <v>29.378983000000002</v>
      </c>
      <c r="H58" s="94">
        <v>29.268145000000001</v>
      </c>
      <c r="I58" s="94">
        <v>29.158192</v>
      </c>
      <c r="J58" s="94">
        <v>29.270426</v>
      </c>
      <c r="K58" s="94">
        <v>29.553173000000001</v>
      </c>
      <c r="L58" s="94">
        <v>29.550709000000001</v>
      </c>
      <c r="M58" s="94">
        <v>29.716282</v>
      </c>
      <c r="N58" s="94">
        <v>29.908729999999998</v>
      </c>
      <c r="O58" s="94">
        <v>30.096005999999999</v>
      </c>
      <c r="P58" s="94">
        <v>29.978437</v>
      </c>
      <c r="Q58" s="94">
        <v>30.531625999999999</v>
      </c>
      <c r="R58" s="94">
        <v>30.699417</v>
      </c>
      <c r="S58" s="94">
        <v>30.936646</v>
      </c>
      <c r="T58" s="94">
        <v>31.42211</v>
      </c>
      <c r="U58" s="94">
        <v>31.408897</v>
      </c>
      <c r="V58" s="94">
        <v>31.421182999999999</v>
      </c>
      <c r="W58" s="94">
        <v>31.660070000000001</v>
      </c>
      <c r="X58" s="94">
        <v>31.768158</v>
      </c>
      <c r="Y58" s="94">
        <v>31.635693</v>
      </c>
      <c r="Z58" s="94">
        <v>31.824504999999998</v>
      </c>
      <c r="AA58" s="94">
        <v>31.985619</v>
      </c>
      <c r="AB58" s="94">
        <v>32.146343000000002</v>
      </c>
      <c r="AC58" s="94">
        <v>32.411422999999999</v>
      </c>
      <c r="AD58" s="94">
        <v>32.736687000000003</v>
      </c>
      <c r="AE58" s="94">
        <v>32.893757000000001</v>
      </c>
      <c r="AF58" s="95">
        <v>-5.3299999999999997E-3</v>
      </c>
      <c r="AG58" s="84"/>
    </row>
    <row r="59" spans="1:33" ht="15" customHeight="1" x14ac:dyDescent="0.35">
      <c r="A59" s="83" t="s">
        <v>195</v>
      </c>
      <c r="B59" s="93" t="s">
        <v>175</v>
      </c>
      <c r="C59" s="94">
        <v>34.782668999999999</v>
      </c>
      <c r="D59" s="94">
        <v>30.453053000000001</v>
      </c>
      <c r="E59" s="94">
        <v>27.816590999999999</v>
      </c>
      <c r="F59" s="94">
        <v>25.537082999999999</v>
      </c>
      <c r="G59" s="94">
        <v>25.152836000000001</v>
      </c>
      <c r="H59" s="94">
        <v>25.032409999999999</v>
      </c>
      <c r="I59" s="94">
        <v>24.918030000000002</v>
      </c>
      <c r="J59" s="94">
        <v>24.994091000000001</v>
      </c>
      <c r="K59" s="94">
        <v>25.206865000000001</v>
      </c>
      <c r="L59" s="94">
        <v>25.188984000000001</v>
      </c>
      <c r="M59" s="94">
        <v>25.305664</v>
      </c>
      <c r="N59" s="94">
        <v>25.445143000000002</v>
      </c>
      <c r="O59" s="94">
        <v>25.579750000000001</v>
      </c>
      <c r="P59" s="94">
        <v>25.462233999999999</v>
      </c>
      <c r="Q59" s="94">
        <v>25.900562000000001</v>
      </c>
      <c r="R59" s="94">
        <v>26.022124999999999</v>
      </c>
      <c r="S59" s="94">
        <v>26.248944999999999</v>
      </c>
      <c r="T59" s="94">
        <v>26.693964000000001</v>
      </c>
      <c r="U59" s="94">
        <v>26.667947999999999</v>
      </c>
      <c r="V59" s="94">
        <v>26.660896000000001</v>
      </c>
      <c r="W59" s="94">
        <v>26.838663</v>
      </c>
      <c r="X59" s="94">
        <v>26.920147</v>
      </c>
      <c r="Y59" s="94">
        <v>26.796638000000002</v>
      </c>
      <c r="Z59" s="94">
        <v>26.947051999999999</v>
      </c>
      <c r="AA59" s="94">
        <v>27.073834999999999</v>
      </c>
      <c r="AB59" s="94">
        <v>27.188839000000002</v>
      </c>
      <c r="AC59" s="94">
        <v>27.403637</v>
      </c>
      <c r="AD59" s="94">
        <v>27.644511999999999</v>
      </c>
      <c r="AE59" s="94">
        <v>27.758137000000001</v>
      </c>
      <c r="AF59" s="95">
        <v>-8.0239999999999999E-3</v>
      </c>
      <c r="AG59" s="84"/>
    </row>
    <row r="60" spans="1:33" ht="15" customHeight="1" x14ac:dyDescent="0.35">
      <c r="A60" s="83" t="s">
        <v>196</v>
      </c>
      <c r="B60" s="93" t="s">
        <v>177</v>
      </c>
      <c r="C60" s="94">
        <v>26.739815</v>
      </c>
      <c r="D60" s="94">
        <v>22.567796999999999</v>
      </c>
      <c r="E60" s="94">
        <v>21.795981999999999</v>
      </c>
      <c r="F60" s="94">
        <v>19.985938999999998</v>
      </c>
      <c r="G60" s="94">
        <v>19.612252999999999</v>
      </c>
      <c r="H60" s="94">
        <v>19.447319</v>
      </c>
      <c r="I60" s="94">
        <v>19.215388999999998</v>
      </c>
      <c r="J60" s="94">
        <v>19.351662000000001</v>
      </c>
      <c r="K60" s="94">
        <v>19.360786000000001</v>
      </c>
      <c r="L60" s="94">
        <v>19.556919000000001</v>
      </c>
      <c r="M60" s="94">
        <v>19.744154000000002</v>
      </c>
      <c r="N60" s="94">
        <v>19.910140999999999</v>
      </c>
      <c r="O60" s="94">
        <v>20.030031000000001</v>
      </c>
      <c r="P60" s="94">
        <v>20.149158</v>
      </c>
      <c r="Q60" s="94">
        <v>20.334447999999998</v>
      </c>
      <c r="R60" s="94">
        <v>20.429831</v>
      </c>
      <c r="S60" s="94">
        <v>20.612058999999999</v>
      </c>
      <c r="T60" s="94">
        <v>20.876369</v>
      </c>
      <c r="U60" s="94">
        <v>20.921317999999999</v>
      </c>
      <c r="V60" s="94">
        <v>21.010774999999999</v>
      </c>
      <c r="W60" s="94">
        <v>21.175497</v>
      </c>
      <c r="X60" s="94">
        <v>21.256535</v>
      </c>
      <c r="Y60" s="94">
        <v>21.353034999999998</v>
      </c>
      <c r="Z60" s="94">
        <v>21.473448000000001</v>
      </c>
      <c r="AA60" s="94">
        <v>21.662099999999999</v>
      </c>
      <c r="AB60" s="94">
        <v>21.758317999999999</v>
      </c>
      <c r="AC60" s="94">
        <v>21.805606999999998</v>
      </c>
      <c r="AD60" s="94">
        <v>21.85951</v>
      </c>
      <c r="AE60" s="94">
        <v>21.946570999999999</v>
      </c>
      <c r="AF60" s="95">
        <v>-7.0299999999999998E-3</v>
      </c>
      <c r="AG60" s="84"/>
    </row>
    <row r="61" spans="1:33" ht="15" customHeight="1" x14ac:dyDescent="0.35">
      <c r="A61" s="83" t="s">
        <v>197</v>
      </c>
      <c r="B61" s="93" t="s">
        <v>145</v>
      </c>
      <c r="C61" s="94">
        <v>36.677647</v>
      </c>
      <c r="D61" s="94">
        <v>32.848765999999998</v>
      </c>
      <c r="E61" s="94">
        <v>31.185617000000001</v>
      </c>
      <c r="F61" s="94">
        <v>28.770353</v>
      </c>
      <c r="G61" s="94">
        <v>27.618407999999999</v>
      </c>
      <c r="H61" s="94">
        <v>26.633406000000001</v>
      </c>
      <c r="I61" s="94">
        <v>25.554686</v>
      </c>
      <c r="J61" s="94">
        <v>25.671600000000002</v>
      </c>
      <c r="K61" s="94">
        <v>25.717272000000001</v>
      </c>
      <c r="L61" s="94">
        <v>25.809072</v>
      </c>
      <c r="M61" s="94">
        <v>25.923463999999999</v>
      </c>
      <c r="N61" s="94">
        <v>26.102713000000001</v>
      </c>
      <c r="O61" s="94">
        <v>26.105637000000002</v>
      </c>
      <c r="P61" s="94">
        <v>26.201439000000001</v>
      </c>
      <c r="Q61" s="94">
        <v>26.348316000000001</v>
      </c>
      <c r="R61" s="94">
        <v>26.431895999999998</v>
      </c>
      <c r="S61" s="94">
        <v>26.643416999999999</v>
      </c>
      <c r="T61" s="94">
        <v>26.943805999999999</v>
      </c>
      <c r="U61" s="94">
        <v>26.969812000000001</v>
      </c>
      <c r="V61" s="94">
        <v>27.037834</v>
      </c>
      <c r="W61" s="94">
        <v>27.071293000000001</v>
      </c>
      <c r="X61" s="94">
        <v>27.129985999999999</v>
      </c>
      <c r="Y61" s="94">
        <v>27.174468999999998</v>
      </c>
      <c r="Z61" s="94">
        <v>27.260066999999999</v>
      </c>
      <c r="AA61" s="94">
        <v>27.407104</v>
      </c>
      <c r="AB61" s="94">
        <v>27.480471000000001</v>
      </c>
      <c r="AC61" s="94">
        <v>27.499452999999999</v>
      </c>
      <c r="AD61" s="94">
        <v>27.532548999999999</v>
      </c>
      <c r="AE61" s="94">
        <v>27.616091000000001</v>
      </c>
      <c r="AF61" s="95">
        <v>-1.0083E-2</v>
      </c>
      <c r="AG61" s="84"/>
    </row>
    <row r="62" spans="1:33" ht="15" customHeight="1" x14ac:dyDescent="0.35">
      <c r="A62" s="83" t="s">
        <v>198</v>
      </c>
      <c r="B62" s="93" t="s">
        <v>154</v>
      </c>
      <c r="C62" s="94">
        <v>15.557487</v>
      </c>
      <c r="D62" s="94">
        <v>14.972905000000001</v>
      </c>
      <c r="E62" s="94">
        <v>16.881384000000001</v>
      </c>
      <c r="F62" s="94">
        <v>15.925822999999999</v>
      </c>
      <c r="G62" s="94">
        <v>16.017609</v>
      </c>
      <c r="H62" s="94">
        <v>16.203869000000001</v>
      </c>
      <c r="I62" s="94">
        <v>16.300104000000001</v>
      </c>
      <c r="J62" s="94">
        <v>16.354662000000001</v>
      </c>
      <c r="K62" s="94">
        <v>16.431999000000001</v>
      </c>
      <c r="L62" s="94">
        <v>16.527913999999999</v>
      </c>
      <c r="M62" s="94">
        <v>16.628357000000001</v>
      </c>
      <c r="N62" s="94">
        <v>16.770384</v>
      </c>
      <c r="O62" s="94">
        <v>16.847973</v>
      </c>
      <c r="P62" s="94">
        <v>16.903410000000001</v>
      </c>
      <c r="Q62" s="94">
        <v>17.031609</v>
      </c>
      <c r="R62" s="94">
        <v>17.104151000000002</v>
      </c>
      <c r="S62" s="94">
        <v>17.225321000000001</v>
      </c>
      <c r="T62" s="94">
        <v>17.392605</v>
      </c>
      <c r="U62" s="94">
        <v>17.418564</v>
      </c>
      <c r="V62" s="94">
        <v>17.466830999999999</v>
      </c>
      <c r="W62" s="94">
        <v>17.557231999999999</v>
      </c>
      <c r="X62" s="94">
        <v>17.583487999999999</v>
      </c>
      <c r="Y62" s="94">
        <v>17.605898</v>
      </c>
      <c r="Z62" s="94">
        <v>17.656365999999998</v>
      </c>
      <c r="AA62" s="94">
        <v>17.727378999999999</v>
      </c>
      <c r="AB62" s="94">
        <v>17.797775000000001</v>
      </c>
      <c r="AC62" s="94">
        <v>17.893640999999999</v>
      </c>
      <c r="AD62" s="94">
        <v>17.944766999999999</v>
      </c>
      <c r="AE62" s="94">
        <v>18.073678999999998</v>
      </c>
      <c r="AF62" s="95">
        <v>5.3680000000000004E-3</v>
      </c>
      <c r="AG62" s="84"/>
    </row>
    <row r="63" spans="1:33" ht="15" customHeight="1" x14ac:dyDescent="0.35">
      <c r="A63" s="83" t="s">
        <v>199</v>
      </c>
      <c r="B63" s="93" t="s">
        <v>147</v>
      </c>
      <c r="C63" s="94">
        <v>8.8884290000000004</v>
      </c>
      <c r="D63" s="94">
        <v>7.8335499999999998</v>
      </c>
      <c r="E63" s="94">
        <v>6.7667640000000002</v>
      </c>
      <c r="F63" s="94">
        <v>6.2508840000000001</v>
      </c>
      <c r="G63" s="94">
        <v>5.928426</v>
      </c>
      <c r="H63" s="94">
        <v>5.8231570000000001</v>
      </c>
      <c r="I63" s="94">
        <v>5.8099780000000001</v>
      </c>
      <c r="J63" s="94">
        <v>5.8932539999999998</v>
      </c>
      <c r="K63" s="94">
        <v>6.0214509999999999</v>
      </c>
      <c r="L63" s="94">
        <v>6.1501729999999997</v>
      </c>
      <c r="M63" s="94">
        <v>6.227887</v>
      </c>
      <c r="N63" s="94">
        <v>6.3059719999999997</v>
      </c>
      <c r="O63" s="94">
        <v>6.336341</v>
      </c>
      <c r="P63" s="94">
        <v>6.3619310000000002</v>
      </c>
      <c r="Q63" s="94">
        <v>6.3851449999999996</v>
      </c>
      <c r="R63" s="94">
        <v>6.4775429999999998</v>
      </c>
      <c r="S63" s="94">
        <v>6.5544640000000003</v>
      </c>
      <c r="T63" s="94">
        <v>6.6034040000000003</v>
      </c>
      <c r="U63" s="94">
        <v>6.5749269999999997</v>
      </c>
      <c r="V63" s="94">
        <v>6.540133</v>
      </c>
      <c r="W63" s="94">
        <v>6.5282900000000001</v>
      </c>
      <c r="X63" s="94">
        <v>6.5078009999999997</v>
      </c>
      <c r="Y63" s="94">
        <v>6.4568079999999997</v>
      </c>
      <c r="Z63" s="94">
        <v>6.4265350000000003</v>
      </c>
      <c r="AA63" s="94">
        <v>6.4092659999999997</v>
      </c>
      <c r="AB63" s="94">
        <v>6.4099019999999998</v>
      </c>
      <c r="AC63" s="94">
        <v>6.351146</v>
      </c>
      <c r="AD63" s="94">
        <v>6.3037380000000001</v>
      </c>
      <c r="AE63" s="94">
        <v>6.2791259999999998</v>
      </c>
      <c r="AF63" s="95">
        <v>-1.2335E-2</v>
      </c>
      <c r="AG63" s="84"/>
    </row>
    <row r="64" spans="1:33" ht="15" customHeight="1" x14ac:dyDescent="0.35">
      <c r="A64" s="83" t="s">
        <v>200</v>
      </c>
      <c r="B64" s="93" t="s">
        <v>164</v>
      </c>
      <c r="C64" s="94">
        <v>5.4300439999999996</v>
      </c>
      <c r="D64" s="94">
        <v>5.4418699999999998</v>
      </c>
      <c r="E64" s="94">
        <v>5.6721199999999996</v>
      </c>
      <c r="F64" s="94">
        <v>5.6791710000000002</v>
      </c>
      <c r="G64" s="94">
        <v>5.7122229999999998</v>
      </c>
      <c r="H64" s="94">
        <v>5.7522640000000003</v>
      </c>
      <c r="I64" s="94">
        <v>5.8214610000000002</v>
      </c>
      <c r="J64" s="94">
        <v>5.8790899999999997</v>
      </c>
      <c r="K64" s="94">
        <v>5.9911320000000003</v>
      </c>
      <c r="L64" s="94">
        <v>6.061388</v>
      </c>
      <c r="M64" s="94">
        <v>6.1720119999999996</v>
      </c>
      <c r="N64" s="94">
        <v>6.2415089999999998</v>
      </c>
      <c r="O64" s="94">
        <v>6.3072699999999999</v>
      </c>
      <c r="P64" s="94">
        <v>6.3820300000000003</v>
      </c>
      <c r="Q64" s="94">
        <v>6.4561229999999998</v>
      </c>
      <c r="R64" s="94">
        <v>6.5409449999999998</v>
      </c>
      <c r="S64" s="94">
        <v>6.6042649999999998</v>
      </c>
      <c r="T64" s="94">
        <v>6.6644730000000001</v>
      </c>
      <c r="U64" s="94">
        <v>6.7284350000000002</v>
      </c>
      <c r="V64" s="94">
        <v>6.7711790000000001</v>
      </c>
      <c r="W64" s="94">
        <v>6.8167439999999999</v>
      </c>
      <c r="X64" s="94">
        <v>6.8726760000000002</v>
      </c>
      <c r="Y64" s="94">
        <v>6.9297000000000004</v>
      </c>
      <c r="Z64" s="94">
        <v>6.9833829999999999</v>
      </c>
      <c r="AA64" s="94">
        <v>7.0313530000000002</v>
      </c>
      <c r="AB64" s="94">
        <v>7.0836220000000001</v>
      </c>
      <c r="AC64" s="94">
        <v>7.1378870000000001</v>
      </c>
      <c r="AD64" s="94">
        <v>7.1847110000000001</v>
      </c>
      <c r="AE64" s="94">
        <v>7.2393049999999999</v>
      </c>
      <c r="AF64" s="95">
        <v>1.0324E-2</v>
      </c>
      <c r="AG64" s="84"/>
    </row>
    <row r="65" spans="1:33" ht="15" customHeight="1" x14ac:dyDescent="0.35">
      <c r="A65" s="83" t="s">
        <v>201</v>
      </c>
      <c r="B65" s="93" t="s">
        <v>202</v>
      </c>
      <c r="C65" s="94">
        <v>2.180123</v>
      </c>
      <c r="D65" s="94">
        <v>2.0964589999999999</v>
      </c>
      <c r="E65" s="94">
        <v>2.0977399999999999</v>
      </c>
      <c r="F65" s="94">
        <v>2.090983</v>
      </c>
      <c r="G65" s="94">
        <v>2.08535</v>
      </c>
      <c r="H65" s="94">
        <v>2.08507</v>
      </c>
      <c r="I65" s="94">
        <v>2.0781260000000001</v>
      </c>
      <c r="J65" s="94">
        <v>2.0677310000000002</v>
      </c>
      <c r="K65" s="94">
        <v>2.0647869999999999</v>
      </c>
      <c r="L65" s="94">
        <v>2.0690710000000001</v>
      </c>
      <c r="M65" s="94">
        <v>2.037671</v>
      </c>
      <c r="N65" s="94">
        <v>2.025007</v>
      </c>
      <c r="O65" s="94">
        <v>2.0272969999999999</v>
      </c>
      <c r="P65" s="94">
        <v>2.0288469999999998</v>
      </c>
      <c r="Q65" s="94">
        <v>2.0347409999999999</v>
      </c>
      <c r="R65" s="94">
        <v>2.035714</v>
      </c>
      <c r="S65" s="94">
        <v>2.059564</v>
      </c>
      <c r="T65" s="94">
        <v>2.0666920000000002</v>
      </c>
      <c r="U65" s="94">
        <v>2.075993</v>
      </c>
      <c r="V65" s="94">
        <v>2.069874</v>
      </c>
      <c r="W65" s="94">
        <v>2.0723859999999998</v>
      </c>
      <c r="X65" s="94">
        <v>2.0665360000000002</v>
      </c>
      <c r="Y65" s="94">
        <v>2.0658470000000002</v>
      </c>
      <c r="Z65" s="94">
        <v>2.0627499999999999</v>
      </c>
      <c r="AA65" s="94">
        <v>2.067742</v>
      </c>
      <c r="AB65" s="94">
        <v>2.0763509999999998</v>
      </c>
      <c r="AC65" s="94">
        <v>2.071923</v>
      </c>
      <c r="AD65" s="94">
        <v>2.0729299999999999</v>
      </c>
      <c r="AE65" s="94">
        <v>2.0707499999999999</v>
      </c>
      <c r="AF65" s="95">
        <v>-1.8370000000000001E-3</v>
      </c>
      <c r="AG65" s="84"/>
    </row>
    <row r="66" spans="1:33" x14ac:dyDescent="0.35">
      <c r="A66" s="83" t="s">
        <v>203</v>
      </c>
      <c r="B66" s="93" t="s">
        <v>168</v>
      </c>
      <c r="C66" s="94" t="s">
        <v>305</v>
      </c>
      <c r="D66" s="94" t="s">
        <v>305</v>
      </c>
      <c r="E66" s="94" t="s">
        <v>305</v>
      </c>
      <c r="F66" s="94" t="s">
        <v>305</v>
      </c>
      <c r="G66" s="94" t="s">
        <v>305</v>
      </c>
      <c r="H66" s="94" t="s">
        <v>305</v>
      </c>
      <c r="I66" s="94" t="s">
        <v>305</v>
      </c>
      <c r="J66" s="94" t="s">
        <v>305</v>
      </c>
      <c r="K66" s="94" t="s">
        <v>305</v>
      </c>
      <c r="L66" s="94" t="s">
        <v>305</v>
      </c>
      <c r="M66" s="94" t="s">
        <v>305</v>
      </c>
      <c r="N66" s="94" t="s">
        <v>305</v>
      </c>
      <c r="O66" s="94" t="s">
        <v>305</v>
      </c>
      <c r="P66" s="94" t="s">
        <v>305</v>
      </c>
      <c r="Q66" s="94" t="s">
        <v>305</v>
      </c>
      <c r="R66" s="94" t="s">
        <v>305</v>
      </c>
      <c r="S66" s="94" t="s">
        <v>305</v>
      </c>
      <c r="T66" s="94" t="s">
        <v>305</v>
      </c>
      <c r="U66" s="94" t="s">
        <v>305</v>
      </c>
      <c r="V66" s="94" t="s">
        <v>305</v>
      </c>
      <c r="W66" s="94" t="s">
        <v>305</v>
      </c>
      <c r="X66" s="94" t="s">
        <v>305</v>
      </c>
      <c r="Y66" s="94" t="s">
        <v>305</v>
      </c>
      <c r="Z66" s="94" t="s">
        <v>305</v>
      </c>
      <c r="AA66" s="94" t="s">
        <v>305</v>
      </c>
      <c r="AB66" s="94" t="s">
        <v>305</v>
      </c>
      <c r="AC66" s="94" t="s">
        <v>305</v>
      </c>
      <c r="AD66" s="94" t="s">
        <v>305</v>
      </c>
      <c r="AE66" s="94" t="s">
        <v>305</v>
      </c>
      <c r="AF66" s="95" t="s">
        <v>305</v>
      </c>
      <c r="AG66" s="84" t="s">
        <v>305</v>
      </c>
    </row>
    <row r="67" spans="1:33" ht="15" customHeight="1" x14ac:dyDescent="0.35">
      <c r="A67" s="83" t="s">
        <v>204</v>
      </c>
      <c r="B67" s="93" t="s">
        <v>149</v>
      </c>
      <c r="C67" s="94">
        <v>35.847912000000001</v>
      </c>
      <c r="D67" s="94">
        <v>35.005566000000002</v>
      </c>
      <c r="E67" s="94">
        <v>33.576461999999999</v>
      </c>
      <c r="F67" s="94">
        <v>32.561756000000003</v>
      </c>
      <c r="G67" s="94">
        <v>32.104427000000001</v>
      </c>
      <c r="H67" s="94">
        <v>32.018268999999997</v>
      </c>
      <c r="I67" s="94">
        <v>32.102488999999998</v>
      </c>
      <c r="J67" s="94">
        <v>32.247421000000003</v>
      </c>
      <c r="K67" s="94">
        <v>32.444896999999997</v>
      </c>
      <c r="L67" s="94">
        <v>32.708565</v>
      </c>
      <c r="M67" s="94">
        <v>32.80471</v>
      </c>
      <c r="N67" s="94">
        <v>33.006706000000001</v>
      </c>
      <c r="O67" s="94">
        <v>33.059905999999998</v>
      </c>
      <c r="P67" s="94">
        <v>33.062603000000003</v>
      </c>
      <c r="Q67" s="94">
        <v>33.183739000000003</v>
      </c>
      <c r="R67" s="94">
        <v>33.199299000000003</v>
      </c>
      <c r="S67" s="94">
        <v>33.437401000000001</v>
      </c>
      <c r="T67" s="94">
        <v>33.587490000000003</v>
      </c>
      <c r="U67" s="94">
        <v>33.664988999999998</v>
      </c>
      <c r="V67" s="94">
        <v>33.686515999999997</v>
      </c>
      <c r="W67" s="94">
        <v>33.641368999999997</v>
      </c>
      <c r="X67" s="94">
        <v>33.564650999999998</v>
      </c>
      <c r="Y67" s="94">
        <v>33.511555000000001</v>
      </c>
      <c r="Z67" s="94">
        <v>33.481506000000003</v>
      </c>
      <c r="AA67" s="94">
        <v>33.466942000000003</v>
      </c>
      <c r="AB67" s="94">
        <v>33.413265000000003</v>
      </c>
      <c r="AC67" s="94">
        <v>33.301231000000001</v>
      </c>
      <c r="AD67" s="94">
        <v>33.056865999999999</v>
      </c>
      <c r="AE67" s="94">
        <v>32.828823</v>
      </c>
      <c r="AF67" s="95">
        <v>-3.137E-3</v>
      </c>
      <c r="AG67" s="84"/>
    </row>
    <row r="68" spans="1:33" ht="15" customHeight="1" x14ac:dyDescent="0.35">
      <c r="A68" s="80"/>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row>
    <row r="69" spans="1:33" ht="15" customHeight="1" x14ac:dyDescent="0.35">
      <c r="A69" s="80"/>
      <c r="B69" s="92" t="s">
        <v>205</v>
      </c>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row>
    <row r="70" spans="1:33" ht="15" customHeight="1" x14ac:dyDescent="0.35">
      <c r="A70" s="80"/>
      <c r="B70" s="92" t="s">
        <v>404</v>
      </c>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row>
    <row r="71" spans="1:33" ht="15" customHeight="1" x14ac:dyDescent="0.35">
      <c r="A71" s="83" t="s">
        <v>206</v>
      </c>
      <c r="B71" s="93" t="s">
        <v>141</v>
      </c>
      <c r="C71" s="97">
        <v>322.97271699999999</v>
      </c>
      <c r="D71" s="97">
        <v>310.672394</v>
      </c>
      <c r="E71" s="97">
        <v>297.29834</v>
      </c>
      <c r="F71" s="97">
        <v>289.90646400000003</v>
      </c>
      <c r="G71" s="97">
        <v>287.011078</v>
      </c>
      <c r="H71" s="97">
        <v>286.838593</v>
      </c>
      <c r="I71" s="97">
        <v>287.74377399999997</v>
      </c>
      <c r="J71" s="97">
        <v>290.27371199999999</v>
      </c>
      <c r="K71" s="97">
        <v>292.83157299999999</v>
      </c>
      <c r="L71" s="97">
        <v>295.89575200000002</v>
      </c>
      <c r="M71" s="97">
        <v>298.22720299999997</v>
      </c>
      <c r="N71" s="97">
        <v>301.34115600000001</v>
      </c>
      <c r="O71" s="97">
        <v>303.43649299999998</v>
      </c>
      <c r="P71" s="97">
        <v>305.26147500000002</v>
      </c>
      <c r="Q71" s="97">
        <v>307.66271999999998</v>
      </c>
      <c r="R71" s="97">
        <v>310.20788599999997</v>
      </c>
      <c r="S71" s="97">
        <v>314.33807400000001</v>
      </c>
      <c r="T71" s="97">
        <v>317.88861100000003</v>
      </c>
      <c r="U71" s="97">
        <v>320.13299599999999</v>
      </c>
      <c r="V71" s="97">
        <v>322.31353799999999</v>
      </c>
      <c r="W71" s="97">
        <v>324.23449699999998</v>
      </c>
      <c r="X71" s="97">
        <v>325.84741200000002</v>
      </c>
      <c r="Y71" s="97">
        <v>327.484283</v>
      </c>
      <c r="Z71" s="97">
        <v>329.55007899999998</v>
      </c>
      <c r="AA71" s="97">
        <v>331.756866</v>
      </c>
      <c r="AB71" s="97">
        <v>333.85110500000002</v>
      </c>
      <c r="AC71" s="97">
        <v>335.39138800000001</v>
      </c>
      <c r="AD71" s="97">
        <v>336.13516199999998</v>
      </c>
      <c r="AE71" s="97">
        <v>337.36700400000001</v>
      </c>
      <c r="AF71" s="95">
        <v>1.5579999999999999E-3</v>
      </c>
      <c r="AG71" s="84"/>
    </row>
    <row r="72" spans="1:33" ht="15" customHeight="1" x14ac:dyDescent="0.35">
      <c r="A72" s="83" t="s">
        <v>207</v>
      </c>
      <c r="B72" s="93" t="s">
        <v>150</v>
      </c>
      <c r="C72" s="97">
        <v>237.59092699999999</v>
      </c>
      <c r="D72" s="97">
        <v>225.33866900000001</v>
      </c>
      <c r="E72" s="97">
        <v>212.52773999999999</v>
      </c>
      <c r="F72" s="97">
        <v>203.80209400000001</v>
      </c>
      <c r="G72" s="97">
        <v>200.21139500000001</v>
      </c>
      <c r="H72" s="97">
        <v>198.651611</v>
      </c>
      <c r="I72" s="97">
        <v>198.88403299999999</v>
      </c>
      <c r="J72" s="97">
        <v>200.159088</v>
      </c>
      <c r="K72" s="97">
        <v>201.87142900000001</v>
      </c>
      <c r="L72" s="97">
        <v>203.81570400000001</v>
      </c>
      <c r="M72" s="97">
        <v>204.93420399999999</v>
      </c>
      <c r="N72" s="97">
        <v>206.996216</v>
      </c>
      <c r="O72" s="97">
        <v>207.873367</v>
      </c>
      <c r="P72" s="97">
        <v>208.62735000000001</v>
      </c>
      <c r="Q72" s="97">
        <v>209.70481899999999</v>
      </c>
      <c r="R72" s="97">
        <v>210.55418399999999</v>
      </c>
      <c r="S72" s="97">
        <v>212.69664</v>
      </c>
      <c r="T72" s="97">
        <v>214.36573799999999</v>
      </c>
      <c r="U72" s="97">
        <v>214.82517999999999</v>
      </c>
      <c r="V72" s="97">
        <v>215.35282900000001</v>
      </c>
      <c r="W72" s="97">
        <v>215.892944</v>
      </c>
      <c r="X72" s="97">
        <v>216.04437300000001</v>
      </c>
      <c r="Y72" s="97">
        <v>216.14192199999999</v>
      </c>
      <c r="Z72" s="97">
        <v>216.71392800000001</v>
      </c>
      <c r="AA72" s="97">
        <v>217.31858800000001</v>
      </c>
      <c r="AB72" s="97">
        <v>217.86541700000001</v>
      </c>
      <c r="AC72" s="97">
        <v>218.04431199999999</v>
      </c>
      <c r="AD72" s="97">
        <v>217.929947</v>
      </c>
      <c r="AE72" s="97">
        <v>217.97825599999999</v>
      </c>
      <c r="AF72" s="95">
        <v>-3.0720000000000001E-3</v>
      </c>
      <c r="AG72" s="84"/>
    </row>
    <row r="73" spans="1:33" x14ac:dyDescent="0.35">
      <c r="A73" s="83" t="s">
        <v>208</v>
      </c>
      <c r="B73" s="93" t="s">
        <v>157</v>
      </c>
      <c r="C73" s="97">
        <v>310.18804899999998</v>
      </c>
      <c r="D73" s="97">
        <v>287.62374899999998</v>
      </c>
      <c r="E73" s="97">
        <v>252.939346</v>
      </c>
      <c r="F73" s="97">
        <v>235.71727000000001</v>
      </c>
      <c r="G73" s="97">
        <v>230.664917</v>
      </c>
      <c r="H73" s="97">
        <v>229.991623</v>
      </c>
      <c r="I73" s="97">
        <v>231.160507</v>
      </c>
      <c r="J73" s="97">
        <v>234.90921</v>
      </c>
      <c r="K73" s="97">
        <v>239.086151</v>
      </c>
      <c r="L73" s="97">
        <v>243.49290500000001</v>
      </c>
      <c r="M73" s="97">
        <v>248.017426</v>
      </c>
      <c r="N73" s="97">
        <v>252.64514199999999</v>
      </c>
      <c r="O73" s="97">
        <v>256.28482100000002</v>
      </c>
      <c r="P73" s="97">
        <v>259.65493800000002</v>
      </c>
      <c r="Q73" s="97">
        <v>263.08132899999998</v>
      </c>
      <c r="R73" s="97">
        <v>267.61920199999997</v>
      </c>
      <c r="S73" s="97">
        <v>272.21466099999998</v>
      </c>
      <c r="T73" s="97">
        <v>275.56488000000002</v>
      </c>
      <c r="U73" s="97">
        <v>278.85717799999998</v>
      </c>
      <c r="V73" s="97">
        <v>281.86697400000003</v>
      </c>
      <c r="W73" s="97">
        <v>284.024475</v>
      </c>
      <c r="X73" s="97">
        <v>285.61968999999999</v>
      </c>
      <c r="Y73" s="97">
        <v>286.64395100000002</v>
      </c>
      <c r="Z73" s="97">
        <v>288.12136800000002</v>
      </c>
      <c r="AA73" s="97">
        <v>290.4599</v>
      </c>
      <c r="AB73" s="97">
        <v>293.26971400000002</v>
      </c>
      <c r="AC73" s="97">
        <v>295.35674999999998</v>
      </c>
      <c r="AD73" s="97">
        <v>296.35324100000003</v>
      </c>
      <c r="AE73" s="97">
        <v>298.11617999999999</v>
      </c>
      <c r="AF73" s="95">
        <v>-1.4170000000000001E-3</v>
      </c>
      <c r="AG73" s="84"/>
    </row>
    <row r="74" spans="1:33" ht="15" customHeight="1" x14ac:dyDescent="0.35">
      <c r="A74" s="83" t="s">
        <v>209</v>
      </c>
      <c r="B74" s="93" t="s">
        <v>170</v>
      </c>
      <c r="C74" s="97">
        <v>881.93579099999999</v>
      </c>
      <c r="D74" s="97">
        <v>779.00030500000003</v>
      </c>
      <c r="E74" s="97">
        <v>722.21044900000004</v>
      </c>
      <c r="F74" s="97">
        <v>657.35082999999997</v>
      </c>
      <c r="G74" s="97">
        <v>639.75707999999997</v>
      </c>
      <c r="H74" s="97">
        <v>628.81774900000005</v>
      </c>
      <c r="I74" s="97">
        <v>616.41253700000004</v>
      </c>
      <c r="J74" s="97">
        <v>613.816956</v>
      </c>
      <c r="K74" s="97">
        <v>611.129456</v>
      </c>
      <c r="L74" s="97">
        <v>606.61047399999995</v>
      </c>
      <c r="M74" s="97">
        <v>605.11065699999995</v>
      </c>
      <c r="N74" s="97">
        <v>605.45385699999997</v>
      </c>
      <c r="O74" s="97">
        <v>605.43310499999995</v>
      </c>
      <c r="P74" s="97">
        <v>602.87335199999995</v>
      </c>
      <c r="Q74" s="97">
        <v>608.20385699999997</v>
      </c>
      <c r="R74" s="97">
        <v>609.44805899999994</v>
      </c>
      <c r="S74" s="97">
        <v>614.11560099999997</v>
      </c>
      <c r="T74" s="97">
        <v>622.45135500000004</v>
      </c>
      <c r="U74" s="97">
        <v>623.04742399999998</v>
      </c>
      <c r="V74" s="97">
        <v>625.086365</v>
      </c>
      <c r="W74" s="97">
        <v>629.45538299999998</v>
      </c>
      <c r="X74" s="97">
        <v>632.410889</v>
      </c>
      <c r="Y74" s="97">
        <v>632.63934300000005</v>
      </c>
      <c r="Z74" s="97">
        <v>637.04217500000004</v>
      </c>
      <c r="AA74" s="97">
        <v>642.52404799999999</v>
      </c>
      <c r="AB74" s="97">
        <v>647.97839399999998</v>
      </c>
      <c r="AC74" s="97">
        <v>654.91430700000001</v>
      </c>
      <c r="AD74" s="97">
        <v>662.73858600000005</v>
      </c>
      <c r="AE74" s="97">
        <v>669.85894800000005</v>
      </c>
      <c r="AF74" s="95">
        <v>-9.7750000000000007E-3</v>
      </c>
      <c r="AG74" s="84"/>
    </row>
    <row r="75" spans="1:33" ht="15" customHeight="1" x14ac:dyDescent="0.35">
      <c r="A75" s="83" t="s">
        <v>210</v>
      </c>
      <c r="B75" s="93" t="s">
        <v>211</v>
      </c>
      <c r="C75" s="97">
        <v>1752.6875</v>
      </c>
      <c r="D75" s="97">
        <v>1602.63501</v>
      </c>
      <c r="E75" s="97">
        <v>1484.9758300000001</v>
      </c>
      <c r="F75" s="97">
        <v>1386.776611</v>
      </c>
      <c r="G75" s="97">
        <v>1357.6445309999999</v>
      </c>
      <c r="H75" s="97">
        <v>1344.299561</v>
      </c>
      <c r="I75" s="97">
        <v>1334.200928</v>
      </c>
      <c r="J75" s="97">
        <v>1339.158936</v>
      </c>
      <c r="K75" s="97">
        <v>1344.9187010000001</v>
      </c>
      <c r="L75" s="97">
        <v>1349.8148189999999</v>
      </c>
      <c r="M75" s="97">
        <v>1356.2895510000001</v>
      </c>
      <c r="N75" s="97">
        <v>1366.4364009999999</v>
      </c>
      <c r="O75" s="97">
        <v>1373.027832</v>
      </c>
      <c r="P75" s="97">
        <v>1376.4169919999999</v>
      </c>
      <c r="Q75" s="97">
        <v>1388.6527100000001</v>
      </c>
      <c r="R75" s="97">
        <v>1397.829346</v>
      </c>
      <c r="S75" s="97">
        <v>1413.36499</v>
      </c>
      <c r="T75" s="97">
        <v>1430.2705080000001</v>
      </c>
      <c r="U75" s="97">
        <v>1436.862793</v>
      </c>
      <c r="V75" s="97">
        <v>1444.619629</v>
      </c>
      <c r="W75" s="97">
        <v>1453.6072999999999</v>
      </c>
      <c r="X75" s="97">
        <v>1459.9223629999999</v>
      </c>
      <c r="Y75" s="97">
        <v>1462.9094239999999</v>
      </c>
      <c r="Z75" s="97">
        <v>1471.42749</v>
      </c>
      <c r="AA75" s="97">
        <v>1482.0593260000001</v>
      </c>
      <c r="AB75" s="97">
        <v>1492.9646</v>
      </c>
      <c r="AC75" s="97">
        <v>1503.7067870000001</v>
      </c>
      <c r="AD75" s="97">
        <v>1513.156982</v>
      </c>
      <c r="AE75" s="97">
        <v>1523.3203120000001</v>
      </c>
      <c r="AF75" s="95">
        <v>-4.9969999999999997E-3</v>
      </c>
      <c r="AG75" s="84"/>
    </row>
    <row r="76" spans="1:33" ht="15" customHeight="1" x14ac:dyDescent="0.35">
      <c r="A76" s="83" t="s">
        <v>212</v>
      </c>
      <c r="B76" s="93" t="s">
        <v>213</v>
      </c>
      <c r="C76" s="97">
        <v>1.242942</v>
      </c>
      <c r="D76" s="97">
        <v>1.1156600000000001</v>
      </c>
      <c r="E76" s="97">
        <v>1.0573779999999999</v>
      </c>
      <c r="F76" s="97">
        <v>0.97089400000000003</v>
      </c>
      <c r="G76" s="97">
        <v>0.93353699999999995</v>
      </c>
      <c r="H76" s="97">
        <v>0.90388100000000005</v>
      </c>
      <c r="I76" s="97">
        <v>0.87230799999999997</v>
      </c>
      <c r="J76" s="97">
        <v>0.84108300000000003</v>
      </c>
      <c r="K76" s="97">
        <v>0.81077200000000005</v>
      </c>
      <c r="L76" s="97">
        <v>0.77504700000000004</v>
      </c>
      <c r="M76" s="97">
        <v>0.74428300000000003</v>
      </c>
      <c r="N76" s="97">
        <v>0.71790699999999996</v>
      </c>
      <c r="O76" s="97">
        <v>0.69435999999999998</v>
      </c>
      <c r="P76" s="97">
        <v>0.66815899999999995</v>
      </c>
      <c r="Q76" s="97">
        <v>0.65547900000000003</v>
      </c>
      <c r="R76" s="97">
        <v>0.64107999999999998</v>
      </c>
      <c r="S76" s="97">
        <v>0.63328700000000004</v>
      </c>
      <c r="T76" s="97">
        <v>0.63406499999999999</v>
      </c>
      <c r="U76" s="97">
        <v>0.629834</v>
      </c>
      <c r="V76" s="97">
        <v>0.62748099999999996</v>
      </c>
      <c r="W76" s="97">
        <v>0.63089300000000004</v>
      </c>
      <c r="X76" s="97">
        <v>0.63521099999999997</v>
      </c>
      <c r="Y76" s="97">
        <v>0.63675000000000004</v>
      </c>
      <c r="Z76" s="97">
        <v>0.64391799999999999</v>
      </c>
      <c r="AA76" s="97">
        <v>0.65187200000000001</v>
      </c>
      <c r="AB76" s="97">
        <v>0.66123600000000005</v>
      </c>
      <c r="AC76" s="97">
        <v>0.67363399999999996</v>
      </c>
      <c r="AD76" s="97">
        <v>0.685527</v>
      </c>
      <c r="AE76" s="97">
        <v>0.69828699999999999</v>
      </c>
      <c r="AF76" s="95">
        <v>-2.0382000000000001E-2</v>
      </c>
      <c r="AG76" s="84"/>
    </row>
    <row r="77" spans="1:33" ht="15" customHeight="1" x14ac:dyDescent="0.35">
      <c r="A77" s="83" t="s">
        <v>214</v>
      </c>
      <c r="B77" s="92" t="s">
        <v>215</v>
      </c>
      <c r="C77" s="98">
        <v>1753.9304199999999</v>
      </c>
      <c r="D77" s="98">
        <v>1603.7506100000001</v>
      </c>
      <c r="E77" s="98">
        <v>1486.033203</v>
      </c>
      <c r="F77" s="98">
        <v>1387.7475589999999</v>
      </c>
      <c r="G77" s="98">
        <v>1358.578125</v>
      </c>
      <c r="H77" s="98">
        <v>1345.203491</v>
      </c>
      <c r="I77" s="98">
        <v>1335.0732419999999</v>
      </c>
      <c r="J77" s="98">
        <v>1340</v>
      </c>
      <c r="K77" s="98">
        <v>1345.7294919999999</v>
      </c>
      <c r="L77" s="98">
        <v>1350.5898440000001</v>
      </c>
      <c r="M77" s="98">
        <v>1357.033813</v>
      </c>
      <c r="N77" s="98">
        <v>1367.154297</v>
      </c>
      <c r="O77" s="98">
        <v>1373.722168</v>
      </c>
      <c r="P77" s="98">
        <v>1377.0852050000001</v>
      </c>
      <c r="Q77" s="98">
        <v>1389.3082280000001</v>
      </c>
      <c r="R77" s="98">
        <v>1398.4704589999999</v>
      </c>
      <c r="S77" s="98">
        <v>1413.9982910000001</v>
      </c>
      <c r="T77" s="98">
        <v>1430.9045410000001</v>
      </c>
      <c r="U77" s="98">
        <v>1437.4926760000001</v>
      </c>
      <c r="V77" s="98">
        <v>1445.2470699999999</v>
      </c>
      <c r="W77" s="98">
        <v>1454.238159</v>
      </c>
      <c r="X77" s="98">
        <v>1460.5576169999999</v>
      </c>
      <c r="Y77" s="98">
        <v>1463.546143</v>
      </c>
      <c r="Z77" s="98">
        <v>1472.0714109999999</v>
      </c>
      <c r="AA77" s="98">
        <v>1482.711182</v>
      </c>
      <c r="AB77" s="98">
        <v>1493.6258539999999</v>
      </c>
      <c r="AC77" s="98">
        <v>1504.380371</v>
      </c>
      <c r="AD77" s="98">
        <v>1513.842529</v>
      </c>
      <c r="AE77" s="98">
        <v>1524.0185550000001</v>
      </c>
      <c r="AF77" s="96">
        <v>-5.006E-3</v>
      </c>
      <c r="AG77" s="84"/>
    </row>
    <row r="78" spans="1:33" ht="15" customHeight="1" x14ac:dyDescent="0.35">
      <c r="A78" s="80"/>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row>
    <row r="79" spans="1:33" x14ac:dyDescent="0.35">
      <c r="A79" s="80"/>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row>
    <row r="80" spans="1:33" ht="15" customHeight="1" x14ac:dyDescent="0.35">
      <c r="A80" s="80"/>
      <c r="B80" s="92" t="s">
        <v>216</v>
      </c>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row>
    <row r="81" spans="1:33" x14ac:dyDescent="0.35">
      <c r="A81" s="80"/>
      <c r="B81" s="92" t="s">
        <v>141</v>
      </c>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row>
    <row r="82" spans="1:33" ht="15" customHeight="1" x14ac:dyDescent="0.35">
      <c r="A82" s="83" t="s">
        <v>217</v>
      </c>
      <c r="B82" s="93" t="s">
        <v>143</v>
      </c>
      <c r="C82" s="94">
        <v>29.133368000000001</v>
      </c>
      <c r="D82" s="94">
        <v>32.450992999999997</v>
      </c>
      <c r="E82" s="94">
        <v>33.520180000000003</v>
      </c>
      <c r="F82" s="94">
        <v>33.085140000000003</v>
      </c>
      <c r="G82" s="94">
        <v>32.746284000000003</v>
      </c>
      <c r="H82" s="94">
        <v>32.868282000000001</v>
      </c>
      <c r="I82" s="94">
        <v>33.377499</v>
      </c>
      <c r="J82" s="94">
        <v>34.186199000000002</v>
      </c>
      <c r="K82" s="94">
        <v>35.262824999999999</v>
      </c>
      <c r="L82" s="94">
        <v>36.460487000000001</v>
      </c>
      <c r="M82" s="94">
        <v>37.818595999999999</v>
      </c>
      <c r="N82" s="94">
        <v>39.295955999999997</v>
      </c>
      <c r="O82" s="94">
        <v>40.674633</v>
      </c>
      <c r="P82" s="94">
        <v>42.050933999999998</v>
      </c>
      <c r="Q82" s="94">
        <v>43.451774999999998</v>
      </c>
      <c r="R82" s="94">
        <v>44.946072000000001</v>
      </c>
      <c r="S82" s="94">
        <v>46.585537000000002</v>
      </c>
      <c r="T82" s="94">
        <v>48.263100000000001</v>
      </c>
      <c r="U82" s="94">
        <v>49.634506000000002</v>
      </c>
      <c r="V82" s="94">
        <v>50.879416999999997</v>
      </c>
      <c r="W82" s="94">
        <v>52.115456000000002</v>
      </c>
      <c r="X82" s="94">
        <v>53.310245999999999</v>
      </c>
      <c r="Y82" s="94">
        <v>54.654758000000001</v>
      </c>
      <c r="Z82" s="94">
        <v>56.113067999999998</v>
      </c>
      <c r="AA82" s="94">
        <v>57.747405999999998</v>
      </c>
      <c r="AB82" s="94">
        <v>59.448279999999997</v>
      </c>
      <c r="AC82" s="94">
        <v>61.096679999999999</v>
      </c>
      <c r="AD82" s="94">
        <v>62.687373999999998</v>
      </c>
      <c r="AE82" s="94">
        <v>64.463570000000004</v>
      </c>
      <c r="AF82" s="95">
        <v>2.8771000000000001E-2</v>
      </c>
      <c r="AG82" s="84"/>
    </row>
    <row r="83" spans="1:33" ht="15" customHeight="1" x14ac:dyDescent="0.35">
      <c r="A83" s="83" t="s">
        <v>218</v>
      </c>
      <c r="B83" s="93" t="s">
        <v>145</v>
      </c>
      <c r="C83" s="94">
        <v>35.242496000000003</v>
      </c>
      <c r="D83" s="94">
        <v>34.179164999999998</v>
      </c>
      <c r="E83" s="94">
        <v>33.834755000000001</v>
      </c>
      <c r="F83" s="94">
        <v>32.540256999999997</v>
      </c>
      <c r="G83" s="94">
        <v>32.591560000000001</v>
      </c>
      <c r="H83" s="94">
        <v>32.872329999999998</v>
      </c>
      <c r="I83" s="94">
        <v>33.062156999999999</v>
      </c>
      <c r="J83" s="94">
        <v>33.932696999999997</v>
      </c>
      <c r="K83" s="94">
        <v>34.750247999999999</v>
      </c>
      <c r="L83" s="94">
        <v>35.678401999999998</v>
      </c>
      <c r="M83" s="94">
        <v>36.661254999999997</v>
      </c>
      <c r="N83" s="94">
        <v>37.736911999999997</v>
      </c>
      <c r="O83" s="94">
        <v>38.641112999999997</v>
      </c>
      <c r="P83" s="94">
        <v>39.661911000000003</v>
      </c>
      <c r="Q83" s="94">
        <v>40.775131000000002</v>
      </c>
      <c r="R83" s="94">
        <v>41.789180999999999</v>
      </c>
      <c r="S83" s="94">
        <v>42.821472</v>
      </c>
      <c r="T83" s="94">
        <v>43.983325999999998</v>
      </c>
      <c r="U83" s="94">
        <v>44.991405</v>
      </c>
      <c r="V83" s="94">
        <v>46.099612999999998</v>
      </c>
      <c r="W83" s="94">
        <v>47.205410000000001</v>
      </c>
      <c r="X83" s="94">
        <v>48.376072000000001</v>
      </c>
      <c r="Y83" s="94">
        <v>49.578082999999999</v>
      </c>
      <c r="Z83" s="94">
        <v>50.885928999999997</v>
      </c>
      <c r="AA83" s="94">
        <v>52.353000999999999</v>
      </c>
      <c r="AB83" s="94">
        <v>53.726742000000002</v>
      </c>
      <c r="AC83" s="94">
        <v>55.033622999999999</v>
      </c>
      <c r="AD83" s="94">
        <v>56.384898999999997</v>
      </c>
      <c r="AE83" s="94">
        <v>57.787838000000001</v>
      </c>
      <c r="AF83" s="95">
        <v>1.7819000000000002E-2</v>
      </c>
      <c r="AG83" s="84"/>
    </row>
    <row r="84" spans="1:33" ht="15" customHeight="1" x14ac:dyDescent="0.35">
      <c r="A84" s="83" t="s">
        <v>219</v>
      </c>
      <c r="B84" s="93" t="s">
        <v>147</v>
      </c>
      <c r="C84" s="94">
        <v>14.293920999999999</v>
      </c>
      <c r="D84" s="94">
        <v>14.51892</v>
      </c>
      <c r="E84" s="94">
        <v>13.562899</v>
      </c>
      <c r="F84" s="94">
        <v>13.103427999999999</v>
      </c>
      <c r="G84" s="94">
        <v>12.866258</v>
      </c>
      <c r="H84" s="94">
        <v>12.865949000000001</v>
      </c>
      <c r="I84" s="94">
        <v>12.959284999999999</v>
      </c>
      <c r="J84" s="94">
        <v>13.376507999999999</v>
      </c>
      <c r="K84" s="94">
        <v>13.839866000000001</v>
      </c>
      <c r="L84" s="94">
        <v>14.311469000000001</v>
      </c>
      <c r="M84" s="94">
        <v>14.727409</v>
      </c>
      <c r="N84" s="94">
        <v>15.223544</v>
      </c>
      <c r="O84" s="94">
        <v>15.668265999999999</v>
      </c>
      <c r="P84" s="94">
        <v>16.100522999999999</v>
      </c>
      <c r="Q84" s="94">
        <v>16.498083000000001</v>
      </c>
      <c r="R84" s="94">
        <v>17.027522999999999</v>
      </c>
      <c r="S84" s="94">
        <v>17.738057999999999</v>
      </c>
      <c r="T84" s="94">
        <v>18.444621999999999</v>
      </c>
      <c r="U84" s="94">
        <v>18.853715999999999</v>
      </c>
      <c r="V84" s="94">
        <v>19.309652</v>
      </c>
      <c r="W84" s="94">
        <v>19.790427999999999</v>
      </c>
      <c r="X84" s="94">
        <v>20.276226000000001</v>
      </c>
      <c r="Y84" s="94">
        <v>20.703175000000002</v>
      </c>
      <c r="Z84" s="94">
        <v>21.190981000000001</v>
      </c>
      <c r="AA84" s="94">
        <v>21.686776999999999</v>
      </c>
      <c r="AB84" s="94">
        <v>22.250050000000002</v>
      </c>
      <c r="AC84" s="94">
        <v>22.703185999999999</v>
      </c>
      <c r="AD84" s="94">
        <v>23.238073</v>
      </c>
      <c r="AE84" s="94">
        <v>23.828344000000001</v>
      </c>
      <c r="AF84" s="95">
        <v>1.8419000000000001E-2</v>
      </c>
      <c r="AG84" s="84"/>
    </row>
    <row r="85" spans="1:33" ht="15" customHeight="1" x14ac:dyDescent="0.35">
      <c r="A85" s="83" t="s">
        <v>220</v>
      </c>
      <c r="B85" s="93" t="s">
        <v>149</v>
      </c>
      <c r="C85" s="94">
        <v>42.703876000000001</v>
      </c>
      <c r="D85" s="94">
        <v>43.195121999999998</v>
      </c>
      <c r="E85" s="94">
        <v>43.169105999999999</v>
      </c>
      <c r="F85" s="94">
        <v>43.021172</v>
      </c>
      <c r="G85" s="94">
        <v>43.544113000000003</v>
      </c>
      <c r="H85" s="94">
        <v>44.468654999999998</v>
      </c>
      <c r="I85" s="94">
        <v>45.655932999999997</v>
      </c>
      <c r="J85" s="94">
        <v>46.977027999999997</v>
      </c>
      <c r="K85" s="94">
        <v>48.361088000000002</v>
      </c>
      <c r="L85" s="94">
        <v>49.929279000000001</v>
      </c>
      <c r="M85" s="94">
        <v>51.368526000000003</v>
      </c>
      <c r="N85" s="94">
        <v>52.964443000000003</v>
      </c>
      <c r="O85" s="94">
        <v>54.409832000000002</v>
      </c>
      <c r="P85" s="94">
        <v>55.751933999999999</v>
      </c>
      <c r="Q85" s="94">
        <v>57.253386999999996</v>
      </c>
      <c r="R85" s="94">
        <v>58.611480999999998</v>
      </c>
      <c r="S85" s="94">
        <v>60.283352000000001</v>
      </c>
      <c r="T85" s="94">
        <v>61.882815999999998</v>
      </c>
      <c r="U85" s="94">
        <v>63.474528999999997</v>
      </c>
      <c r="V85" s="94">
        <v>65.028357999999997</v>
      </c>
      <c r="W85" s="94">
        <v>66.522887999999995</v>
      </c>
      <c r="X85" s="94">
        <v>67.975998000000004</v>
      </c>
      <c r="Y85" s="94">
        <v>69.520850999999993</v>
      </c>
      <c r="Z85" s="94">
        <v>71.166602999999995</v>
      </c>
      <c r="AA85" s="94">
        <v>72.884688999999995</v>
      </c>
      <c r="AB85" s="94">
        <v>74.571044999999998</v>
      </c>
      <c r="AC85" s="94">
        <v>76.200089000000006</v>
      </c>
      <c r="AD85" s="94">
        <v>77.497390999999993</v>
      </c>
      <c r="AE85" s="94">
        <v>78.890465000000006</v>
      </c>
      <c r="AF85" s="95">
        <v>2.2162000000000001E-2</v>
      </c>
      <c r="AG85" s="84"/>
    </row>
    <row r="86" spans="1:33" ht="15" customHeight="1" x14ac:dyDescent="0.35">
      <c r="A86" s="80"/>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row>
    <row r="87" spans="1:33" ht="15" customHeight="1" x14ac:dyDescent="0.35">
      <c r="A87" s="80"/>
      <c r="B87" s="92" t="s">
        <v>150</v>
      </c>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row>
    <row r="88" spans="1:33" ht="15" customHeight="1" x14ac:dyDescent="0.35">
      <c r="A88" s="83" t="s">
        <v>221</v>
      </c>
      <c r="B88" s="93" t="s">
        <v>143</v>
      </c>
      <c r="C88" s="94">
        <v>27.825644</v>
      </c>
      <c r="D88" s="94">
        <v>27.629974000000001</v>
      </c>
      <c r="E88" s="94">
        <v>26.538530000000002</v>
      </c>
      <c r="F88" s="94">
        <v>24.941089999999999</v>
      </c>
      <c r="G88" s="94">
        <v>24.525244000000001</v>
      </c>
      <c r="H88" s="94">
        <v>24.874483000000001</v>
      </c>
      <c r="I88" s="94">
        <v>25.563179000000002</v>
      </c>
      <c r="J88" s="94">
        <v>26.421006999999999</v>
      </c>
      <c r="K88" s="94">
        <v>27.446484000000002</v>
      </c>
      <c r="L88" s="94">
        <v>28.453790999999999</v>
      </c>
      <c r="M88" s="94">
        <v>29.593439</v>
      </c>
      <c r="N88" s="94">
        <v>30.783701000000001</v>
      </c>
      <c r="O88" s="94">
        <v>31.757239999999999</v>
      </c>
      <c r="P88" s="94">
        <v>32.773811000000002</v>
      </c>
      <c r="Q88" s="94">
        <v>33.834823999999998</v>
      </c>
      <c r="R88" s="94">
        <v>35.025649999999999</v>
      </c>
      <c r="S88" s="94">
        <v>36.332549999999998</v>
      </c>
      <c r="T88" s="94">
        <v>37.657169000000003</v>
      </c>
      <c r="U88" s="94">
        <v>38.574401999999999</v>
      </c>
      <c r="V88" s="94">
        <v>39.390644000000002</v>
      </c>
      <c r="W88" s="94">
        <v>40.274234999999997</v>
      </c>
      <c r="X88" s="94">
        <v>41.122314000000003</v>
      </c>
      <c r="Y88" s="94">
        <v>42.205292</v>
      </c>
      <c r="Z88" s="94">
        <v>43.381554000000001</v>
      </c>
      <c r="AA88" s="94">
        <v>44.725490999999998</v>
      </c>
      <c r="AB88" s="94">
        <v>46.057589999999998</v>
      </c>
      <c r="AC88" s="94">
        <v>47.264781999999997</v>
      </c>
      <c r="AD88" s="94">
        <v>48.413058999999997</v>
      </c>
      <c r="AE88" s="94">
        <v>49.835521999999997</v>
      </c>
      <c r="AF88" s="95">
        <v>2.1031000000000001E-2</v>
      </c>
      <c r="AG88" s="84"/>
    </row>
    <row r="89" spans="1:33" ht="15" customHeight="1" x14ac:dyDescent="0.35">
      <c r="A89" s="83" t="s">
        <v>222</v>
      </c>
      <c r="B89" s="93" t="s">
        <v>145</v>
      </c>
      <c r="C89" s="94">
        <v>35.263694999999998</v>
      </c>
      <c r="D89" s="94">
        <v>34.341030000000003</v>
      </c>
      <c r="E89" s="94">
        <v>32.789551000000003</v>
      </c>
      <c r="F89" s="94">
        <v>30.167321999999999</v>
      </c>
      <c r="G89" s="94">
        <v>28.875322000000001</v>
      </c>
      <c r="H89" s="94">
        <v>27.747976000000001</v>
      </c>
      <c r="I89" s="94">
        <v>26.476578</v>
      </c>
      <c r="J89" s="94">
        <v>27.188623</v>
      </c>
      <c r="K89" s="94">
        <v>27.836468</v>
      </c>
      <c r="L89" s="94">
        <v>28.613963999999999</v>
      </c>
      <c r="M89" s="94">
        <v>29.428909000000001</v>
      </c>
      <c r="N89" s="94">
        <v>30.330725000000001</v>
      </c>
      <c r="O89" s="94">
        <v>31.072552000000002</v>
      </c>
      <c r="P89" s="94">
        <v>31.908270000000002</v>
      </c>
      <c r="Q89" s="94">
        <v>32.839168999999998</v>
      </c>
      <c r="R89" s="94">
        <v>33.666462000000003</v>
      </c>
      <c r="S89" s="94">
        <v>34.724350000000001</v>
      </c>
      <c r="T89" s="94">
        <v>35.951729</v>
      </c>
      <c r="U89" s="94">
        <v>36.772812000000002</v>
      </c>
      <c r="V89" s="94">
        <v>37.694912000000002</v>
      </c>
      <c r="W89" s="94">
        <v>38.643391000000001</v>
      </c>
      <c r="X89" s="94">
        <v>39.624870000000001</v>
      </c>
      <c r="Y89" s="94">
        <v>40.628948000000001</v>
      </c>
      <c r="Z89" s="94">
        <v>41.730103</v>
      </c>
      <c r="AA89" s="94">
        <v>42.973815999999999</v>
      </c>
      <c r="AB89" s="94">
        <v>44.117649</v>
      </c>
      <c r="AC89" s="94">
        <v>45.205257000000003</v>
      </c>
      <c r="AD89" s="94">
        <v>46.332478000000002</v>
      </c>
      <c r="AE89" s="94">
        <v>47.606976000000003</v>
      </c>
      <c r="AF89" s="95">
        <v>1.0776000000000001E-2</v>
      </c>
      <c r="AG89" s="84"/>
    </row>
    <row r="90" spans="1:33" ht="15" customHeight="1" x14ac:dyDescent="0.35">
      <c r="A90" s="83" t="s">
        <v>223</v>
      </c>
      <c r="B90" s="93" t="s">
        <v>154</v>
      </c>
      <c r="C90" s="94">
        <v>12.628995</v>
      </c>
      <c r="D90" s="94">
        <v>8.1893589999999996</v>
      </c>
      <c r="E90" s="94">
        <v>10.166948</v>
      </c>
      <c r="F90" s="94">
        <v>10.457369999999999</v>
      </c>
      <c r="G90" s="94">
        <v>12.144266999999999</v>
      </c>
      <c r="H90" s="94">
        <v>13.997252</v>
      </c>
      <c r="I90" s="94">
        <v>15.965991000000001</v>
      </c>
      <c r="J90" s="94">
        <v>16.407489999999999</v>
      </c>
      <c r="K90" s="94">
        <v>16.848488</v>
      </c>
      <c r="L90" s="94">
        <v>17.384808</v>
      </c>
      <c r="M90" s="94">
        <v>17.930063000000001</v>
      </c>
      <c r="N90" s="94">
        <v>18.55171</v>
      </c>
      <c r="O90" s="94">
        <v>19.115625000000001</v>
      </c>
      <c r="P90" s="94">
        <v>19.636856000000002</v>
      </c>
      <c r="Q90" s="94">
        <v>20.300739</v>
      </c>
      <c r="R90" s="94">
        <v>20.885538</v>
      </c>
      <c r="S90" s="94">
        <v>21.531969</v>
      </c>
      <c r="T90" s="94">
        <v>22.270099999999999</v>
      </c>
      <c r="U90" s="94">
        <v>22.799914999999999</v>
      </c>
      <c r="V90" s="94">
        <v>23.383230000000001</v>
      </c>
      <c r="W90" s="94">
        <v>24.060210999999999</v>
      </c>
      <c r="X90" s="94">
        <v>24.675094999999999</v>
      </c>
      <c r="Y90" s="94">
        <v>25.357845000000001</v>
      </c>
      <c r="Z90" s="94">
        <v>26.055719</v>
      </c>
      <c r="AA90" s="94">
        <v>26.851925000000001</v>
      </c>
      <c r="AB90" s="94">
        <v>27.632760999999999</v>
      </c>
      <c r="AC90" s="94">
        <v>28.486357000000002</v>
      </c>
      <c r="AD90" s="94">
        <v>29.258977999999999</v>
      </c>
      <c r="AE90" s="94">
        <v>30.180911999999999</v>
      </c>
      <c r="AF90" s="95">
        <v>3.1604E-2</v>
      </c>
      <c r="AG90" s="84"/>
    </row>
    <row r="91" spans="1:33" ht="15" customHeight="1" x14ac:dyDescent="0.35">
      <c r="A91" s="83" t="s">
        <v>224</v>
      </c>
      <c r="B91" s="93" t="s">
        <v>147</v>
      </c>
      <c r="C91" s="94">
        <v>10.986796</v>
      </c>
      <c r="D91" s="94">
        <v>10.637653999999999</v>
      </c>
      <c r="E91" s="94">
        <v>9.8809699999999996</v>
      </c>
      <c r="F91" s="94">
        <v>9.6103649999999998</v>
      </c>
      <c r="G91" s="94">
        <v>9.5316770000000002</v>
      </c>
      <c r="H91" s="94">
        <v>9.6757609999999996</v>
      </c>
      <c r="I91" s="94">
        <v>9.8986750000000008</v>
      </c>
      <c r="J91" s="94">
        <v>10.230599</v>
      </c>
      <c r="K91" s="94">
        <v>10.599828</v>
      </c>
      <c r="L91" s="94">
        <v>10.968541</v>
      </c>
      <c r="M91" s="94">
        <v>11.283409000000001</v>
      </c>
      <c r="N91" s="94">
        <v>11.674939</v>
      </c>
      <c r="O91" s="94">
        <v>12.014298</v>
      </c>
      <c r="P91" s="94">
        <v>12.33954</v>
      </c>
      <c r="Q91" s="94">
        <v>12.632395000000001</v>
      </c>
      <c r="R91" s="94">
        <v>13.055025000000001</v>
      </c>
      <c r="S91" s="94">
        <v>13.585368000000001</v>
      </c>
      <c r="T91" s="94">
        <v>14.075899</v>
      </c>
      <c r="U91" s="94">
        <v>14.352593000000001</v>
      </c>
      <c r="V91" s="94">
        <v>14.688499</v>
      </c>
      <c r="W91" s="94">
        <v>15.048733</v>
      </c>
      <c r="X91" s="94">
        <v>15.410404</v>
      </c>
      <c r="Y91" s="94">
        <v>15.710986999999999</v>
      </c>
      <c r="Z91" s="94">
        <v>16.067945000000002</v>
      </c>
      <c r="AA91" s="94">
        <v>16.431061</v>
      </c>
      <c r="AB91" s="94">
        <v>16.856007000000002</v>
      </c>
      <c r="AC91" s="94">
        <v>17.169508</v>
      </c>
      <c r="AD91" s="94">
        <v>17.558879999999998</v>
      </c>
      <c r="AE91" s="94">
        <v>17.970130999999999</v>
      </c>
      <c r="AF91" s="95">
        <v>1.7727E-2</v>
      </c>
      <c r="AG91" s="84"/>
    </row>
    <row r="92" spans="1:33" x14ac:dyDescent="0.35">
      <c r="A92" s="83" t="s">
        <v>225</v>
      </c>
      <c r="B92" s="93" t="s">
        <v>149</v>
      </c>
      <c r="C92" s="94">
        <v>36.672649</v>
      </c>
      <c r="D92" s="94">
        <v>37.359305999999997</v>
      </c>
      <c r="E92" s="94">
        <v>36.533591999999999</v>
      </c>
      <c r="F92" s="94">
        <v>36.042560999999999</v>
      </c>
      <c r="G92" s="94">
        <v>36.255462999999999</v>
      </c>
      <c r="H92" s="94">
        <v>36.908062000000001</v>
      </c>
      <c r="I92" s="94">
        <v>37.724418999999997</v>
      </c>
      <c r="J92" s="94">
        <v>38.626865000000002</v>
      </c>
      <c r="K92" s="94">
        <v>39.66563</v>
      </c>
      <c r="L92" s="94">
        <v>40.807175000000001</v>
      </c>
      <c r="M92" s="94">
        <v>41.725802999999999</v>
      </c>
      <c r="N92" s="94">
        <v>42.964905000000002</v>
      </c>
      <c r="O92" s="94">
        <v>43.931553000000001</v>
      </c>
      <c r="P92" s="94">
        <v>44.904891999999997</v>
      </c>
      <c r="Q92" s="94">
        <v>45.98122</v>
      </c>
      <c r="R92" s="94">
        <v>46.906543999999997</v>
      </c>
      <c r="S92" s="94">
        <v>48.209774000000003</v>
      </c>
      <c r="T92" s="94">
        <v>49.431961000000001</v>
      </c>
      <c r="U92" s="94">
        <v>50.531585999999997</v>
      </c>
      <c r="V92" s="94">
        <v>51.587532000000003</v>
      </c>
      <c r="W92" s="94">
        <v>52.63673</v>
      </c>
      <c r="X92" s="94">
        <v>53.563594999999999</v>
      </c>
      <c r="Y92" s="94">
        <v>54.556358000000003</v>
      </c>
      <c r="Z92" s="94">
        <v>55.650055000000002</v>
      </c>
      <c r="AA92" s="94">
        <v>56.824356000000002</v>
      </c>
      <c r="AB92" s="94">
        <v>57.917251999999998</v>
      </c>
      <c r="AC92" s="94">
        <v>58.927287999999997</v>
      </c>
      <c r="AD92" s="94">
        <v>59.739708</v>
      </c>
      <c r="AE92" s="94">
        <v>60.585555999999997</v>
      </c>
      <c r="AF92" s="95">
        <v>1.8090999999999999E-2</v>
      </c>
      <c r="AG92" s="84"/>
    </row>
    <row r="93" spans="1:33" ht="15" customHeight="1" x14ac:dyDescent="0.35">
      <c r="A93" s="80"/>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row>
    <row r="94" spans="1:33" ht="15" customHeight="1" x14ac:dyDescent="0.35">
      <c r="A94" s="80"/>
      <c r="B94" s="92" t="s">
        <v>157</v>
      </c>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row>
    <row r="95" spans="1:33" ht="15" customHeight="1" x14ac:dyDescent="0.35">
      <c r="A95" s="83" t="s">
        <v>226</v>
      </c>
      <c r="B95" s="93" t="s">
        <v>143</v>
      </c>
      <c r="C95" s="94">
        <v>23.435022</v>
      </c>
      <c r="D95" s="94">
        <v>22.081150000000001</v>
      </c>
      <c r="E95" s="94">
        <v>20.479422</v>
      </c>
      <c r="F95" s="94">
        <v>18.497544999999999</v>
      </c>
      <c r="G95" s="94">
        <v>17.948298000000001</v>
      </c>
      <c r="H95" s="94">
        <v>18.200545999999999</v>
      </c>
      <c r="I95" s="94">
        <v>18.781561</v>
      </c>
      <c r="J95" s="94">
        <v>19.518621</v>
      </c>
      <c r="K95" s="94">
        <v>20.426556000000001</v>
      </c>
      <c r="L95" s="94">
        <v>21.295608999999999</v>
      </c>
      <c r="M95" s="94">
        <v>22.315289</v>
      </c>
      <c r="N95" s="94">
        <v>23.379648</v>
      </c>
      <c r="O95" s="94">
        <v>24.186083</v>
      </c>
      <c r="P95" s="94">
        <v>25.054601999999999</v>
      </c>
      <c r="Q95" s="94">
        <v>25.974139999999998</v>
      </c>
      <c r="R95" s="94">
        <v>27.048893</v>
      </c>
      <c r="S95" s="94">
        <v>28.061245</v>
      </c>
      <c r="T95" s="94">
        <v>29.040171000000001</v>
      </c>
      <c r="U95" s="94">
        <v>29.760147</v>
      </c>
      <c r="V95" s="94">
        <v>30.362784999999999</v>
      </c>
      <c r="W95" s="94">
        <v>31.041658000000002</v>
      </c>
      <c r="X95" s="94">
        <v>31.662963999999999</v>
      </c>
      <c r="Y95" s="94">
        <v>32.552788</v>
      </c>
      <c r="Z95" s="94">
        <v>33.531559000000001</v>
      </c>
      <c r="AA95" s="94">
        <v>34.692431999999997</v>
      </c>
      <c r="AB95" s="94">
        <v>35.819896999999997</v>
      </c>
      <c r="AC95" s="94">
        <v>36.788741999999999</v>
      </c>
      <c r="AD95" s="94">
        <v>37.685371000000004</v>
      </c>
      <c r="AE95" s="94">
        <v>38.8307</v>
      </c>
      <c r="AF95" s="95">
        <v>1.8199E-2</v>
      </c>
      <c r="AG95" s="84"/>
    </row>
    <row r="96" spans="1:33" ht="15" customHeight="1" x14ac:dyDescent="0.35">
      <c r="A96" s="83" t="s">
        <v>227</v>
      </c>
      <c r="B96" s="93" t="s">
        <v>145</v>
      </c>
      <c r="C96" s="94">
        <v>35.187224999999998</v>
      </c>
      <c r="D96" s="94">
        <v>34.157294999999998</v>
      </c>
      <c r="E96" s="94">
        <v>32.633839000000002</v>
      </c>
      <c r="F96" s="94">
        <v>29.979054999999999</v>
      </c>
      <c r="G96" s="94">
        <v>28.653706</v>
      </c>
      <c r="H96" s="94">
        <v>27.481166999999999</v>
      </c>
      <c r="I96" s="94">
        <v>26.146529999999998</v>
      </c>
      <c r="J96" s="94">
        <v>26.871679</v>
      </c>
      <c r="K96" s="94">
        <v>27.530995999999998</v>
      </c>
      <c r="L96" s="94">
        <v>28.305375999999999</v>
      </c>
      <c r="M96" s="94">
        <v>29.113733</v>
      </c>
      <c r="N96" s="94">
        <v>30.032753</v>
      </c>
      <c r="O96" s="94">
        <v>30.765335</v>
      </c>
      <c r="P96" s="94">
        <v>31.607710000000001</v>
      </c>
      <c r="Q96" s="94">
        <v>32.541988000000003</v>
      </c>
      <c r="R96" s="94">
        <v>33.378815000000003</v>
      </c>
      <c r="S96" s="94">
        <v>34.242336000000002</v>
      </c>
      <c r="T96" s="94">
        <v>35.220191999999997</v>
      </c>
      <c r="U96" s="94">
        <v>36.042727999999997</v>
      </c>
      <c r="V96" s="94">
        <v>36.963374999999999</v>
      </c>
      <c r="W96" s="94">
        <v>37.891055999999999</v>
      </c>
      <c r="X96" s="94">
        <v>38.870705000000001</v>
      </c>
      <c r="Y96" s="94">
        <v>39.868225000000002</v>
      </c>
      <c r="Z96" s="94">
        <v>40.964371</v>
      </c>
      <c r="AA96" s="94">
        <v>42.200809</v>
      </c>
      <c r="AB96" s="94">
        <v>43.341106000000003</v>
      </c>
      <c r="AC96" s="94">
        <v>44.421505000000003</v>
      </c>
      <c r="AD96" s="94">
        <v>45.548488999999996</v>
      </c>
      <c r="AE96" s="94">
        <v>46.728104000000002</v>
      </c>
      <c r="AF96" s="95">
        <v>1.0182E-2</v>
      </c>
      <c r="AG96" s="84"/>
    </row>
    <row r="97" spans="1:33" ht="15" customHeight="1" x14ac:dyDescent="0.35">
      <c r="A97" s="83" t="s">
        <v>228</v>
      </c>
      <c r="B97" s="93" t="s">
        <v>154</v>
      </c>
      <c r="C97" s="94">
        <v>13.34576</v>
      </c>
      <c r="D97" s="94">
        <v>8.8425940000000001</v>
      </c>
      <c r="E97" s="94">
        <v>10.972341999999999</v>
      </c>
      <c r="F97" s="94">
        <v>11.556994</v>
      </c>
      <c r="G97" s="94">
        <v>13.440752</v>
      </c>
      <c r="H97" s="94">
        <v>15.607663000000001</v>
      </c>
      <c r="I97" s="94">
        <v>17.771243999999999</v>
      </c>
      <c r="J97" s="94">
        <v>18.273146000000001</v>
      </c>
      <c r="K97" s="94">
        <v>18.790745000000001</v>
      </c>
      <c r="L97" s="94">
        <v>19.39226</v>
      </c>
      <c r="M97" s="94">
        <v>20.005371</v>
      </c>
      <c r="N97" s="94">
        <v>20.699498999999999</v>
      </c>
      <c r="O97" s="94">
        <v>21.334064000000001</v>
      </c>
      <c r="P97" s="94">
        <v>21.927119999999999</v>
      </c>
      <c r="Q97" s="94">
        <v>22.654910999999998</v>
      </c>
      <c r="R97" s="94">
        <v>23.301542000000001</v>
      </c>
      <c r="S97" s="94">
        <v>23.998390000000001</v>
      </c>
      <c r="T97" s="94">
        <v>24.784832000000002</v>
      </c>
      <c r="U97" s="94">
        <v>25.387782999999999</v>
      </c>
      <c r="V97" s="94">
        <v>26.066808999999999</v>
      </c>
      <c r="W97" s="94">
        <v>26.831173</v>
      </c>
      <c r="X97" s="94">
        <v>27.522079000000002</v>
      </c>
      <c r="Y97" s="94">
        <v>28.240943999999999</v>
      </c>
      <c r="Z97" s="94">
        <v>29.021397</v>
      </c>
      <c r="AA97" s="94">
        <v>29.876852</v>
      </c>
      <c r="AB97" s="94">
        <v>30.736229000000002</v>
      </c>
      <c r="AC97" s="94">
        <v>31.655878000000001</v>
      </c>
      <c r="AD97" s="94">
        <v>32.517426</v>
      </c>
      <c r="AE97" s="94">
        <v>33.500064999999999</v>
      </c>
      <c r="AF97" s="95">
        <v>3.3416000000000001E-2</v>
      </c>
      <c r="AG97" s="84"/>
    </row>
    <row r="98" spans="1:33" ht="15" customHeight="1" x14ac:dyDescent="0.35">
      <c r="A98" s="83" t="s">
        <v>229</v>
      </c>
      <c r="B98" s="93" t="s">
        <v>162</v>
      </c>
      <c r="C98" s="94">
        <v>7.354762</v>
      </c>
      <c r="D98" s="94">
        <v>6.3815350000000004</v>
      </c>
      <c r="E98" s="94">
        <v>5.3999449999999998</v>
      </c>
      <c r="F98" s="94">
        <v>4.9924379999999999</v>
      </c>
      <c r="G98" s="94">
        <v>4.8059339999999997</v>
      </c>
      <c r="H98" s="94">
        <v>4.8451890000000004</v>
      </c>
      <c r="I98" s="94">
        <v>5.0066920000000001</v>
      </c>
      <c r="J98" s="94">
        <v>5.2258110000000002</v>
      </c>
      <c r="K98" s="94">
        <v>5.5153540000000003</v>
      </c>
      <c r="L98" s="94">
        <v>5.7796560000000001</v>
      </c>
      <c r="M98" s="94">
        <v>5.9868069999999998</v>
      </c>
      <c r="N98" s="94">
        <v>6.2250220000000001</v>
      </c>
      <c r="O98" s="94">
        <v>6.4189179999999997</v>
      </c>
      <c r="P98" s="94">
        <v>6.602557</v>
      </c>
      <c r="Q98" s="94">
        <v>6.7677360000000002</v>
      </c>
      <c r="R98" s="94">
        <v>7.0635029999999999</v>
      </c>
      <c r="S98" s="94">
        <v>7.298076</v>
      </c>
      <c r="T98" s="94">
        <v>7.4448639999999999</v>
      </c>
      <c r="U98" s="94">
        <v>7.5972010000000001</v>
      </c>
      <c r="V98" s="94">
        <v>7.72166</v>
      </c>
      <c r="W98" s="94">
        <v>7.8911340000000001</v>
      </c>
      <c r="X98" s="94">
        <v>8.0583869999999997</v>
      </c>
      <c r="Y98" s="94">
        <v>8.182124</v>
      </c>
      <c r="Z98" s="94">
        <v>8.3180680000000002</v>
      </c>
      <c r="AA98" s="94">
        <v>8.4913760000000007</v>
      </c>
      <c r="AB98" s="94">
        <v>8.7033430000000003</v>
      </c>
      <c r="AC98" s="94">
        <v>8.8546359999999993</v>
      </c>
      <c r="AD98" s="94">
        <v>8.9811739999999993</v>
      </c>
      <c r="AE98" s="94">
        <v>9.1100689999999993</v>
      </c>
      <c r="AF98" s="95">
        <v>7.6730000000000001E-3</v>
      </c>
      <c r="AG98" s="84"/>
    </row>
    <row r="99" spans="1:33" ht="15" customHeight="1" x14ac:dyDescent="0.35">
      <c r="A99" s="83" t="s">
        <v>230</v>
      </c>
      <c r="B99" s="93" t="s">
        <v>164</v>
      </c>
      <c r="C99" s="94">
        <v>5.4300449999999998</v>
      </c>
      <c r="D99" s="94">
        <v>5.6662499999999998</v>
      </c>
      <c r="E99" s="94">
        <v>6.0499320000000001</v>
      </c>
      <c r="F99" s="94">
        <v>6.1887480000000004</v>
      </c>
      <c r="G99" s="94">
        <v>6.3583030000000003</v>
      </c>
      <c r="H99" s="94">
        <v>6.5438479999999997</v>
      </c>
      <c r="I99" s="94">
        <v>6.7687540000000004</v>
      </c>
      <c r="J99" s="94">
        <v>6.9899290000000001</v>
      </c>
      <c r="K99" s="94">
        <v>7.2863090000000001</v>
      </c>
      <c r="L99" s="94">
        <v>7.544092</v>
      </c>
      <c r="M99" s="94">
        <v>7.8605200000000002</v>
      </c>
      <c r="N99" s="94">
        <v>8.1369059999999998</v>
      </c>
      <c r="O99" s="94">
        <v>8.4165989999999997</v>
      </c>
      <c r="P99" s="94">
        <v>8.7137440000000002</v>
      </c>
      <c r="Q99" s="94">
        <v>9.0160940000000007</v>
      </c>
      <c r="R99" s="94">
        <v>9.3364229999999999</v>
      </c>
      <c r="S99" s="94">
        <v>9.6335669999999993</v>
      </c>
      <c r="T99" s="94">
        <v>9.9357500000000005</v>
      </c>
      <c r="U99" s="94">
        <v>10.25379</v>
      </c>
      <c r="V99" s="94">
        <v>10.550333999999999</v>
      </c>
      <c r="W99" s="94">
        <v>10.863170999999999</v>
      </c>
      <c r="X99" s="94">
        <v>11.205928999999999</v>
      </c>
      <c r="Y99" s="94">
        <v>11.564223999999999</v>
      </c>
      <c r="Z99" s="94">
        <v>11.928692</v>
      </c>
      <c r="AA99" s="94">
        <v>12.296098000000001</v>
      </c>
      <c r="AB99" s="94">
        <v>12.682731</v>
      </c>
      <c r="AC99" s="94">
        <v>13.083981</v>
      </c>
      <c r="AD99" s="94">
        <v>13.482186</v>
      </c>
      <c r="AE99" s="94">
        <v>13.907104</v>
      </c>
      <c r="AF99" s="95">
        <v>3.4158000000000001E-2</v>
      </c>
      <c r="AG99" s="84"/>
    </row>
    <row r="100" spans="1:33" ht="15" customHeight="1" x14ac:dyDescent="0.35">
      <c r="A100" s="83" t="s">
        <v>231</v>
      </c>
      <c r="B100" s="93" t="s">
        <v>166</v>
      </c>
      <c r="C100" s="94">
        <v>2.794594</v>
      </c>
      <c r="D100" s="94">
        <v>2.8579430000000001</v>
      </c>
      <c r="E100" s="94">
        <v>3.0063870000000001</v>
      </c>
      <c r="F100" s="94">
        <v>3.1397460000000001</v>
      </c>
      <c r="G100" s="94">
        <v>3.1972749999999999</v>
      </c>
      <c r="H100" s="94">
        <v>3.253889</v>
      </c>
      <c r="I100" s="94">
        <v>3.3062779999999998</v>
      </c>
      <c r="J100" s="94">
        <v>3.373049</v>
      </c>
      <c r="K100" s="94">
        <v>3.4463339999999998</v>
      </c>
      <c r="L100" s="94">
        <v>3.5249440000000001</v>
      </c>
      <c r="M100" s="94">
        <v>3.6050610000000001</v>
      </c>
      <c r="N100" s="94">
        <v>3.6933389999999999</v>
      </c>
      <c r="O100" s="94">
        <v>3.7796080000000001</v>
      </c>
      <c r="P100" s="94">
        <v>3.8684180000000001</v>
      </c>
      <c r="Q100" s="94">
        <v>3.9676040000000001</v>
      </c>
      <c r="R100" s="94">
        <v>4.0686330000000002</v>
      </c>
      <c r="S100" s="94">
        <v>4.165521</v>
      </c>
      <c r="T100" s="94">
        <v>4.2662060000000004</v>
      </c>
      <c r="U100" s="94">
        <v>4.3661849999999998</v>
      </c>
      <c r="V100" s="94">
        <v>4.4617209999999998</v>
      </c>
      <c r="W100" s="94">
        <v>4.5640539999999996</v>
      </c>
      <c r="X100" s="94">
        <v>4.6710430000000001</v>
      </c>
      <c r="Y100" s="94">
        <v>4.7829280000000001</v>
      </c>
      <c r="Z100" s="94">
        <v>4.9060930000000003</v>
      </c>
      <c r="AA100" s="94">
        <v>5.037979</v>
      </c>
      <c r="AB100" s="94">
        <v>5.1736659999999999</v>
      </c>
      <c r="AC100" s="94">
        <v>5.3120479999999999</v>
      </c>
      <c r="AD100" s="94">
        <v>5.4308740000000002</v>
      </c>
      <c r="AE100" s="94">
        <v>5.5633840000000001</v>
      </c>
      <c r="AF100" s="95">
        <v>2.4895E-2</v>
      </c>
      <c r="AG100" s="84"/>
    </row>
    <row r="101" spans="1:33" x14ac:dyDescent="0.35">
      <c r="A101" s="83" t="s">
        <v>232</v>
      </c>
      <c r="B101" s="93" t="s">
        <v>168</v>
      </c>
      <c r="C101" s="94" t="s">
        <v>305</v>
      </c>
      <c r="D101" s="94" t="s">
        <v>305</v>
      </c>
      <c r="E101" s="94" t="s">
        <v>305</v>
      </c>
      <c r="F101" s="94" t="s">
        <v>305</v>
      </c>
      <c r="G101" s="94" t="s">
        <v>305</v>
      </c>
      <c r="H101" s="94" t="s">
        <v>305</v>
      </c>
      <c r="I101" s="94" t="s">
        <v>305</v>
      </c>
      <c r="J101" s="94" t="s">
        <v>305</v>
      </c>
      <c r="K101" s="94" t="s">
        <v>305</v>
      </c>
      <c r="L101" s="94" t="s">
        <v>305</v>
      </c>
      <c r="M101" s="94" t="s">
        <v>305</v>
      </c>
      <c r="N101" s="94" t="s">
        <v>305</v>
      </c>
      <c r="O101" s="94" t="s">
        <v>305</v>
      </c>
      <c r="P101" s="94" t="s">
        <v>305</v>
      </c>
      <c r="Q101" s="94" t="s">
        <v>305</v>
      </c>
      <c r="R101" s="94" t="s">
        <v>305</v>
      </c>
      <c r="S101" s="94" t="s">
        <v>305</v>
      </c>
      <c r="T101" s="94" t="s">
        <v>305</v>
      </c>
      <c r="U101" s="94" t="s">
        <v>305</v>
      </c>
      <c r="V101" s="94" t="s">
        <v>305</v>
      </c>
      <c r="W101" s="94" t="s">
        <v>305</v>
      </c>
      <c r="X101" s="94" t="s">
        <v>305</v>
      </c>
      <c r="Y101" s="94" t="s">
        <v>305</v>
      </c>
      <c r="Z101" s="94" t="s">
        <v>305</v>
      </c>
      <c r="AA101" s="94" t="s">
        <v>305</v>
      </c>
      <c r="AB101" s="94" t="s">
        <v>305</v>
      </c>
      <c r="AC101" s="94" t="s">
        <v>305</v>
      </c>
      <c r="AD101" s="94" t="s">
        <v>305</v>
      </c>
      <c r="AE101" s="94" t="s">
        <v>305</v>
      </c>
      <c r="AF101" s="95" t="s">
        <v>305</v>
      </c>
      <c r="AG101" s="84" t="s">
        <v>305</v>
      </c>
    </row>
    <row r="102" spans="1:33" x14ac:dyDescent="0.35">
      <c r="A102" s="83" t="s">
        <v>233</v>
      </c>
      <c r="B102" s="93" t="s">
        <v>149</v>
      </c>
      <c r="C102" s="94">
        <v>24.438869</v>
      </c>
      <c r="D102" s="94">
        <v>24.976434999999999</v>
      </c>
      <c r="E102" s="94">
        <v>23.407233999999999</v>
      </c>
      <c r="F102" s="94">
        <v>22.992402999999999</v>
      </c>
      <c r="G102" s="94">
        <v>22.930872000000001</v>
      </c>
      <c r="H102" s="94">
        <v>23.291256000000001</v>
      </c>
      <c r="I102" s="94">
        <v>23.830839000000001</v>
      </c>
      <c r="J102" s="94">
        <v>24.453282999999999</v>
      </c>
      <c r="K102" s="94">
        <v>25.160824000000002</v>
      </c>
      <c r="L102" s="94">
        <v>25.958404999999999</v>
      </c>
      <c r="M102" s="94">
        <v>26.589915999999999</v>
      </c>
      <c r="N102" s="94">
        <v>27.252012000000001</v>
      </c>
      <c r="O102" s="94">
        <v>27.882449999999999</v>
      </c>
      <c r="P102" s="94">
        <v>28.439533000000001</v>
      </c>
      <c r="Q102" s="94">
        <v>29.210747000000001</v>
      </c>
      <c r="R102" s="94">
        <v>29.808737000000001</v>
      </c>
      <c r="S102" s="94">
        <v>30.719574000000001</v>
      </c>
      <c r="T102" s="94">
        <v>31.495083000000001</v>
      </c>
      <c r="U102" s="94">
        <v>32.200705999999997</v>
      </c>
      <c r="V102" s="94">
        <v>32.873043000000003</v>
      </c>
      <c r="W102" s="94">
        <v>33.453181999999998</v>
      </c>
      <c r="X102" s="94">
        <v>34.086655</v>
      </c>
      <c r="Y102" s="94">
        <v>34.746155000000002</v>
      </c>
      <c r="Z102" s="94">
        <v>35.440311000000001</v>
      </c>
      <c r="AA102" s="94">
        <v>36.191440999999998</v>
      </c>
      <c r="AB102" s="94">
        <v>36.92062</v>
      </c>
      <c r="AC102" s="94">
        <v>37.584491999999997</v>
      </c>
      <c r="AD102" s="94">
        <v>38.104382000000001</v>
      </c>
      <c r="AE102" s="94">
        <v>38.702835</v>
      </c>
      <c r="AF102" s="95">
        <v>1.6555E-2</v>
      </c>
      <c r="AG102" s="84"/>
    </row>
    <row r="103" spans="1:33" ht="15" customHeight="1" x14ac:dyDescent="0.35">
      <c r="A103" s="80"/>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row>
    <row r="104" spans="1:33" ht="15" customHeight="1" x14ac:dyDescent="0.35">
      <c r="A104" s="80"/>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row>
    <row r="105" spans="1:33" ht="15" customHeight="1" x14ac:dyDescent="0.35">
      <c r="A105" s="80"/>
      <c r="B105" s="92" t="s">
        <v>170</v>
      </c>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row>
    <row r="106" spans="1:33" ht="15" customHeight="1" x14ac:dyDescent="0.35">
      <c r="A106" s="83" t="s">
        <v>234</v>
      </c>
      <c r="B106" s="93" t="s">
        <v>143</v>
      </c>
      <c r="C106" s="94">
        <v>25.673624</v>
      </c>
      <c r="D106" s="94">
        <v>24.926642999999999</v>
      </c>
      <c r="E106" s="94">
        <v>23.968031</v>
      </c>
      <c r="F106" s="94">
        <v>22.659018</v>
      </c>
      <c r="G106" s="94">
        <v>22.432257</v>
      </c>
      <c r="H106" s="94">
        <v>22.830176999999999</v>
      </c>
      <c r="I106" s="94">
        <v>23.481680000000001</v>
      </c>
      <c r="J106" s="94">
        <v>24.259205000000001</v>
      </c>
      <c r="K106" s="94">
        <v>25.174925000000002</v>
      </c>
      <c r="L106" s="94">
        <v>26.063755</v>
      </c>
      <c r="M106" s="94">
        <v>27.071985000000002</v>
      </c>
      <c r="N106" s="94">
        <v>28.118182999999998</v>
      </c>
      <c r="O106" s="94">
        <v>28.968575000000001</v>
      </c>
      <c r="P106" s="94">
        <v>29.870547999999999</v>
      </c>
      <c r="Q106" s="94">
        <v>30.811419000000001</v>
      </c>
      <c r="R106" s="94">
        <v>31.865400000000001</v>
      </c>
      <c r="S106" s="94">
        <v>33.042236000000003</v>
      </c>
      <c r="T106" s="94">
        <v>34.247695999999998</v>
      </c>
      <c r="U106" s="94">
        <v>35.059849</v>
      </c>
      <c r="V106" s="94">
        <v>35.797660999999998</v>
      </c>
      <c r="W106" s="94">
        <v>36.606006999999998</v>
      </c>
      <c r="X106" s="94">
        <v>37.383327000000001</v>
      </c>
      <c r="Y106" s="94">
        <v>38.373691999999998</v>
      </c>
      <c r="Z106" s="94">
        <v>39.436413000000002</v>
      </c>
      <c r="AA106" s="94">
        <v>40.643208000000001</v>
      </c>
      <c r="AB106" s="94">
        <v>41.831657</v>
      </c>
      <c r="AC106" s="94">
        <v>42.911037</v>
      </c>
      <c r="AD106" s="94">
        <v>43.947387999999997</v>
      </c>
      <c r="AE106" s="94">
        <v>45.252014000000003</v>
      </c>
      <c r="AF106" s="95">
        <v>2.0448999999999998E-2</v>
      </c>
      <c r="AG106" s="84"/>
    </row>
    <row r="107" spans="1:33" ht="15" customHeight="1" x14ac:dyDescent="0.35">
      <c r="A107" s="83" t="s">
        <v>235</v>
      </c>
      <c r="B107" s="93" t="s">
        <v>173</v>
      </c>
      <c r="C107" s="94">
        <v>38.203139999999998</v>
      </c>
      <c r="D107" s="94">
        <v>35.145949999999999</v>
      </c>
      <c r="E107" s="94">
        <v>34.669269999999997</v>
      </c>
      <c r="F107" s="94">
        <v>32.462508999999997</v>
      </c>
      <c r="G107" s="94">
        <v>32.701889000000001</v>
      </c>
      <c r="H107" s="94">
        <v>33.295811</v>
      </c>
      <c r="I107" s="94">
        <v>33.902934999999999</v>
      </c>
      <c r="J107" s="94">
        <v>34.800998999999997</v>
      </c>
      <c r="K107" s="94">
        <v>35.942047000000002</v>
      </c>
      <c r="L107" s="94">
        <v>36.779240000000001</v>
      </c>
      <c r="M107" s="94">
        <v>37.845913000000003</v>
      </c>
      <c r="N107" s="94">
        <v>38.991295000000001</v>
      </c>
      <c r="O107" s="94">
        <v>40.160961</v>
      </c>
      <c r="P107" s="94">
        <v>40.931240000000003</v>
      </c>
      <c r="Q107" s="94">
        <v>42.637974</v>
      </c>
      <c r="R107" s="94">
        <v>43.819777999999999</v>
      </c>
      <c r="S107" s="94">
        <v>45.126938000000003</v>
      </c>
      <c r="T107" s="94">
        <v>46.845756999999999</v>
      </c>
      <c r="U107" s="94">
        <v>47.865546999999999</v>
      </c>
      <c r="V107" s="94">
        <v>48.958083999999999</v>
      </c>
      <c r="W107" s="94">
        <v>50.453522</v>
      </c>
      <c r="X107" s="94">
        <v>51.798119</v>
      </c>
      <c r="Y107" s="94">
        <v>52.793377</v>
      </c>
      <c r="Z107" s="94">
        <v>54.361153000000002</v>
      </c>
      <c r="AA107" s="94">
        <v>55.934936999999998</v>
      </c>
      <c r="AB107" s="94">
        <v>57.555779000000001</v>
      </c>
      <c r="AC107" s="94">
        <v>59.411205000000002</v>
      </c>
      <c r="AD107" s="94">
        <v>61.430737000000001</v>
      </c>
      <c r="AE107" s="94">
        <v>63.190727000000003</v>
      </c>
      <c r="AF107" s="95">
        <v>1.8134999999999998E-2</v>
      </c>
      <c r="AG107" s="84"/>
    </row>
    <row r="108" spans="1:33" ht="15" customHeight="1" x14ac:dyDescent="0.35">
      <c r="A108" s="83" t="s">
        <v>236</v>
      </c>
      <c r="B108" s="93" t="s">
        <v>175</v>
      </c>
      <c r="C108" s="94">
        <v>34.785809</v>
      </c>
      <c r="D108" s="94">
        <v>31.758455000000001</v>
      </c>
      <c r="E108" s="94">
        <v>29.665486999999999</v>
      </c>
      <c r="F108" s="94">
        <v>27.798918</v>
      </c>
      <c r="G108" s="94">
        <v>27.961237000000001</v>
      </c>
      <c r="H108" s="94">
        <v>28.445723999999998</v>
      </c>
      <c r="I108" s="94">
        <v>28.952971999999999</v>
      </c>
      <c r="J108" s="94">
        <v>29.695339000000001</v>
      </c>
      <c r="K108" s="94">
        <v>30.633292999999998</v>
      </c>
      <c r="L108" s="94">
        <v>31.326042000000001</v>
      </c>
      <c r="M108" s="94">
        <v>32.202423000000003</v>
      </c>
      <c r="N108" s="94">
        <v>33.144424000000001</v>
      </c>
      <c r="O108" s="94">
        <v>34.105080000000001</v>
      </c>
      <c r="P108" s="94">
        <v>34.733589000000002</v>
      </c>
      <c r="Q108" s="94">
        <v>36.138759999999998</v>
      </c>
      <c r="R108" s="94">
        <v>37.109878999999999</v>
      </c>
      <c r="S108" s="94">
        <v>38.252231999999999</v>
      </c>
      <c r="T108" s="94">
        <v>39.755572999999998</v>
      </c>
      <c r="U108" s="94">
        <v>40.596828000000002</v>
      </c>
      <c r="V108" s="94">
        <v>41.494410999999999</v>
      </c>
      <c r="W108" s="94">
        <v>42.721527000000002</v>
      </c>
      <c r="X108" s="94">
        <v>43.841934000000002</v>
      </c>
      <c r="Y108" s="94">
        <v>44.662925999999999</v>
      </c>
      <c r="Z108" s="94">
        <v>45.971901000000003</v>
      </c>
      <c r="AA108" s="94">
        <v>47.285034000000003</v>
      </c>
      <c r="AB108" s="94">
        <v>48.617232999999999</v>
      </c>
      <c r="AC108" s="94">
        <v>50.167706000000003</v>
      </c>
      <c r="AD108" s="94">
        <v>51.809052000000001</v>
      </c>
      <c r="AE108" s="94">
        <v>53.255549999999999</v>
      </c>
      <c r="AF108" s="95">
        <v>1.5327E-2</v>
      </c>
      <c r="AG108" s="84"/>
    </row>
    <row r="109" spans="1:33" ht="15" customHeight="1" x14ac:dyDescent="0.35">
      <c r="A109" s="83" t="s">
        <v>237</v>
      </c>
      <c r="B109" s="93" t="s">
        <v>177</v>
      </c>
      <c r="C109" s="94">
        <v>26.739815</v>
      </c>
      <c r="D109" s="94">
        <v>23.498315999999999</v>
      </c>
      <c r="E109" s="94">
        <v>23.247783999999999</v>
      </c>
      <c r="F109" s="94">
        <v>21.779222000000001</v>
      </c>
      <c r="G109" s="94">
        <v>21.830494000000002</v>
      </c>
      <c r="H109" s="94">
        <v>22.123515999999999</v>
      </c>
      <c r="I109" s="94">
        <v>22.342196999999999</v>
      </c>
      <c r="J109" s="94">
        <v>23.008109999999999</v>
      </c>
      <c r="K109" s="94">
        <v>23.546247000000001</v>
      </c>
      <c r="L109" s="94">
        <v>24.340824000000001</v>
      </c>
      <c r="M109" s="94">
        <v>25.145662000000002</v>
      </c>
      <c r="N109" s="94">
        <v>25.956372999999999</v>
      </c>
      <c r="O109" s="94">
        <v>26.728639999999999</v>
      </c>
      <c r="P109" s="94">
        <v>27.510777000000001</v>
      </c>
      <c r="Q109" s="94">
        <v>28.397428999999999</v>
      </c>
      <c r="R109" s="94">
        <v>29.161159999999999</v>
      </c>
      <c r="S109" s="94">
        <v>30.066579999999998</v>
      </c>
      <c r="T109" s="94">
        <v>31.123604</v>
      </c>
      <c r="U109" s="94">
        <v>31.883016999999999</v>
      </c>
      <c r="V109" s="94">
        <v>32.737385000000003</v>
      </c>
      <c r="W109" s="94">
        <v>33.745296000000003</v>
      </c>
      <c r="X109" s="94">
        <v>34.658870999999998</v>
      </c>
      <c r="Y109" s="94">
        <v>35.633766000000001</v>
      </c>
      <c r="Z109" s="94">
        <v>36.679955</v>
      </c>
      <c r="AA109" s="94">
        <v>37.881656999999997</v>
      </c>
      <c r="AB109" s="94">
        <v>38.956744999999998</v>
      </c>
      <c r="AC109" s="94">
        <v>39.970398000000003</v>
      </c>
      <c r="AD109" s="94">
        <v>41.019604000000001</v>
      </c>
      <c r="AE109" s="94">
        <v>42.160580000000003</v>
      </c>
      <c r="AF109" s="95">
        <v>1.6395E-2</v>
      </c>
      <c r="AG109" s="84"/>
    </row>
    <row r="110" spans="1:33" ht="15" customHeight="1" x14ac:dyDescent="0.35">
      <c r="A110" s="83" t="s">
        <v>238</v>
      </c>
      <c r="B110" s="93" t="s">
        <v>179</v>
      </c>
      <c r="C110" s="94">
        <v>37.123699000000002</v>
      </c>
      <c r="D110" s="94">
        <v>34.212390999999997</v>
      </c>
      <c r="E110" s="94">
        <v>33.539042999999999</v>
      </c>
      <c r="F110" s="94">
        <v>31.841372</v>
      </c>
      <c r="G110" s="94">
        <v>31.320782000000001</v>
      </c>
      <c r="H110" s="94">
        <v>30.982025</v>
      </c>
      <c r="I110" s="94">
        <v>30.571625000000001</v>
      </c>
      <c r="J110" s="94">
        <v>31.434481000000002</v>
      </c>
      <c r="K110" s="94">
        <v>32.218680999999997</v>
      </c>
      <c r="L110" s="94">
        <v>33.077724000000003</v>
      </c>
      <c r="M110" s="94">
        <v>34.003559000000003</v>
      </c>
      <c r="N110" s="94">
        <v>35.069800999999998</v>
      </c>
      <c r="O110" s="94">
        <v>35.900458999999998</v>
      </c>
      <c r="P110" s="94">
        <v>36.889705999999997</v>
      </c>
      <c r="Q110" s="94">
        <v>37.922305999999999</v>
      </c>
      <c r="R110" s="94">
        <v>38.890892000000001</v>
      </c>
      <c r="S110" s="94">
        <v>40.121704000000001</v>
      </c>
      <c r="T110" s="94">
        <v>41.569606999999998</v>
      </c>
      <c r="U110" s="94">
        <v>42.503132000000001</v>
      </c>
      <c r="V110" s="94">
        <v>43.582366999999998</v>
      </c>
      <c r="W110" s="94">
        <v>44.594760999999998</v>
      </c>
      <c r="X110" s="94">
        <v>45.723801000000002</v>
      </c>
      <c r="Y110" s="94">
        <v>46.868706000000003</v>
      </c>
      <c r="Z110" s="94">
        <v>48.117663999999998</v>
      </c>
      <c r="AA110" s="94">
        <v>49.534882000000003</v>
      </c>
      <c r="AB110" s="94">
        <v>50.835521999999997</v>
      </c>
      <c r="AC110" s="94">
        <v>52.110573000000002</v>
      </c>
      <c r="AD110" s="94">
        <v>53.403221000000002</v>
      </c>
      <c r="AE110" s="94">
        <v>54.985886000000001</v>
      </c>
      <c r="AF110" s="95">
        <v>1.4128E-2</v>
      </c>
      <c r="AG110" s="84"/>
    </row>
    <row r="111" spans="1:33" ht="15" customHeight="1" x14ac:dyDescent="0.35">
      <c r="A111" s="83" t="s">
        <v>239</v>
      </c>
      <c r="B111" s="93" t="s">
        <v>154</v>
      </c>
      <c r="C111" s="94">
        <v>15.397789</v>
      </c>
      <c r="D111" s="94">
        <v>16.193166999999999</v>
      </c>
      <c r="E111" s="94">
        <v>18.528611999999999</v>
      </c>
      <c r="F111" s="94">
        <v>17.721596000000002</v>
      </c>
      <c r="G111" s="94">
        <v>18.073820000000001</v>
      </c>
      <c r="H111" s="94">
        <v>18.556609999999999</v>
      </c>
      <c r="I111" s="94">
        <v>18.969358</v>
      </c>
      <c r="J111" s="94">
        <v>19.46125</v>
      </c>
      <c r="K111" s="94">
        <v>20.003481000000001</v>
      </c>
      <c r="L111" s="94">
        <v>20.589545999999999</v>
      </c>
      <c r="M111" s="94">
        <v>21.196297000000001</v>
      </c>
      <c r="N111" s="94">
        <v>21.882425000000001</v>
      </c>
      <c r="O111" s="94">
        <v>22.502244999999998</v>
      </c>
      <c r="P111" s="94">
        <v>23.099827000000001</v>
      </c>
      <c r="Q111" s="94">
        <v>23.806925</v>
      </c>
      <c r="R111" s="94">
        <v>24.439516000000001</v>
      </c>
      <c r="S111" s="94">
        <v>25.155176000000001</v>
      </c>
      <c r="T111" s="94">
        <v>25.963936</v>
      </c>
      <c r="U111" s="94">
        <v>26.586338000000001</v>
      </c>
      <c r="V111" s="94">
        <v>27.271446000000001</v>
      </c>
      <c r="W111" s="94">
        <v>28.052401</v>
      </c>
      <c r="X111" s="94">
        <v>28.759644999999999</v>
      </c>
      <c r="Y111" s="94">
        <v>29.487998999999999</v>
      </c>
      <c r="Z111" s="94">
        <v>30.285644999999999</v>
      </c>
      <c r="AA111" s="94">
        <v>31.124365000000001</v>
      </c>
      <c r="AB111" s="94">
        <v>31.989037</v>
      </c>
      <c r="AC111" s="94">
        <v>32.926299999999998</v>
      </c>
      <c r="AD111" s="94">
        <v>33.803168999999997</v>
      </c>
      <c r="AE111" s="94">
        <v>34.856338999999998</v>
      </c>
      <c r="AF111" s="95">
        <v>2.9609E-2</v>
      </c>
      <c r="AG111" s="84"/>
    </row>
    <row r="112" spans="1:33" ht="15" customHeight="1" x14ac:dyDescent="0.35">
      <c r="A112" s="83" t="s">
        <v>240</v>
      </c>
      <c r="B112" s="93" t="s">
        <v>182</v>
      </c>
      <c r="C112" s="101">
        <v>17.636348999999999</v>
      </c>
      <c r="D112" s="101">
        <v>16.814886000000001</v>
      </c>
      <c r="E112" s="101">
        <v>15.801643</v>
      </c>
      <c r="F112" s="101">
        <v>15.599382</v>
      </c>
      <c r="G112" s="101">
        <v>15.393125</v>
      </c>
      <c r="H112" s="101">
        <v>15.600327</v>
      </c>
      <c r="I112" s="101">
        <v>15.862631</v>
      </c>
      <c r="J112" s="101">
        <v>16.211784000000002</v>
      </c>
      <c r="K112" s="101">
        <v>16.641645</v>
      </c>
      <c r="L112" s="101">
        <v>17.017658000000001</v>
      </c>
      <c r="M112" s="101">
        <v>17.302696000000001</v>
      </c>
      <c r="N112" s="101">
        <v>17.610371000000001</v>
      </c>
      <c r="O112" s="101">
        <v>17.854496000000001</v>
      </c>
      <c r="P112" s="101">
        <v>18.070988</v>
      </c>
      <c r="Q112" s="101">
        <v>18.225151</v>
      </c>
      <c r="R112" s="101">
        <v>18.525020999999999</v>
      </c>
      <c r="S112" s="101">
        <v>19.336950000000002</v>
      </c>
      <c r="T112" s="101">
        <v>20.212752999999999</v>
      </c>
      <c r="U112" s="101">
        <v>20.344721</v>
      </c>
      <c r="V112" s="101">
        <v>20.478876</v>
      </c>
      <c r="W112" s="101">
        <v>20.676455000000001</v>
      </c>
      <c r="X112" s="101">
        <v>20.886517000000001</v>
      </c>
      <c r="Y112" s="101">
        <v>21.062023</v>
      </c>
      <c r="Z112" s="101">
        <v>21.265041</v>
      </c>
      <c r="AA112" s="101">
        <v>21.530842</v>
      </c>
      <c r="AB112" s="101">
        <v>21.826122000000002</v>
      </c>
      <c r="AC112" s="101">
        <v>22.077287999999999</v>
      </c>
      <c r="AD112" s="101">
        <v>22.326426999999999</v>
      </c>
      <c r="AE112" s="101">
        <v>22.81315</v>
      </c>
      <c r="AF112" s="102">
        <v>9.2339999999999992E-3</v>
      </c>
      <c r="AG112" s="84"/>
    </row>
    <row r="113" spans="1:33" ht="15" customHeight="1" x14ac:dyDescent="0.35">
      <c r="A113" s="83" t="s">
        <v>241</v>
      </c>
      <c r="B113" s="93" t="s">
        <v>149</v>
      </c>
      <c r="C113" s="94">
        <v>42.514735999999999</v>
      </c>
      <c r="D113" s="94">
        <v>45.675094999999999</v>
      </c>
      <c r="E113" s="94">
        <v>45.293697000000002</v>
      </c>
      <c r="F113" s="94">
        <v>43.857737999999998</v>
      </c>
      <c r="G113" s="94">
        <v>44.672451000000002</v>
      </c>
      <c r="H113" s="94">
        <v>45.983803000000002</v>
      </c>
      <c r="I113" s="94">
        <v>47.377032999999997</v>
      </c>
      <c r="J113" s="94">
        <v>48.851345000000002</v>
      </c>
      <c r="K113" s="94">
        <v>50.204998000000003</v>
      </c>
      <c r="L113" s="94">
        <v>51.755104000000003</v>
      </c>
      <c r="M113" s="94">
        <v>53.223250999999998</v>
      </c>
      <c r="N113" s="94">
        <v>54.71669</v>
      </c>
      <c r="O113" s="94">
        <v>56.069679000000001</v>
      </c>
      <c r="P113" s="94">
        <v>57.089722000000002</v>
      </c>
      <c r="Q113" s="94">
        <v>58.384242999999998</v>
      </c>
      <c r="R113" s="94">
        <v>59.766444999999997</v>
      </c>
      <c r="S113" s="94">
        <v>61.683247000000001</v>
      </c>
      <c r="T113" s="94">
        <v>63.547058</v>
      </c>
      <c r="U113" s="94">
        <v>65.316399000000004</v>
      </c>
      <c r="V113" s="94">
        <v>67.124153000000007</v>
      </c>
      <c r="W113" s="94">
        <v>68.269713999999993</v>
      </c>
      <c r="X113" s="94">
        <v>70.025467000000006</v>
      </c>
      <c r="Y113" s="94">
        <v>71.764983999999998</v>
      </c>
      <c r="Z113" s="94">
        <v>73.168700999999999</v>
      </c>
      <c r="AA113" s="94">
        <v>74.62294</v>
      </c>
      <c r="AB113" s="94">
        <v>76.423157000000003</v>
      </c>
      <c r="AC113" s="94">
        <v>77.980964999999998</v>
      </c>
      <c r="AD113" s="94">
        <v>79.337845000000002</v>
      </c>
      <c r="AE113" s="94">
        <v>80.255240999999998</v>
      </c>
      <c r="AF113" s="95">
        <v>2.2950999999999999E-2</v>
      </c>
      <c r="AG113" s="84"/>
    </row>
    <row r="114" spans="1:33" ht="15" customHeight="1" x14ac:dyDescent="0.35">
      <c r="A114" s="80"/>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row>
    <row r="115" spans="1:33" ht="15" customHeight="1" x14ac:dyDescent="0.35">
      <c r="A115" s="80"/>
      <c r="B115" s="92" t="s">
        <v>184</v>
      </c>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row>
    <row r="116" spans="1:33" ht="15" customHeight="1" x14ac:dyDescent="0.35">
      <c r="A116" s="83" t="s">
        <v>242</v>
      </c>
      <c r="B116" s="93" t="s">
        <v>145</v>
      </c>
      <c r="C116" s="94">
        <v>35.259189999999997</v>
      </c>
      <c r="D116" s="94">
        <v>34.259155</v>
      </c>
      <c r="E116" s="94">
        <v>32.935279999999999</v>
      </c>
      <c r="F116" s="94">
        <v>30.203082999999999</v>
      </c>
      <c r="G116" s="94">
        <v>28.870815</v>
      </c>
      <c r="H116" s="94">
        <v>27.678485999999999</v>
      </c>
      <c r="I116" s="94">
        <v>26.338013</v>
      </c>
      <c r="J116" s="94">
        <v>26.999089999999999</v>
      </c>
      <c r="K116" s="94">
        <v>27.586030999999998</v>
      </c>
      <c r="L116" s="94">
        <v>28.208656000000001</v>
      </c>
      <c r="M116" s="94">
        <v>29.020744000000001</v>
      </c>
      <c r="N116" s="94">
        <v>29.834334999999999</v>
      </c>
      <c r="O116" s="94">
        <v>30.711352999999999</v>
      </c>
      <c r="P116" s="94">
        <v>31.531006000000001</v>
      </c>
      <c r="Q116" s="94">
        <v>32.453896</v>
      </c>
      <c r="R116" s="94">
        <v>33.213721999999997</v>
      </c>
      <c r="S116" s="94">
        <v>34.016907000000003</v>
      </c>
      <c r="T116" s="94">
        <v>35.077446000000002</v>
      </c>
      <c r="U116" s="94">
        <v>35.902076999999998</v>
      </c>
      <c r="V116" s="94">
        <v>36.776237000000002</v>
      </c>
      <c r="W116" s="94">
        <v>37.859959000000003</v>
      </c>
      <c r="X116" s="94">
        <v>38.766486999999998</v>
      </c>
      <c r="Y116" s="94">
        <v>39.802605</v>
      </c>
      <c r="Z116" s="94">
        <v>40.828529000000003</v>
      </c>
      <c r="AA116" s="94">
        <v>42.080761000000003</v>
      </c>
      <c r="AB116" s="94">
        <v>43.224873000000002</v>
      </c>
      <c r="AC116" s="94">
        <v>44.341549000000001</v>
      </c>
      <c r="AD116" s="94">
        <v>45.474727999999999</v>
      </c>
      <c r="AE116" s="94">
        <v>46.696468000000003</v>
      </c>
      <c r="AF116" s="95">
        <v>1.0083999999999999E-2</v>
      </c>
      <c r="AG116" s="84"/>
    </row>
    <row r="117" spans="1:33" ht="15" customHeight="1" x14ac:dyDescent="0.35">
      <c r="A117" s="83" t="s">
        <v>243</v>
      </c>
      <c r="B117" s="93" t="s">
        <v>154</v>
      </c>
      <c r="C117" s="94">
        <v>21.743988000000002</v>
      </c>
      <c r="D117" s="94">
        <v>19.343001999999998</v>
      </c>
      <c r="E117" s="94">
        <v>19.843730999999998</v>
      </c>
      <c r="F117" s="94">
        <v>18.880167</v>
      </c>
      <c r="G117" s="94">
        <v>19.180042</v>
      </c>
      <c r="H117" s="94">
        <v>19.629563999999998</v>
      </c>
      <c r="I117" s="94">
        <v>19.958828</v>
      </c>
      <c r="J117" s="94">
        <v>20.438231999999999</v>
      </c>
      <c r="K117" s="94">
        <v>20.967241000000001</v>
      </c>
      <c r="L117" s="94">
        <v>21.550757999999998</v>
      </c>
      <c r="M117" s="94">
        <v>22.159766999999999</v>
      </c>
      <c r="N117" s="94">
        <v>22.856565</v>
      </c>
      <c r="O117" s="94">
        <v>23.486425000000001</v>
      </c>
      <c r="P117" s="94">
        <v>24.116510000000002</v>
      </c>
      <c r="Q117" s="94">
        <v>24.825989</v>
      </c>
      <c r="R117" s="94">
        <v>25.456554000000001</v>
      </c>
      <c r="S117" s="94">
        <v>26.191479000000001</v>
      </c>
      <c r="T117" s="94">
        <v>26.974249</v>
      </c>
      <c r="U117" s="94">
        <v>27.547370999999998</v>
      </c>
      <c r="V117" s="94">
        <v>28.064705</v>
      </c>
      <c r="W117" s="94">
        <v>28.616914999999999</v>
      </c>
      <c r="X117" s="94">
        <v>29.074907</v>
      </c>
      <c r="Y117" s="94">
        <v>29.443580999999998</v>
      </c>
      <c r="Z117" s="94">
        <v>29.804174</v>
      </c>
      <c r="AA117" s="94">
        <v>30.699860000000001</v>
      </c>
      <c r="AB117" s="94">
        <v>31.619474</v>
      </c>
      <c r="AC117" s="94">
        <v>32.543362000000002</v>
      </c>
      <c r="AD117" s="94">
        <v>33.405749999999998</v>
      </c>
      <c r="AE117" s="94">
        <v>34.470322000000003</v>
      </c>
      <c r="AF117" s="95">
        <v>1.6591999999999999E-2</v>
      </c>
      <c r="AG117" s="84"/>
    </row>
    <row r="118" spans="1:33" ht="15" customHeight="1" x14ac:dyDescent="0.35">
      <c r="A118" s="83" t="s">
        <v>244</v>
      </c>
      <c r="B118" s="93" t="s">
        <v>147</v>
      </c>
      <c r="C118" s="94">
        <v>7.019558</v>
      </c>
      <c r="D118" s="94">
        <v>5.7033509999999996</v>
      </c>
      <c r="E118" s="94">
        <v>4.6766420000000002</v>
      </c>
      <c r="F118" s="94">
        <v>4.2287330000000001</v>
      </c>
      <c r="G118" s="94">
        <v>4.0028750000000004</v>
      </c>
      <c r="H118" s="94">
        <v>4.0129809999999999</v>
      </c>
      <c r="I118" s="94">
        <v>4.148943</v>
      </c>
      <c r="J118" s="94">
        <v>4.3422840000000003</v>
      </c>
      <c r="K118" s="94">
        <v>4.5759239999999997</v>
      </c>
      <c r="L118" s="94">
        <v>4.7778510000000001</v>
      </c>
      <c r="M118" s="94">
        <v>4.9402540000000004</v>
      </c>
      <c r="N118" s="94">
        <v>5.13706</v>
      </c>
      <c r="O118" s="94">
        <v>5.3159780000000003</v>
      </c>
      <c r="P118" s="94">
        <v>5.4669179999999997</v>
      </c>
      <c r="Q118" s="94">
        <v>5.6008599999999999</v>
      </c>
      <c r="R118" s="94">
        <v>5.8566500000000001</v>
      </c>
      <c r="S118" s="94">
        <v>6.084613</v>
      </c>
      <c r="T118" s="94">
        <v>6.2273940000000003</v>
      </c>
      <c r="U118" s="94">
        <v>6.354838</v>
      </c>
      <c r="V118" s="94">
        <v>6.4444100000000004</v>
      </c>
      <c r="W118" s="94">
        <v>6.5922109999999998</v>
      </c>
      <c r="X118" s="94">
        <v>6.7272959999999999</v>
      </c>
      <c r="Y118" s="94">
        <v>6.8184880000000003</v>
      </c>
      <c r="Z118" s="94">
        <v>6.897367</v>
      </c>
      <c r="AA118" s="94">
        <v>7.0362150000000003</v>
      </c>
      <c r="AB118" s="94">
        <v>7.1963480000000004</v>
      </c>
      <c r="AC118" s="94">
        <v>7.2959180000000003</v>
      </c>
      <c r="AD118" s="94">
        <v>7.3750080000000002</v>
      </c>
      <c r="AE118" s="94">
        <v>7.5223440000000004</v>
      </c>
      <c r="AF118" s="95">
        <v>2.4740000000000001E-3</v>
      </c>
      <c r="AG118" s="84"/>
    </row>
    <row r="119" spans="1:33" ht="15" customHeight="1" x14ac:dyDescent="0.35">
      <c r="A119" s="83" t="s">
        <v>245</v>
      </c>
      <c r="B119" s="93" t="s">
        <v>189</v>
      </c>
      <c r="C119" s="94">
        <v>2.1399219999999999</v>
      </c>
      <c r="D119" s="94">
        <v>2.1361430000000001</v>
      </c>
      <c r="E119" s="94">
        <v>2.1904170000000001</v>
      </c>
      <c r="F119" s="94">
        <v>2.2228780000000001</v>
      </c>
      <c r="G119" s="94">
        <v>2.2606169999999999</v>
      </c>
      <c r="H119" s="94">
        <v>2.30809</v>
      </c>
      <c r="I119" s="94">
        <v>2.3495050000000002</v>
      </c>
      <c r="J119" s="94">
        <v>2.3893399999999998</v>
      </c>
      <c r="K119" s="94">
        <v>2.4389910000000001</v>
      </c>
      <c r="L119" s="94">
        <v>2.5027089999999999</v>
      </c>
      <c r="M119" s="94">
        <v>2.5192679999999998</v>
      </c>
      <c r="N119" s="94">
        <v>2.562344</v>
      </c>
      <c r="O119" s="94">
        <v>2.6264020000000001</v>
      </c>
      <c r="P119" s="94">
        <v>2.6896520000000002</v>
      </c>
      <c r="Q119" s="94">
        <v>2.7604660000000001</v>
      </c>
      <c r="R119" s="94">
        <v>2.8233860000000002</v>
      </c>
      <c r="S119" s="94">
        <v>2.9183729999999999</v>
      </c>
      <c r="T119" s="94">
        <v>2.9934780000000001</v>
      </c>
      <c r="U119" s="94">
        <v>3.0705010000000001</v>
      </c>
      <c r="V119" s="94">
        <v>3.1291000000000002</v>
      </c>
      <c r="W119" s="94">
        <v>3.2052079999999998</v>
      </c>
      <c r="X119" s="94">
        <v>3.2690269999999999</v>
      </c>
      <c r="Y119" s="94">
        <v>3.3431120000000001</v>
      </c>
      <c r="Z119" s="94">
        <v>3.4156460000000002</v>
      </c>
      <c r="AA119" s="94">
        <v>3.5045060000000001</v>
      </c>
      <c r="AB119" s="94">
        <v>3.6019610000000002</v>
      </c>
      <c r="AC119" s="94">
        <v>3.668342</v>
      </c>
      <c r="AD119" s="94">
        <v>3.7585600000000001</v>
      </c>
      <c r="AE119" s="94">
        <v>3.8442880000000001</v>
      </c>
      <c r="AF119" s="95">
        <v>2.1142000000000001E-2</v>
      </c>
      <c r="AG119" s="84"/>
    </row>
    <row r="120" spans="1:33" ht="15" customHeight="1" x14ac:dyDescent="0.35">
      <c r="A120" s="83" t="s">
        <v>246</v>
      </c>
      <c r="B120" s="93" t="s">
        <v>191</v>
      </c>
      <c r="C120" s="94">
        <v>0.71087199999999995</v>
      </c>
      <c r="D120" s="94">
        <v>0.74010799999999999</v>
      </c>
      <c r="E120" s="94">
        <v>0.75807999999999998</v>
      </c>
      <c r="F120" s="94">
        <v>0.77444400000000002</v>
      </c>
      <c r="G120" s="94">
        <v>0.79097799999999996</v>
      </c>
      <c r="H120" s="94">
        <v>0.80832400000000004</v>
      </c>
      <c r="I120" s="94">
        <v>0.82609500000000002</v>
      </c>
      <c r="J120" s="94">
        <v>0.84464099999999998</v>
      </c>
      <c r="K120" s="94">
        <v>0.86391399999999996</v>
      </c>
      <c r="L120" s="94">
        <v>0.88402099999999995</v>
      </c>
      <c r="M120" s="94">
        <v>0.90451300000000001</v>
      </c>
      <c r="N120" s="94">
        <v>0.92581100000000005</v>
      </c>
      <c r="O120" s="94">
        <v>0.94755400000000001</v>
      </c>
      <c r="P120" s="94">
        <v>0.96943199999999996</v>
      </c>
      <c r="Q120" s="94">
        <v>0.99145700000000003</v>
      </c>
      <c r="R120" s="94">
        <v>1.0132810000000001</v>
      </c>
      <c r="S120" s="94">
        <v>1.0354159999999999</v>
      </c>
      <c r="T120" s="94">
        <v>1.0581400000000001</v>
      </c>
      <c r="U120" s="94">
        <v>1.0815360000000001</v>
      </c>
      <c r="V120" s="94">
        <v>1.105693</v>
      </c>
      <c r="W120" s="94">
        <v>1.130755</v>
      </c>
      <c r="X120" s="94">
        <v>1.1568400000000001</v>
      </c>
      <c r="Y120" s="94">
        <v>1.1838850000000001</v>
      </c>
      <c r="Z120" s="94">
        <v>1.2117039999999999</v>
      </c>
      <c r="AA120" s="94">
        <v>1.2403960000000001</v>
      </c>
      <c r="AB120" s="94">
        <v>1.26983</v>
      </c>
      <c r="AC120" s="94">
        <v>1.2999320000000001</v>
      </c>
      <c r="AD120" s="94">
        <v>1.330649</v>
      </c>
      <c r="AE120" s="94">
        <v>1.3620989999999999</v>
      </c>
      <c r="AF120" s="95">
        <v>2.3496E-2</v>
      </c>
      <c r="AG120" s="84"/>
    </row>
    <row r="121" spans="1:33" ht="15" customHeight="1" x14ac:dyDescent="0.35">
      <c r="A121" s="80"/>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row>
    <row r="122" spans="1:33" ht="15" customHeight="1" x14ac:dyDescent="0.35">
      <c r="A122" s="80"/>
      <c r="B122" s="92" t="s">
        <v>192</v>
      </c>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row>
    <row r="123" spans="1:33" ht="15" customHeight="1" x14ac:dyDescent="0.35">
      <c r="A123" s="83" t="s">
        <v>247</v>
      </c>
      <c r="B123" s="93" t="s">
        <v>143</v>
      </c>
      <c r="C123" s="94">
        <v>28.079529000000001</v>
      </c>
      <c r="D123" s="94">
        <v>29.389956999999999</v>
      </c>
      <c r="E123" s="94">
        <v>29.381777</v>
      </c>
      <c r="F123" s="94">
        <v>28.332443000000001</v>
      </c>
      <c r="G123" s="94">
        <v>27.903008</v>
      </c>
      <c r="H123" s="94">
        <v>28.079041</v>
      </c>
      <c r="I123" s="94">
        <v>28.620722000000001</v>
      </c>
      <c r="J123" s="94">
        <v>29.391425999999999</v>
      </c>
      <c r="K123" s="94">
        <v>30.390395999999999</v>
      </c>
      <c r="L123" s="94">
        <v>31.444233000000001</v>
      </c>
      <c r="M123" s="94">
        <v>32.638668000000003</v>
      </c>
      <c r="N123" s="94">
        <v>33.926730999999997</v>
      </c>
      <c r="O123" s="94">
        <v>35.051414000000001</v>
      </c>
      <c r="P123" s="94">
        <v>36.197280999999997</v>
      </c>
      <c r="Q123" s="94">
        <v>37.379528000000001</v>
      </c>
      <c r="R123" s="94">
        <v>38.669327000000003</v>
      </c>
      <c r="S123" s="94">
        <v>40.054381999999997</v>
      </c>
      <c r="T123" s="94">
        <v>41.459674999999997</v>
      </c>
      <c r="U123" s="94">
        <v>42.537182000000001</v>
      </c>
      <c r="V123" s="94">
        <v>43.496963999999998</v>
      </c>
      <c r="W123" s="94">
        <v>44.488148000000002</v>
      </c>
      <c r="X123" s="94">
        <v>45.439644000000001</v>
      </c>
      <c r="Y123" s="94">
        <v>46.591239999999999</v>
      </c>
      <c r="Z123" s="94">
        <v>47.843905999999997</v>
      </c>
      <c r="AA123" s="94">
        <v>49.267628000000002</v>
      </c>
      <c r="AB123" s="94">
        <v>50.712372000000002</v>
      </c>
      <c r="AC123" s="94">
        <v>52.060313999999998</v>
      </c>
      <c r="AD123" s="94">
        <v>53.346600000000002</v>
      </c>
      <c r="AE123" s="94">
        <v>54.855755000000002</v>
      </c>
      <c r="AF123" s="95">
        <v>2.4205000000000001E-2</v>
      </c>
      <c r="AG123" s="84"/>
    </row>
    <row r="124" spans="1:33" ht="15" customHeight="1" x14ac:dyDescent="0.35">
      <c r="A124" s="83" t="s">
        <v>248</v>
      </c>
      <c r="B124" s="93" t="s">
        <v>173</v>
      </c>
      <c r="C124" s="94">
        <v>38.203139999999998</v>
      </c>
      <c r="D124" s="94">
        <v>35.145949999999999</v>
      </c>
      <c r="E124" s="94">
        <v>34.669269999999997</v>
      </c>
      <c r="F124" s="94">
        <v>32.462508999999997</v>
      </c>
      <c r="G124" s="94">
        <v>32.701889000000001</v>
      </c>
      <c r="H124" s="94">
        <v>33.295811</v>
      </c>
      <c r="I124" s="94">
        <v>33.902934999999999</v>
      </c>
      <c r="J124" s="94">
        <v>34.800998999999997</v>
      </c>
      <c r="K124" s="94">
        <v>35.942047000000002</v>
      </c>
      <c r="L124" s="94">
        <v>36.779240000000001</v>
      </c>
      <c r="M124" s="94">
        <v>37.845913000000003</v>
      </c>
      <c r="N124" s="94">
        <v>38.991295000000001</v>
      </c>
      <c r="O124" s="94">
        <v>40.160961</v>
      </c>
      <c r="P124" s="94">
        <v>40.931240000000003</v>
      </c>
      <c r="Q124" s="94">
        <v>42.637974</v>
      </c>
      <c r="R124" s="94">
        <v>43.819777999999999</v>
      </c>
      <c r="S124" s="94">
        <v>45.126938000000003</v>
      </c>
      <c r="T124" s="94">
        <v>46.845756999999999</v>
      </c>
      <c r="U124" s="94">
        <v>47.865546999999999</v>
      </c>
      <c r="V124" s="94">
        <v>48.958083999999999</v>
      </c>
      <c r="W124" s="94">
        <v>50.453522</v>
      </c>
      <c r="X124" s="94">
        <v>51.798119</v>
      </c>
      <c r="Y124" s="94">
        <v>52.793377</v>
      </c>
      <c r="Z124" s="94">
        <v>54.361153000000002</v>
      </c>
      <c r="AA124" s="94">
        <v>55.934936999999998</v>
      </c>
      <c r="AB124" s="94">
        <v>57.555779000000001</v>
      </c>
      <c r="AC124" s="94">
        <v>59.411205000000002</v>
      </c>
      <c r="AD124" s="94">
        <v>61.430737000000001</v>
      </c>
      <c r="AE124" s="94">
        <v>63.190727000000003</v>
      </c>
      <c r="AF124" s="95">
        <v>1.8134999999999998E-2</v>
      </c>
      <c r="AG124" s="84"/>
    </row>
    <row r="125" spans="1:33" ht="15" customHeight="1" x14ac:dyDescent="0.35">
      <c r="A125" s="83" t="s">
        <v>249</v>
      </c>
      <c r="B125" s="93" t="s">
        <v>175</v>
      </c>
      <c r="C125" s="94">
        <v>34.782668999999999</v>
      </c>
      <c r="D125" s="94">
        <v>31.708697999999998</v>
      </c>
      <c r="E125" s="94">
        <v>29.669419999999999</v>
      </c>
      <c r="F125" s="94">
        <v>27.828457</v>
      </c>
      <c r="G125" s="94">
        <v>27.997744000000001</v>
      </c>
      <c r="H125" s="94">
        <v>28.477186</v>
      </c>
      <c r="I125" s="94">
        <v>28.972797</v>
      </c>
      <c r="J125" s="94">
        <v>29.716660999999998</v>
      </c>
      <c r="K125" s="94">
        <v>30.656144999999999</v>
      </c>
      <c r="L125" s="94">
        <v>31.350573000000001</v>
      </c>
      <c r="M125" s="94">
        <v>32.228664000000002</v>
      </c>
      <c r="N125" s="94">
        <v>33.172221999999998</v>
      </c>
      <c r="O125" s="94">
        <v>34.134341999999997</v>
      </c>
      <c r="P125" s="94">
        <v>34.765014999999998</v>
      </c>
      <c r="Q125" s="94">
        <v>36.170608999999999</v>
      </c>
      <c r="R125" s="94">
        <v>37.143497000000004</v>
      </c>
      <c r="S125" s="94">
        <v>38.289042999999999</v>
      </c>
      <c r="T125" s="94">
        <v>39.796782999999998</v>
      </c>
      <c r="U125" s="94">
        <v>40.640582999999999</v>
      </c>
      <c r="V125" s="94">
        <v>41.540970000000002</v>
      </c>
      <c r="W125" s="94">
        <v>42.770122999999998</v>
      </c>
      <c r="X125" s="94">
        <v>43.893416999999999</v>
      </c>
      <c r="Y125" s="94">
        <v>44.718006000000003</v>
      </c>
      <c r="Z125" s="94">
        <v>46.029713000000001</v>
      </c>
      <c r="AA125" s="94">
        <v>47.345444000000001</v>
      </c>
      <c r="AB125" s="94">
        <v>48.679713999999997</v>
      </c>
      <c r="AC125" s="94">
        <v>50.231769999999997</v>
      </c>
      <c r="AD125" s="94">
        <v>51.875216999999999</v>
      </c>
      <c r="AE125" s="94">
        <v>53.324916999999999</v>
      </c>
      <c r="AF125" s="95">
        <v>1.5377E-2</v>
      </c>
      <c r="AG125" s="84"/>
    </row>
    <row r="126" spans="1:33" ht="15" customHeight="1" x14ac:dyDescent="0.35">
      <c r="A126" s="83" t="s">
        <v>250</v>
      </c>
      <c r="B126" s="93" t="s">
        <v>177</v>
      </c>
      <c r="C126" s="94">
        <v>26.739815</v>
      </c>
      <c r="D126" s="94">
        <v>23.498315999999999</v>
      </c>
      <c r="E126" s="94">
        <v>23.247783999999999</v>
      </c>
      <c r="F126" s="94">
        <v>21.779222000000001</v>
      </c>
      <c r="G126" s="94">
        <v>21.830494000000002</v>
      </c>
      <c r="H126" s="94">
        <v>22.123515999999999</v>
      </c>
      <c r="I126" s="94">
        <v>22.342196999999999</v>
      </c>
      <c r="J126" s="94">
        <v>23.008109999999999</v>
      </c>
      <c r="K126" s="94">
        <v>23.546247000000001</v>
      </c>
      <c r="L126" s="94">
        <v>24.340824000000001</v>
      </c>
      <c r="M126" s="94">
        <v>25.145662000000002</v>
      </c>
      <c r="N126" s="94">
        <v>25.956372999999999</v>
      </c>
      <c r="O126" s="94">
        <v>26.728639999999999</v>
      </c>
      <c r="P126" s="94">
        <v>27.510777000000001</v>
      </c>
      <c r="Q126" s="94">
        <v>28.397428999999999</v>
      </c>
      <c r="R126" s="94">
        <v>29.161159999999999</v>
      </c>
      <c r="S126" s="94">
        <v>30.066579999999998</v>
      </c>
      <c r="T126" s="94">
        <v>31.123604</v>
      </c>
      <c r="U126" s="94">
        <v>31.883016999999999</v>
      </c>
      <c r="V126" s="94">
        <v>32.737385000000003</v>
      </c>
      <c r="W126" s="94">
        <v>33.745296000000003</v>
      </c>
      <c r="X126" s="94">
        <v>34.658870999999998</v>
      </c>
      <c r="Y126" s="94">
        <v>35.633766000000001</v>
      </c>
      <c r="Z126" s="94">
        <v>36.679955</v>
      </c>
      <c r="AA126" s="94">
        <v>37.881656999999997</v>
      </c>
      <c r="AB126" s="94">
        <v>38.956744999999998</v>
      </c>
      <c r="AC126" s="94">
        <v>39.970398000000003</v>
      </c>
      <c r="AD126" s="94">
        <v>41.019604000000001</v>
      </c>
      <c r="AE126" s="94">
        <v>42.160580000000003</v>
      </c>
      <c r="AF126" s="95">
        <v>1.6395E-2</v>
      </c>
      <c r="AG126" s="84"/>
    </row>
    <row r="127" spans="1:33" ht="15" customHeight="1" x14ac:dyDescent="0.35">
      <c r="A127" s="83" t="s">
        <v>251</v>
      </c>
      <c r="B127" s="93" t="s">
        <v>145</v>
      </c>
      <c r="C127" s="94">
        <v>36.677647</v>
      </c>
      <c r="D127" s="94">
        <v>34.203194000000003</v>
      </c>
      <c r="E127" s="94">
        <v>33.262852000000002</v>
      </c>
      <c r="F127" s="94">
        <v>31.351838999999998</v>
      </c>
      <c r="G127" s="94">
        <v>30.742184000000002</v>
      </c>
      <c r="H127" s="94">
        <v>30.298497999999999</v>
      </c>
      <c r="I127" s="94">
        <v>29.713052999999999</v>
      </c>
      <c r="J127" s="94">
        <v>30.522183999999999</v>
      </c>
      <c r="K127" s="94">
        <v>31.276892</v>
      </c>
      <c r="L127" s="94">
        <v>32.122345000000003</v>
      </c>
      <c r="M127" s="94">
        <v>33.015476</v>
      </c>
      <c r="N127" s="94">
        <v>34.02948</v>
      </c>
      <c r="O127" s="94">
        <v>34.836098</v>
      </c>
      <c r="P127" s="94">
        <v>35.774292000000003</v>
      </c>
      <c r="Q127" s="94">
        <v>36.795906000000002</v>
      </c>
      <c r="R127" s="94">
        <v>37.728397000000001</v>
      </c>
      <c r="S127" s="94">
        <v>38.864455999999997</v>
      </c>
      <c r="T127" s="94">
        <v>40.169262000000003</v>
      </c>
      <c r="U127" s="94">
        <v>41.100613000000003</v>
      </c>
      <c r="V127" s="94">
        <v>42.128284000000001</v>
      </c>
      <c r="W127" s="94">
        <v>43.140841999999999</v>
      </c>
      <c r="X127" s="94">
        <v>44.235560999999997</v>
      </c>
      <c r="Y127" s="94">
        <v>45.348526</v>
      </c>
      <c r="Z127" s="94">
        <v>46.564388000000001</v>
      </c>
      <c r="AA127" s="94">
        <v>47.928249000000001</v>
      </c>
      <c r="AB127" s="94">
        <v>49.201858999999999</v>
      </c>
      <c r="AC127" s="94">
        <v>50.407401999999998</v>
      </c>
      <c r="AD127" s="94">
        <v>51.665118999999997</v>
      </c>
      <c r="AE127" s="94">
        <v>53.052039999999998</v>
      </c>
      <c r="AF127" s="95">
        <v>1.3270000000000001E-2</v>
      </c>
      <c r="AG127" s="84"/>
    </row>
    <row r="128" spans="1:33" ht="15" customHeight="1" x14ac:dyDescent="0.35">
      <c r="A128" s="83" t="s">
        <v>252</v>
      </c>
      <c r="B128" s="93" t="s">
        <v>154</v>
      </c>
      <c r="C128" s="94">
        <v>15.557487</v>
      </c>
      <c r="D128" s="94">
        <v>15.59027</v>
      </c>
      <c r="E128" s="94">
        <v>18.005831000000001</v>
      </c>
      <c r="F128" s="94">
        <v>17.354804999999999</v>
      </c>
      <c r="G128" s="94">
        <v>17.829277000000001</v>
      </c>
      <c r="H128" s="94">
        <v>18.433727000000001</v>
      </c>
      <c r="I128" s="94">
        <v>18.952525999999999</v>
      </c>
      <c r="J128" s="94">
        <v>19.444834</v>
      </c>
      <c r="K128" s="94">
        <v>19.984307999999999</v>
      </c>
      <c r="L128" s="94">
        <v>20.570879000000001</v>
      </c>
      <c r="M128" s="94">
        <v>21.17746</v>
      </c>
      <c r="N128" s="94">
        <v>21.863146</v>
      </c>
      <c r="O128" s="94">
        <v>22.482410000000002</v>
      </c>
      <c r="P128" s="94">
        <v>23.079172</v>
      </c>
      <c r="Q128" s="94">
        <v>23.784952000000001</v>
      </c>
      <c r="R128" s="94">
        <v>24.414145999999999</v>
      </c>
      <c r="S128" s="94">
        <v>25.126383000000001</v>
      </c>
      <c r="T128" s="94">
        <v>25.929821</v>
      </c>
      <c r="U128" s="94">
        <v>26.544998</v>
      </c>
      <c r="V128" s="94">
        <v>27.215481</v>
      </c>
      <c r="W128" s="94">
        <v>27.979223000000001</v>
      </c>
      <c r="X128" s="94">
        <v>28.669954000000001</v>
      </c>
      <c r="Y128" s="94">
        <v>29.380572999999998</v>
      </c>
      <c r="Z128" s="94">
        <v>30.159790000000001</v>
      </c>
      <c r="AA128" s="94">
        <v>31.000803000000001</v>
      </c>
      <c r="AB128" s="94">
        <v>31.865670999999999</v>
      </c>
      <c r="AC128" s="94">
        <v>32.799633</v>
      </c>
      <c r="AD128" s="94">
        <v>33.673546000000002</v>
      </c>
      <c r="AE128" s="94">
        <v>34.720539000000002</v>
      </c>
      <c r="AF128" s="95">
        <v>2.9086000000000001E-2</v>
      </c>
      <c r="AG128" s="84"/>
    </row>
    <row r="129" spans="1:33" ht="15" customHeight="1" x14ac:dyDescent="0.35">
      <c r="A129" s="83" t="s">
        <v>253</v>
      </c>
      <c r="B129" s="93" t="s">
        <v>147</v>
      </c>
      <c r="C129" s="94">
        <v>8.8884290000000004</v>
      </c>
      <c r="D129" s="94">
        <v>8.1565440000000002</v>
      </c>
      <c r="E129" s="94">
        <v>7.2174889999999996</v>
      </c>
      <c r="F129" s="94">
        <v>6.8117580000000002</v>
      </c>
      <c r="G129" s="94">
        <v>6.5989599999999999</v>
      </c>
      <c r="H129" s="94">
        <v>6.6244969999999999</v>
      </c>
      <c r="I129" s="94">
        <v>6.7554020000000001</v>
      </c>
      <c r="J129" s="94">
        <v>7.0067690000000002</v>
      </c>
      <c r="K129" s="94">
        <v>7.3231820000000001</v>
      </c>
      <c r="L129" s="94">
        <v>7.6545940000000003</v>
      </c>
      <c r="M129" s="94">
        <v>7.9316810000000002</v>
      </c>
      <c r="N129" s="94">
        <v>8.2209430000000001</v>
      </c>
      <c r="O129" s="94">
        <v>8.4553919999999998</v>
      </c>
      <c r="P129" s="94">
        <v>8.6863010000000003</v>
      </c>
      <c r="Q129" s="94">
        <v>8.9169710000000002</v>
      </c>
      <c r="R129" s="94">
        <v>9.2459240000000005</v>
      </c>
      <c r="S129" s="94">
        <v>9.5609249999999992</v>
      </c>
      <c r="T129" s="94">
        <v>9.8447069999999997</v>
      </c>
      <c r="U129" s="94">
        <v>10.019852999999999</v>
      </c>
      <c r="V129" s="94">
        <v>10.190334999999999</v>
      </c>
      <c r="W129" s="94">
        <v>10.403489</v>
      </c>
      <c r="X129" s="94">
        <v>10.610996999999999</v>
      </c>
      <c r="Y129" s="94">
        <v>10.775066000000001</v>
      </c>
      <c r="Z129" s="94">
        <v>10.977511</v>
      </c>
      <c r="AA129" s="94">
        <v>11.208221</v>
      </c>
      <c r="AB129" s="94">
        <v>11.47648</v>
      </c>
      <c r="AC129" s="94">
        <v>11.641859999999999</v>
      </c>
      <c r="AD129" s="94">
        <v>11.829031000000001</v>
      </c>
      <c r="AE129" s="94">
        <v>12.062549000000001</v>
      </c>
      <c r="AF129" s="95">
        <v>1.0965000000000001E-2</v>
      </c>
      <c r="AG129" s="84"/>
    </row>
    <row r="130" spans="1:33" ht="15" customHeight="1" x14ac:dyDescent="0.35">
      <c r="A130" s="83" t="s">
        <v>254</v>
      </c>
      <c r="B130" s="93" t="s">
        <v>164</v>
      </c>
      <c r="C130" s="94">
        <v>5.4300449999999998</v>
      </c>
      <c r="D130" s="94">
        <v>5.6662499999999998</v>
      </c>
      <c r="E130" s="94">
        <v>6.0499320000000001</v>
      </c>
      <c r="F130" s="94">
        <v>6.1887480000000004</v>
      </c>
      <c r="G130" s="94">
        <v>6.3583030000000003</v>
      </c>
      <c r="H130" s="94">
        <v>6.5438479999999997</v>
      </c>
      <c r="I130" s="94">
        <v>6.7687540000000004</v>
      </c>
      <c r="J130" s="94">
        <v>6.9899290000000001</v>
      </c>
      <c r="K130" s="94">
        <v>7.2863090000000001</v>
      </c>
      <c r="L130" s="94">
        <v>7.544092</v>
      </c>
      <c r="M130" s="94">
        <v>7.8605200000000002</v>
      </c>
      <c r="N130" s="94">
        <v>8.1369059999999998</v>
      </c>
      <c r="O130" s="94">
        <v>8.4165989999999997</v>
      </c>
      <c r="P130" s="94">
        <v>8.7137440000000002</v>
      </c>
      <c r="Q130" s="94">
        <v>9.0160940000000007</v>
      </c>
      <c r="R130" s="94">
        <v>9.3364229999999999</v>
      </c>
      <c r="S130" s="94">
        <v>9.6335669999999993</v>
      </c>
      <c r="T130" s="94">
        <v>9.9357500000000005</v>
      </c>
      <c r="U130" s="94">
        <v>10.25379</v>
      </c>
      <c r="V130" s="94">
        <v>10.550333999999999</v>
      </c>
      <c r="W130" s="94">
        <v>10.863170999999999</v>
      </c>
      <c r="X130" s="94">
        <v>11.205928999999999</v>
      </c>
      <c r="Y130" s="94">
        <v>11.564223999999999</v>
      </c>
      <c r="Z130" s="94">
        <v>11.928692</v>
      </c>
      <c r="AA130" s="94">
        <v>12.296098000000001</v>
      </c>
      <c r="AB130" s="94">
        <v>12.682731</v>
      </c>
      <c r="AC130" s="94">
        <v>13.083981</v>
      </c>
      <c r="AD130" s="94">
        <v>13.482186</v>
      </c>
      <c r="AE130" s="94">
        <v>13.907104</v>
      </c>
      <c r="AF130" s="95">
        <v>3.4158000000000001E-2</v>
      </c>
      <c r="AG130" s="84"/>
    </row>
    <row r="131" spans="1:33" ht="15" customHeight="1" x14ac:dyDescent="0.35">
      <c r="A131" s="83" t="s">
        <v>255</v>
      </c>
      <c r="B131" s="93" t="s">
        <v>202</v>
      </c>
      <c r="C131" s="94">
        <v>2.180123</v>
      </c>
      <c r="D131" s="94">
        <v>2.1829010000000002</v>
      </c>
      <c r="E131" s="94">
        <v>2.2374679999999998</v>
      </c>
      <c r="F131" s="94">
        <v>2.2786019999999998</v>
      </c>
      <c r="G131" s="94">
        <v>2.3212130000000002</v>
      </c>
      <c r="H131" s="94">
        <v>2.3720020000000002</v>
      </c>
      <c r="I131" s="94">
        <v>2.4162880000000002</v>
      </c>
      <c r="J131" s="94">
        <v>2.4584239999999999</v>
      </c>
      <c r="K131" s="94">
        <v>2.5111569999999999</v>
      </c>
      <c r="L131" s="94">
        <v>2.5751949999999999</v>
      </c>
      <c r="M131" s="94">
        <v>2.5951270000000002</v>
      </c>
      <c r="N131" s="94">
        <v>2.6399520000000001</v>
      </c>
      <c r="O131" s="94">
        <v>2.705282</v>
      </c>
      <c r="P131" s="94">
        <v>2.7700979999999999</v>
      </c>
      <c r="Q131" s="94">
        <v>2.8415530000000002</v>
      </c>
      <c r="R131" s="94">
        <v>2.9057409999999999</v>
      </c>
      <c r="S131" s="94">
        <v>3.0042620000000002</v>
      </c>
      <c r="T131" s="94">
        <v>3.0811350000000002</v>
      </c>
      <c r="U131" s="94">
        <v>3.163707</v>
      </c>
      <c r="V131" s="94">
        <v>3.22512</v>
      </c>
      <c r="W131" s="94">
        <v>3.3025570000000002</v>
      </c>
      <c r="X131" s="94">
        <v>3.3694959999999998</v>
      </c>
      <c r="Y131" s="94">
        <v>3.4474689999999999</v>
      </c>
      <c r="Z131" s="94">
        <v>3.5234939999999999</v>
      </c>
      <c r="AA131" s="94">
        <v>3.6159690000000002</v>
      </c>
      <c r="AB131" s="94">
        <v>3.7175609999999999</v>
      </c>
      <c r="AC131" s="94">
        <v>3.7979039999999999</v>
      </c>
      <c r="AD131" s="94">
        <v>3.889875</v>
      </c>
      <c r="AE131" s="94">
        <v>3.9780259999999998</v>
      </c>
      <c r="AF131" s="95">
        <v>2.1711000000000001E-2</v>
      </c>
      <c r="AG131" s="84"/>
    </row>
    <row r="132" spans="1:33" ht="15" customHeight="1" x14ac:dyDescent="0.35">
      <c r="A132" s="83" t="s">
        <v>256</v>
      </c>
      <c r="B132" s="93" t="s">
        <v>168</v>
      </c>
      <c r="C132" s="94" t="s">
        <v>305</v>
      </c>
      <c r="D132" s="94" t="s">
        <v>305</v>
      </c>
      <c r="E132" s="94" t="s">
        <v>305</v>
      </c>
      <c r="F132" s="94" t="s">
        <v>305</v>
      </c>
      <c r="G132" s="94" t="s">
        <v>305</v>
      </c>
      <c r="H132" s="94" t="s">
        <v>305</v>
      </c>
      <c r="I132" s="94" t="s">
        <v>305</v>
      </c>
      <c r="J132" s="94" t="s">
        <v>305</v>
      </c>
      <c r="K132" s="94" t="s">
        <v>305</v>
      </c>
      <c r="L132" s="94" t="s">
        <v>305</v>
      </c>
      <c r="M132" s="94" t="s">
        <v>305</v>
      </c>
      <c r="N132" s="94" t="s">
        <v>305</v>
      </c>
      <c r="O132" s="94" t="s">
        <v>305</v>
      </c>
      <c r="P132" s="94" t="s">
        <v>305</v>
      </c>
      <c r="Q132" s="94" t="s">
        <v>305</v>
      </c>
      <c r="R132" s="94" t="s">
        <v>305</v>
      </c>
      <c r="S132" s="94" t="s">
        <v>305</v>
      </c>
      <c r="T132" s="94" t="s">
        <v>305</v>
      </c>
      <c r="U132" s="94" t="s">
        <v>305</v>
      </c>
      <c r="V132" s="94" t="s">
        <v>305</v>
      </c>
      <c r="W132" s="94" t="s">
        <v>305</v>
      </c>
      <c r="X132" s="94" t="s">
        <v>305</v>
      </c>
      <c r="Y132" s="94" t="s">
        <v>305</v>
      </c>
      <c r="Z132" s="94" t="s">
        <v>305</v>
      </c>
      <c r="AA132" s="94" t="s">
        <v>305</v>
      </c>
      <c r="AB132" s="94" t="s">
        <v>305</v>
      </c>
      <c r="AC132" s="94" t="s">
        <v>305</v>
      </c>
      <c r="AD132" s="94" t="s">
        <v>305</v>
      </c>
      <c r="AE132" s="94" t="s">
        <v>305</v>
      </c>
      <c r="AF132" s="95" t="s">
        <v>305</v>
      </c>
      <c r="AG132" s="84" t="s">
        <v>305</v>
      </c>
    </row>
    <row r="133" spans="1:33" ht="15" customHeight="1" x14ac:dyDescent="0.35">
      <c r="A133" s="83" t="s">
        <v>257</v>
      </c>
      <c r="B133" s="93" t="s">
        <v>149</v>
      </c>
      <c r="C133" s="94">
        <v>35.847912000000001</v>
      </c>
      <c r="D133" s="94">
        <v>36.448920999999999</v>
      </c>
      <c r="E133" s="94">
        <v>35.812945999999997</v>
      </c>
      <c r="F133" s="94">
        <v>35.483432999999998</v>
      </c>
      <c r="G133" s="94">
        <v>35.735596000000001</v>
      </c>
      <c r="H133" s="94">
        <v>36.424385000000001</v>
      </c>
      <c r="I133" s="94">
        <v>37.326343999999999</v>
      </c>
      <c r="J133" s="94">
        <v>38.340488000000001</v>
      </c>
      <c r="K133" s="94">
        <v>39.458911999999998</v>
      </c>
      <c r="L133" s="94">
        <v>40.709549000000003</v>
      </c>
      <c r="M133" s="94">
        <v>41.779259000000003</v>
      </c>
      <c r="N133" s="94">
        <v>43.030048000000001</v>
      </c>
      <c r="O133" s="94">
        <v>44.116070000000001</v>
      </c>
      <c r="P133" s="94">
        <v>45.142223000000001</v>
      </c>
      <c r="Q133" s="94">
        <v>46.341698000000001</v>
      </c>
      <c r="R133" s="94">
        <v>47.388061999999998</v>
      </c>
      <c r="S133" s="94">
        <v>48.774765000000002</v>
      </c>
      <c r="T133" s="94">
        <v>50.074019999999997</v>
      </c>
      <c r="U133" s="94">
        <v>51.303719000000001</v>
      </c>
      <c r="V133" s="94">
        <v>52.487755</v>
      </c>
      <c r="W133" s="94">
        <v>53.61092</v>
      </c>
      <c r="X133" s="94">
        <v>54.727310000000003</v>
      </c>
      <c r="Y133" s="94">
        <v>55.923800999999997</v>
      </c>
      <c r="Z133" s="94">
        <v>57.191563000000002</v>
      </c>
      <c r="AA133" s="94">
        <v>58.525405999999997</v>
      </c>
      <c r="AB133" s="94">
        <v>59.824115999999997</v>
      </c>
      <c r="AC133" s="94">
        <v>61.042251999999998</v>
      </c>
      <c r="AD133" s="94">
        <v>62.031554999999997</v>
      </c>
      <c r="AE133" s="94">
        <v>63.065989999999999</v>
      </c>
      <c r="AF133" s="95">
        <v>2.0379999999999999E-2</v>
      </c>
      <c r="AG133" s="84"/>
    </row>
    <row r="134" spans="1:33" ht="15" customHeight="1" x14ac:dyDescent="0.35">
      <c r="A134" s="80"/>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row>
    <row r="135" spans="1:33" ht="15" customHeight="1" x14ac:dyDescent="0.35">
      <c r="A135" s="80"/>
      <c r="B135" s="92" t="s">
        <v>205</v>
      </c>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row>
    <row r="136" spans="1:33" ht="15" customHeight="1" x14ac:dyDescent="0.35">
      <c r="A136" s="80"/>
      <c r="B136" s="92" t="s">
        <v>258</v>
      </c>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row>
    <row r="137" spans="1:33" ht="15" customHeight="1" x14ac:dyDescent="0.35">
      <c r="A137" s="83" t="s">
        <v>259</v>
      </c>
      <c r="B137" s="93" t="s">
        <v>141</v>
      </c>
      <c r="C137" s="97">
        <v>322.97271699999999</v>
      </c>
      <c r="D137" s="97">
        <v>323.48208599999998</v>
      </c>
      <c r="E137" s="97">
        <v>317.10098299999999</v>
      </c>
      <c r="F137" s="97">
        <v>315.91897599999999</v>
      </c>
      <c r="G137" s="97">
        <v>319.47341899999998</v>
      </c>
      <c r="H137" s="97">
        <v>326.311218</v>
      </c>
      <c r="I137" s="97">
        <v>334.56668100000002</v>
      </c>
      <c r="J137" s="97">
        <v>345.12020899999999</v>
      </c>
      <c r="K137" s="97">
        <v>356.13659699999999</v>
      </c>
      <c r="L137" s="97">
        <v>368.276093</v>
      </c>
      <c r="M137" s="97">
        <v>379.814728</v>
      </c>
      <c r="N137" s="97">
        <v>392.85125699999998</v>
      </c>
      <c r="O137" s="97">
        <v>404.91421500000001</v>
      </c>
      <c r="P137" s="97">
        <v>416.79058800000001</v>
      </c>
      <c r="Q137" s="97">
        <v>429.65661599999999</v>
      </c>
      <c r="R137" s="97">
        <v>442.784943</v>
      </c>
      <c r="S137" s="97">
        <v>458.52145400000001</v>
      </c>
      <c r="T137" s="97">
        <v>473.92526199999998</v>
      </c>
      <c r="U137" s="97">
        <v>487.866241</v>
      </c>
      <c r="V137" s="97">
        <v>502.20431500000001</v>
      </c>
      <c r="W137" s="97">
        <v>516.70043899999996</v>
      </c>
      <c r="X137" s="97">
        <v>531.29565400000001</v>
      </c>
      <c r="Y137" s="97">
        <v>546.50299099999995</v>
      </c>
      <c r="Z137" s="97">
        <v>562.92224099999999</v>
      </c>
      <c r="AA137" s="97">
        <v>580.16076699999996</v>
      </c>
      <c r="AB137" s="97">
        <v>597.73699999999997</v>
      </c>
      <c r="AC137" s="97">
        <v>614.78350799999998</v>
      </c>
      <c r="AD137" s="97">
        <v>630.761169</v>
      </c>
      <c r="AE137" s="97">
        <v>648.10070800000005</v>
      </c>
      <c r="AF137" s="95">
        <v>2.5186E-2</v>
      </c>
      <c r="AG137" s="84"/>
    </row>
    <row r="138" spans="1:33" ht="15" customHeight="1" x14ac:dyDescent="0.35">
      <c r="A138" s="83" t="s">
        <v>260</v>
      </c>
      <c r="B138" s="93" t="s">
        <v>150</v>
      </c>
      <c r="C138" s="97">
        <v>237.59092699999999</v>
      </c>
      <c r="D138" s="97">
        <v>234.62986799999999</v>
      </c>
      <c r="E138" s="97">
        <v>226.68394499999999</v>
      </c>
      <c r="F138" s="97">
        <v>222.08869899999999</v>
      </c>
      <c r="G138" s="97">
        <v>222.85626199999999</v>
      </c>
      <c r="H138" s="97">
        <v>225.988586</v>
      </c>
      <c r="I138" s="97">
        <v>231.24728400000001</v>
      </c>
      <c r="J138" s="97">
        <v>237.97863799999999</v>
      </c>
      <c r="K138" s="97">
        <v>245.51246599999999</v>
      </c>
      <c r="L138" s="97">
        <v>253.671967</v>
      </c>
      <c r="M138" s="97">
        <v>260.99908399999998</v>
      </c>
      <c r="N138" s="97">
        <v>269.85598800000002</v>
      </c>
      <c r="O138" s="97">
        <v>277.39209</v>
      </c>
      <c r="P138" s="97">
        <v>284.850616</v>
      </c>
      <c r="Q138" s="97">
        <v>292.856628</v>
      </c>
      <c r="R138" s="97">
        <v>300.54110700000001</v>
      </c>
      <c r="S138" s="97">
        <v>310.25820900000002</v>
      </c>
      <c r="T138" s="97">
        <v>319.58785999999998</v>
      </c>
      <c r="U138" s="97">
        <v>327.38256799999999</v>
      </c>
      <c r="V138" s="97">
        <v>335.54629499999999</v>
      </c>
      <c r="W138" s="97">
        <v>344.047211</v>
      </c>
      <c r="X138" s="97">
        <v>352.26126099999999</v>
      </c>
      <c r="Y138" s="97">
        <v>360.695831</v>
      </c>
      <c r="Z138" s="97">
        <v>370.180725</v>
      </c>
      <c r="AA138" s="97">
        <v>380.03646900000001</v>
      </c>
      <c r="AB138" s="97">
        <v>390.07278400000001</v>
      </c>
      <c r="AC138" s="97">
        <v>399.68240400000002</v>
      </c>
      <c r="AD138" s="97">
        <v>408.94784499999997</v>
      </c>
      <c r="AE138" s="97">
        <v>418.74829099999999</v>
      </c>
      <c r="AF138" s="95">
        <v>2.0445999999999999E-2</v>
      </c>
      <c r="AG138" s="84"/>
    </row>
    <row r="139" spans="1:33" ht="15" customHeight="1" x14ac:dyDescent="0.35">
      <c r="A139" s="83" t="s">
        <v>261</v>
      </c>
      <c r="B139" s="93" t="s">
        <v>157</v>
      </c>
      <c r="C139" s="97">
        <v>310.18804899999998</v>
      </c>
      <c r="D139" s="97">
        <v>299.48312399999998</v>
      </c>
      <c r="E139" s="97">
        <v>269.78729199999998</v>
      </c>
      <c r="F139" s="97">
        <v>256.86755399999998</v>
      </c>
      <c r="G139" s="97">
        <v>256.75424199999998</v>
      </c>
      <c r="H139" s="97">
        <v>261.64138800000001</v>
      </c>
      <c r="I139" s="97">
        <v>268.77593999999999</v>
      </c>
      <c r="J139" s="97">
        <v>279.29470800000001</v>
      </c>
      <c r="K139" s="97">
        <v>290.77236900000003</v>
      </c>
      <c r="L139" s="97">
        <v>303.054779</v>
      </c>
      <c r="M139" s="97">
        <v>315.86880500000001</v>
      </c>
      <c r="N139" s="97">
        <v>329.36740099999997</v>
      </c>
      <c r="O139" s="97">
        <v>341.99368299999998</v>
      </c>
      <c r="P139" s="97">
        <v>354.52142300000003</v>
      </c>
      <c r="Q139" s="97">
        <v>367.39788800000002</v>
      </c>
      <c r="R139" s="97">
        <v>381.99465900000001</v>
      </c>
      <c r="S139" s="97">
        <v>397.07647700000001</v>
      </c>
      <c r="T139" s="97">
        <v>410.82681300000002</v>
      </c>
      <c r="U139" s="97">
        <v>424.96404999999999</v>
      </c>
      <c r="V139" s="97">
        <v>439.18356299999999</v>
      </c>
      <c r="W139" s="97">
        <v>452.62170400000002</v>
      </c>
      <c r="X139" s="97">
        <v>465.70413200000002</v>
      </c>
      <c r="Y139" s="97">
        <v>478.34899899999999</v>
      </c>
      <c r="Z139" s="97">
        <v>492.15560900000003</v>
      </c>
      <c r="AA139" s="97">
        <v>507.942566</v>
      </c>
      <c r="AB139" s="97">
        <v>525.07891800000004</v>
      </c>
      <c r="AC139" s="97">
        <v>541.39862100000005</v>
      </c>
      <c r="AD139" s="97">
        <v>556.10998500000005</v>
      </c>
      <c r="AE139" s="97">
        <v>572.697632</v>
      </c>
      <c r="AF139" s="95">
        <v>2.2141000000000001E-2</v>
      </c>
      <c r="AG139" s="84"/>
    </row>
    <row r="140" spans="1:33" ht="15" customHeight="1" x14ac:dyDescent="0.35">
      <c r="A140" s="83" t="s">
        <v>262</v>
      </c>
      <c r="B140" s="93" t="s">
        <v>170</v>
      </c>
      <c r="C140" s="97">
        <v>881.93579099999999</v>
      </c>
      <c r="D140" s="97">
        <v>811.12017800000001</v>
      </c>
      <c r="E140" s="97">
        <v>770.31597899999997</v>
      </c>
      <c r="F140" s="97">
        <v>716.33312999999998</v>
      </c>
      <c r="G140" s="97">
        <v>712.11669900000004</v>
      </c>
      <c r="H140" s="97">
        <v>715.35101299999997</v>
      </c>
      <c r="I140" s="97">
        <v>716.71777299999997</v>
      </c>
      <c r="J140" s="97">
        <v>729.79614300000003</v>
      </c>
      <c r="K140" s="97">
        <v>743.24487299999998</v>
      </c>
      <c r="L140" s="97">
        <v>754.99615500000004</v>
      </c>
      <c r="M140" s="97">
        <v>770.65386999999998</v>
      </c>
      <c r="N140" s="97">
        <v>789.31567399999994</v>
      </c>
      <c r="O140" s="97">
        <v>807.90704300000004</v>
      </c>
      <c r="P140" s="97">
        <v>823.13678000000004</v>
      </c>
      <c r="Q140" s="97">
        <v>849.36773700000003</v>
      </c>
      <c r="R140" s="97">
        <v>869.91479500000003</v>
      </c>
      <c r="S140" s="97">
        <v>895.80358899999999</v>
      </c>
      <c r="T140" s="97">
        <v>927.98358199999996</v>
      </c>
      <c r="U140" s="97">
        <v>949.49237100000005</v>
      </c>
      <c r="V140" s="97">
        <v>973.96173099999999</v>
      </c>
      <c r="W140" s="97">
        <v>1003.1007080000001</v>
      </c>
      <c r="X140" s="97">
        <v>1031.148682</v>
      </c>
      <c r="Y140" s="97">
        <v>1055.743164</v>
      </c>
      <c r="Z140" s="97">
        <v>1088.1660159999999</v>
      </c>
      <c r="AA140" s="97">
        <v>1123.6157229999999</v>
      </c>
      <c r="AB140" s="97">
        <v>1160.1599120000001</v>
      </c>
      <c r="AC140" s="97">
        <v>1200.4794919999999</v>
      </c>
      <c r="AD140" s="97">
        <v>1243.635986</v>
      </c>
      <c r="AE140" s="97">
        <v>1286.836182</v>
      </c>
      <c r="AF140" s="95">
        <v>1.3585E-2</v>
      </c>
      <c r="AG140" s="84"/>
    </row>
    <row r="141" spans="1:33" x14ac:dyDescent="0.35">
      <c r="A141" s="83" t="s">
        <v>263</v>
      </c>
      <c r="B141" s="93" t="s">
        <v>211</v>
      </c>
      <c r="C141" s="97">
        <v>1752.6875</v>
      </c>
      <c r="D141" s="97">
        <v>1668.7150879999999</v>
      </c>
      <c r="E141" s="97">
        <v>1583.8881839999999</v>
      </c>
      <c r="F141" s="97">
        <v>1511.2082519999999</v>
      </c>
      <c r="G141" s="97">
        <v>1511.2006839999999</v>
      </c>
      <c r="H141" s="97">
        <v>1529.292236</v>
      </c>
      <c r="I141" s="97">
        <v>1551.3076169999999</v>
      </c>
      <c r="J141" s="97">
        <v>1592.189697</v>
      </c>
      <c r="K141" s="97">
        <v>1635.6663820000001</v>
      </c>
      <c r="L141" s="97">
        <v>1679.9990230000001</v>
      </c>
      <c r="M141" s="97">
        <v>1727.336548</v>
      </c>
      <c r="N141" s="97">
        <v>1781.3903809999999</v>
      </c>
      <c r="O141" s="97">
        <v>1832.2071530000001</v>
      </c>
      <c r="P141" s="97">
        <v>1879.2991939999999</v>
      </c>
      <c r="Q141" s="97">
        <v>1939.2789310000001</v>
      </c>
      <c r="R141" s="97">
        <v>1995.2354740000001</v>
      </c>
      <c r="S141" s="97">
        <v>2061.6596679999998</v>
      </c>
      <c r="T141" s="97">
        <v>2132.3234859999998</v>
      </c>
      <c r="U141" s="97">
        <v>2189.705078</v>
      </c>
      <c r="V141" s="97">
        <v>2250.8957519999999</v>
      </c>
      <c r="W141" s="97">
        <v>2316.4702149999998</v>
      </c>
      <c r="X141" s="97">
        <v>2380.4096679999998</v>
      </c>
      <c r="Y141" s="97">
        <v>2441.2907709999999</v>
      </c>
      <c r="Z141" s="97">
        <v>2513.4243160000001</v>
      </c>
      <c r="AA141" s="97">
        <v>2591.7553710000002</v>
      </c>
      <c r="AB141" s="97">
        <v>2673.0485840000001</v>
      </c>
      <c r="AC141" s="97">
        <v>2756.3439939999998</v>
      </c>
      <c r="AD141" s="97">
        <v>2839.4548340000001</v>
      </c>
      <c r="AE141" s="97">
        <v>2926.382568</v>
      </c>
      <c r="AF141" s="95">
        <v>1.8475999999999999E-2</v>
      </c>
      <c r="AG141" s="84"/>
    </row>
    <row r="142" spans="1:33" x14ac:dyDescent="0.35">
      <c r="A142" s="83" t="s">
        <v>264</v>
      </c>
      <c r="B142" s="93" t="s">
        <v>213</v>
      </c>
      <c r="C142" s="97">
        <v>1.242942</v>
      </c>
      <c r="D142" s="97">
        <v>1.1616610000000001</v>
      </c>
      <c r="E142" s="97">
        <v>1.1278090000000001</v>
      </c>
      <c r="F142" s="97">
        <v>1.058009</v>
      </c>
      <c r="G142" s="97">
        <v>1.0391239999999999</v>
      </c>
      <c r="H142" s="97">
        <v>1.028267</v>
      </c>
      <c r="I142" s="97">
        <v>1.0142530000000001</v>
      </c>
      <c r="J142" s="97">
        <v>1.0000039999999999</v>
      </c>
      <c r="K142" s="97">
        <v>0.98604700000000001</v>
      </c>
      <c r="L142" s="97">
        <v>0.96463500000000002</v>
      </c>
      <c r="M142" s="97">
        <v>0.94789999999999996</v>
      </c>
      <c r="N142" s="97">
        <v>0.93591800000000003</v>
      </c>
      <c r="O142" s="97">
        <v>0.92657400000000001</v>
      </c>
      <c r="P142" s="97">
        <v>0.91227499999999995</v>
      </c>
      <c r="Q142" s="97">
        <v>0.91538900000000001</v>
      </c>
      <c r="R142" s="97">
        <v>0.91506600000000005</v>
      </c>
      <c r="S142" s="97">
        <v>0.92376800000000003</v>
      </c>
      <c r="T142" s="97">
        <v>0.94529700000000005</v>
      </c>
      <c r="U142" s="97">
        <v>0.95983499999999999</v>
      </c>
      <c r="V142" s="97">
        <v>0.97769200000000001</v>
      </c>
      <c r="W142" s="97">
        <v>1.0053920000000001</v>
      </c>
      <c r="X142" s="97">
        <v>1.035714</v>
      </c>
      <c r="Y142" s="97">
        <v>1.062603</v>
      </c>
      <c r="Z142" s="97">
        <v>1.0999110000000001</v>
      </c>
      <c r="AA142" s="97">
        <v>1.1399630000000001</v>
      </c>
      <c r="AB142" s="97">
        <v>1.183897</v>
      </c>
      <c r="AC142" s="97">
        <v>1.234793</v>
      </c>
      <c r="AD142" s="97">
        <v>1.2863979999999999</v>
      </c>
      <c r="AE142" s="97">
        <v>1.3414489999999999</v>
      </c>
      <c r="AF142" s="95">
        <v>2.728E-3</v>
      </c>
      <c r="AG142" s="84"/>
    </row>
    <row r="143" spans="1:33" x14ac:dyDescent="0.35">
      <c r="A143" s="83" t="s">
        <v>265</v>
      </c>
      <c r="B143" s="92" t="s">
        <v>215</v>
      </c>
      <c r="C143" s="98">
        <v>1753.9304199999999</v>
      </c>
      <c r="D143" s="98">
        <v>1669.8767089999999</v>
      </c>
      <c r="E143" s="98">
        <v>1585.015991</v>
      </c>
      <c r="F143" s="98">
        <v>1512.2664789999999</v>
      </c>
      <c r="G143" s="98">
        <v>1512.23999</v>
      </c>
      <c r="H143" s="98">
        <v>1530.320557</v>
      </c>
      <c r="I143" s="98">
        <v>1552.3220209999999</v>
      </c>
      <c r="J143" s="98">
        <v>1593.189697</v>
      </c>
      <c r="K143" s="98">
        <v>1636.652466</v>
      </c>
      <c r="L143" s="98">
        <v>1680.963501</v>
      </c>
      <c r="M143" s="98">
        <v>1728.284302</v>
      </c>
      <c r="N143" s="98">
        <v>1782.326294</v>
      </c>
      <c r="O143" s="98">
        <v>1833.1335449999999</v>
      </c>
      <c r="P143" s="98">
        <v>1880.211548</v>
      </c>
      <c r="Q143" s="98">
        <v>1940.1942140000001</v>
      </c>
      <c r="R143" s="98">
        <v>1996.150635</v>
      </c>
      <c r="S143" s="98">
        <v>2062.5834960000002</v>
      </c>
      <c r="T143" s="98">
        <v>2133.2687989999999</v>
      </c>
      <c r="U143" s="98">
        <v>2190.665039</v>
      </c>
      <c r="V143" s="98">
        <v>2251.8732909999999</v>
      </c>
      <c r="W143" s="98">
        <v>2317.475586</v>
      </c>
      <c r="X143" s="98">
        <v>2381.445557</v>
      </c>
      <c r="Y143" s="98">
        <v>2442.3532709999999</v>
      </c>
      <c r="Z143" s="98">
        <v>2514.524414</v>
      </c>
      <c r="AA143" s="98">
        <v>2592.8952640000002</v>
      </c>
      <c r="AB143" s="98">
        <v>2674.232422</v>
      </c>
      <c r="AC143" s="98">
        <v>2757.5786130000001</v>
      </c>
      <c r="AD143" s="98">
        <v>2840.7414549999999</v>
      </c>
      <c r="AE143" s="98">
        <v>2927.7241210000002</v>
      </c>
      <c r="AF143" s="96">
        <v>1.8467000000000001E-2</v>
      </c>
      <c r="AG143" s="84"/>
    </row>
    <row r="144" spans="1:33" x14ac:dyDescent="0.35">
      <c r="A144" s="80"/>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row>
    <row r="145" spans="2:34" ht="15" thickBot="1" x14ac:dyDescent="0.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0"/>
    </row>
    <row r="146" spans="2:34" ht="14.5" customHeight="1" x14ac:dyDescent="0.35">
      <c r="B146" s="56" t="s">
        <v>405</v>
      </c>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100"/>
    </row>
    <row r="147" spans="2:34" x14ac:dyDescent="0.35">
      <c r="B147" s="84" t="s">
        <v>285</v>
      </c>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0"/>
    </row>
    <row r="148" spans="2:34" x14ac:dyDescent="0.35">
      <c r="B148" s="84" t="s">
        <v>406</v>
      </c>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0"/>
    </row>
    <row r="149" spans="2:34" x14ac:dyDescent="0.35">
      <c r="B149" s="84" t="s">
        <v>407</v>
      </c>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0"/>
    </row>
    <row r="150" spans="2:34" ht="15" customHeight="1" x14ac:dyDescent="0.35">
      <c r="B150" s="84" t="s">
        <v>287</v>
      </c>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0"/>
    </row>
    <row r="151" spans="2:34" ht="15" customHeight="1" x14ac:dyDescent="0.35">
      <c r="B151" s="84" t="s">
        <v>408</v>
      </c>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0"/>
    </row>
    <row r="152" spans="2:34" ht="15" customHeight="1" x14ac:dyDescent="0.35">
      <c r="B152" s="84" t="s">
        <v>409</v>
      </c>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0"/>
    </row>
    <row r="153" spans="2:34" ht="15" customHeight="1" x14ac:dyDescent="0.35">
      <c r="B153" s="84" t="s">
        <v>290</v>
      </c>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0"/>
    </row>
    <row r="154" spans="2:34" ht="15" customHeight="1" x14ac:dyDescent="0.35">
      <c r="B154" s="84" t="s">
        <v>267</v>
      </c>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0"/>
    </row>
    <row r="155" spans="2:34" ht="15" customHeight="1" x14ac:dyDescent="0.35">
      <c r="B155" s="84" t="s">
        <v>410</v>
      </c>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0"/>
    </row>
    <row r="156" spans="2:34" ht="15" customHeight="1" x14ac:dyDescent="0.35">
      <c r="B156" s="84" t="s">
        <v>292</v>
      </c>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0"/>
    </row>
    <row r="157" spans="2:34" ht="15" customHeight="1" x14ac:dyDescent="0.35">
      <c r="B157" s="84" t="s">
        <v>293</v>
      </c>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0"/>
    </row>
    <row r="158" spans="2:34" ht="15" customHeight="1" x14ac:dyDescent="0.35">
      <c r="B158" s="84" t="s">
        <v>294</v>
      </c>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0"/>
    </row>
    <row r="159" spans="2:34" ht="15" customHeight="1" x14ac:dyDescent="0.35">
      <c r="B159" s="84" t="s">
        <v>402</v>
      </c>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0"/>
    </row>
    <row r="160" spans="2:34" ht="15" customHeight="1" x14ac:dyDescent="0.35">
      <c r="B160" s="84" t="s">
        <v>423</v>
      </c>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0"/>
    </row>
    <row r="161" spans="2:33" ht="15" customHeight="1" x14ac:dyDescent="0.35">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row>
    <row r="162" spans="2:33" ht="15" customHeight="1" x14ac:dyDescent="0.35">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row>
    <row r="163" spans="2:33" ht="15" customHeight="1" x14ac:dyDescent="0.35">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row>
    <row r="164" spans="2:33" ht="15" customHeight="1" x14ac:dyDescent="0.35">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row>
    <row r="165" spans="2:33" x14ac:dyDescent="0.35">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row>
    <row r="166" spans="2:33" ht="15" customHeight="1" x14ac:dyDescent="0.35">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row>
    <row r="167" spans="2:33" ht="15" customHeight="1" x14ac:dyDescent="0.35">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row>
    <row r="168" spans="2:33" ht="15" customHeight="1" x14ac:dyDescent="0.35">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row>
    <row r="169" spans="2:33" ht="15" customHeight="1" x14ac:dyDescent="0.35">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row>
    <row r="170" spans="2:33" ht="15" customHeight="1" x14ac:dyDescent="0.35">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row>
    <row r="171" spans="2:33" ht="15" customHeight="1" x14ac:dyDescent="0.35">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row>
    <row r="172" spans="2:33" ht="15" customHeight="1" x14ac:dyDescent="0.35">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row>
    <row r="173" spans="2:33" ht="15" customHeight="1" x14ac:dyDescent="0.35">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row>
    <row r="174" spans="2:33" ht="15" customHeight="1" x14ac:dyDescent="0.35">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row>
    <row r="175" spans="2:33" ht="15" customHeight="1" x14ac:dyDescent="0.35">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row>
    <row r="176" spans="2:33" ht="15" customHeight="1" x14ac:dyDescent="0.35">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row>
    <row r="177" spans="2:33" ht="15" customHeight="1" x14ac:dyDescent="0.35">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row>
    <row r="178" spans="2:33" ht="15" customHeight="1" x14ac:dyDescent="0.35">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row>
    <row r="179" spans="2:33" ht="15" customHeight="1" x14ac:dyDescent="0.35">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row>
    <row r="180" spans="2:33" x14ac:dyDescent="0.35">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row>
    <row r="181" spans="2:33" ht="15" customHeight="1" x14ac:dyDescent="0.35">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row>
    <row r="182" spans="2:33" ht="15" customHeight="1" x14ac:dyDescent="0.35">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row>
    <row r="183" spans="2:33" ht="15" customHeight="1" x14ac:dyDescent="0.35">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row>
    <row r="184" spans="2:33" ht="15" customHeight="1" x14ac:dyDescent="0.35">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row>
    <row r="185" spans="2:33" ht="15" customHeight="1" x14ac:dyDescent="0.35">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row>
    <row r="186" spans="2:33" ht="15" customHeight="1" x14ac:dyDescent="0.35">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row>
    <row r="187" spans="2:33" ht="15" customHeight="1" x14ac:dyDescent="0.35">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row>
    <row r="188" spans="2:33" ht="15" customHeight="1" x14ac:dyDescent="0.35">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row>
    <row r="189" spans="2:33" ht="15" customHeight="1" x14ac:dyDescent="0.35">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row>
    <row r="190" spans="2:33" ht="15" customHeight="1" x14ac:dyDescent="0.35">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row>
    <row r="191" spans="2:33" ht="15" customHeight="1" x14ac:dyDescent="0.35">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row>
    <row r="192" spans="2:33" ht="15" customHeight="1" x14ac:dyDescent="0.35">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row>
    <row r="193" spans="2:33" ht="15" customHeight="1" x14ac:dyDescent="0.35">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row>
    <row r="194" spans="2:33" ht="15" customHeight="1" x14ac:dyDescent="0.35">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row>
    <row r="195" spans="2:33" ht="15" customHeight="1" x14ac:dyDescent="0.35">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row>
    <row r="196" spans="2:33" ht="15" customHeight="1" x14ac:dyDescent="0.35">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row>
    <row r="197" spans="2:33" ht="15" customHeight="1" x14ac:dyDescent="0.35">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row>
    <row r="198" spans="2:33" ht="15" customHeight="1" x14ac:dyDescent="0.35">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row>
    <row r="199" spans="2:33" ht="15" customHeight="1" x14ac:dyDescent="0.35">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row>
    <row r="200" spans="2:33" ht="15" customHeight="1" x14ac:dyDescent="0.35">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row>
    <row r="201" spans="2:33" ht="15" customHeight="1" x14ac:dyDescent="0.35">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row>
    <row r="202" spans="2:33" ht="15" customHeight="1" x14ac:dyDescent="0.35">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row>
    <row r="203" spans="2:33" ht="15" customHeight="1" x14ac:dyDescent="0.35">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row>
    <row r="204" spans="2:33" ht="15" customHeight="1" x14ac:dyDescent="0.35">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row>
    <row r="205" spans="2:33" x14ac:dyDescent="0.35">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row>
    <row r="206" spans="2:33" x14ac:dyDescent="0.35">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row>
    <row r="207" spans="2:33" ht="15" customHeight="1" x14ac:dyDescent="0.35">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row>
    <row r="208" spans="2:33" ht="15" customHeight="1" x14ac:dyDescent="0.35">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row>
    <row r="209" spans="2:33" ht="15" customHeight="1" x14ac:dyDescent="0.35">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row>
    <row r="210" spans="2:33" ht="15" customHeight="1" x14ac:dyDescent="0.35"/>
    <row r="211" spans="2:33" ht="15" customHeight="1" x14ac:dyDescent="0.35"/>
    <row r="212" spans="2:33" ht="15" customHeight="1" x14ac:dyDescent="0.35"/>
    <row r="213" spans="2:33" ht="15" customHeight="1" x14ac:dyDescent="0.35"/>
    <row r="214" spans="2:33" ht="15" customHeight="1" x14ac:dyDescent="0.35"/>
    <row r="215" spans="2:33" ht="15" customHeight="1" x14ac:dyDescent="0.35"/>
    <row r="216" spans="2:33" ht="15" customHeight="1" x14ac:dyDescent="0.35"/>
    <row r="217" spans="2:33" ht="15" customHeight="1" x14ac:dyDescent="0.35"/>
    <row r="218" spans="2:33" ht="15" customHeight="1" x14ac:dyDescent="0.35"/>
    <row r="219" spans="2:33" ht="15" customHeight="1" x14ac:dyDescent="0.35"/>
    <row r="220" spans="2:33" ht="15" customHeight="1" x14ac:dyDescent="0.35"/>
    <row r="221" spans="2:33" ht="15" customHeight="1" x14ac:dyDescent="0.35"/>
    <row r="222" spans="2:33" ht="15" customHeight="1" x14ac:dyDescent="0.35"/>
    <row r="223" spans="2:33" x14ac:dyDescent="0.35">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c r="AE223" s="80"/>
      <c r="AF223" s="80"/>
      <c r="AG223" s="80"/>
    </row>
    <row r="224" spans="2:33" ht="15" customHeight="1" x14ac:dyDescent="0.35"/>
    <row r="225"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300" ht="15" customHeight="1" x14ac:dyDescent="0.35"/>
    <row r="301" ht="15" customHeight="1" x14ac:dyDescent="0.35"/>
    <row r="302" ht="15" customHeight="1" x14ac:dyDescent="0.35"/>
    <row r="303" ht="15" customHeight="1" x14ac:dyDescent="0.35"/>
    <row r="304" ht="15" customHeight="1" x14ac:dyDescent="0.35"/>
    <row r="305" spans="2:32" ht="15" customHeight="1" x14ac:dyDescent="0.35"/>
    <row r="306" spans="2:32" ht="15" customHeight="1" x14ac:dyDescent="0.35"/>
    <row r="307" spans="2:32" ht="15" customHeight="1" x14ac:dyDescent="0.35">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c r="AD307" s="80"/>
      <c r="AE307" s="80"/>
      <c r="AF307" s="80"/>
    </row>
    <row r="308" spans="2:32" ht="15" customHeight="1" x14ac:dyDescent="0.35">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c r="AE308" s="46"/>
      <c r="AF308" s="46"/>
    </row>
    <row r="309" spans="2:32" ht="15" customHeight="1" x14ac:dyDescent="0.35"/>
    <row r="310" spans="2:32" ht="15" customHeight="1" x14ac:dyDescent="0.35"/>
    <row r="311" spans="2:32" ht="15" customHeight="1" x14ac:dyDescent="0.35"/>
    <row r="312" spans="2:32" ht="15" customHeight="1" x14ac:dyDescent="0.35"/>
    <row r="313" spans="2:32" ht="15" customHeight="1" x14ac:dyDescent="0.35"/>
    <row r="314" spans="2:32" ht="15" customHeight="1" x14ac:dyDescent="0.35"/>
    <row r="315" spans="2:32" ht="15" customHeight="1" x14ac:dyDescent="0.35"/>
    <row r="316" spans="2:32" ht="15" customHeight="1" x14ac:dyDescent="0.35"/>
    <row r="317" spans="2:32" ht="15" customHeight="1" x14ac:dyDescent="0.35"/>
    <row r="318" spans="2:32" ht="15" customHeight="1" x14ac:dyDescent="0.35"/>
    <row r="319" spans="2:32" ht="15" customHeight="1" x14ac:dyDescent="0.35"/>
    <row r="320" spans="2:32"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spans="2:32" ht="15" customHeight="1" x14ac:dyDescent="0.35"/>
    <row r="498" spans="2:32" ht="15" customHeight="1" x14ac:dyDescent="0.35"/>
    <row r="499" spans="2:32" x14ac:dyDescent="0.35">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c r="AD499" s="80"/>
      <c r="AE499" s="80"/>
      <c r="AF499" s="80"/>
    </row>
    <row r="500" spans="2:32" ht="15" customHeight="1" x14ac:dyDescent="0.35"/>
    <row r="501" spans="2:32" ht="15" customHeight="1" x14ac:dyDescent="0.35"/>
    <row r="502" spans="2:32" ht="15" customHeight="1" x14ac:dyDescent="0.35"/>
    <row r="503" spans="2:32" ht="15" customHeight="1" x14ac:dyDescent="0.35"/>
    <row r="504" spans="2:32" ht="15" customHeight="1" x14ac:dyDescent="0.35"/>
    <row r="505" spans="2:32" ht="15" customHeight="1" x14ac:dyDescent="0.35"/>
    <row r="506" spans="2:32" ht="15" customHeight="1" x14ac:dyDescent="0.35"/>
    <row r="507" spans="2:32" ht="15" customHeight="1" x14ac:dyDescent="0.35"/>
    <row r="508" spans="2:32" ht="15" customHeight="1" x14ac:dyDescent="0.35"/>
    <row r="509" spans="2:32" x14ac:dyDescent="0.35">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c r="AD509" s="80"/>
      <c r="AE509" s="80"/>
      <c r="AF509" s="80"/>
    </row>
    <row r="510" spans="2:32" ht="15" customHeight="1" x14ac:dyDescent="0.35">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c r="AD510" s="80"/>
      <c r="AE510" s="80"/>
      <c r="AF510" s="80"/>
    </row>
    <row r="511" spans="2:32" ht="15" customHeight="1" x14ac:dyDescent="0.35">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c r="AE511" s="46"/>
      <c r="AF511" s="46"/>
    </row>
    <row r="512" spans="2:3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7"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6" ht="15" customHeight="1" x14ac:dyDescent="0.35"/>
    <row r="627" ht="15" customHeight="1" x14ac:dyDescent="0.35"/>
    <row r="628" ht="15" customHeight="1" x14ac:dyDescent="0.35"/>
    <row r="629" ht="15" customHeight="1" x14ac:dyDescent="0.35"/>
    <row r="630"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9"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60"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700" ht="15" customHeight="1" x14ac:dyDescent="0.35"/>
    <row r="701" ht="15" customHeight="1" x14ac:dyDescent="0.35"/>
    <row r="702" ht="15" customHeight="1" x14ac:dyDescent="0.35"/>
    <row r="703" ht="15" customHeight="1" x14ac:dyDescent="0.35"/>
    <row r="704" ht="15" customHeight="1" x14ac:dyDescent="0.35"/>
    <row r="705" spans="2:32" ht="15" customHeight="1" x14ac:dyDescent="0.35"/>
    <row r="706" spans="2:32" ht="15" customHeight="1" x14ac:dyDescent="0.35"/>
    <row r="707" spans="2:32" ht="15" customHeight="1" x14ac:dyDescent="0.35"/>
    <row r="708" spans="2:32" ht="15" customHeight="1" x14ac:dyDescent="0.35"/>
    <row r="709" spans="2:32" ht="15" customHeight="1" x14ac:dyDescent="0.35"/>
    <row r="710" spans="2:32" ht="15" customHeight="1" x14ac:dyDescent="0.35"/>
    <row r="711" spans="2:32" ht="15" customHeight="1" x14ac:dyDescent="0.35">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c r="AD711" s="80"/>
      <c r="AE711" s="80"/>
      <c r="AF711" s="80"/>
    </row>
    <row r="712" spans="2:32" ht="15" customHeight="1" x14ac:dyDescent="0.35">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c r="AE712" s="46"/>
      <c r="AF712" s="46"/>
    </row>
    <row r="713" spans="2:32" ht="15" customHeight="1" x14ac:dyDescent="0.35"/>
    <row r="714" spans="2:32" ht="15" customHeight="1" x14ac:dyDescent="0.35"/>
    <row r="715" spans="2:32" ht="15" customHeight="1" x14ac:dyDescent="0.35"/>
    <row r="716" spans="2:32" ht="15" customHeight="1" x14ac:dyDescent="0.35"/>
    <row r="717" spans="2:32" ht="15" customHeight="1" x14ac:dyDescent="0.35"/>
    <row r="718" spans="2:32" ht="15" customHeight="1" x14ac:dyDescent="0.35"/>
    <row r="719" spans="2:32" ht="15" customHeight="1" x14ac:dyDescent="0.35"/>
    <row r="720" spans="2:32"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2" ht="15" customHeight="1" x14ac:dyDescent="0.35"/>
    <row r="783" ht="15" customHeight="1" x14ac:dyDescent="0.35"/>
    <row r="784" ht="15" customHeight="1" x14ac:dyDescent="0.35"/>
    <row r="785" ht="15" customHeight="1" x14ac:dyDescent="0.35"/>
    <row r="787" ht="15" customHeight="1" x14ac:dyDescent="0.35"/>
    <row r="788" ht="15" customHeight="1" x14ac:dyDescent="0.35"/>
    <row r="789" ht="15" customHeight="1" x14ac:dyDescent="0.35"/>
    <row r="790"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6" ht="15" customHeight="1" x14ac:dyDescent="0.35"/>
    <row r="817" ht="15" customHeight="1" x14ac:dyDescent="0.35"/>
    <row r="818" ht="15" customHeight="1" x14ac:dyDescent="0.35"/>
    <row r="819" ht="15" customHeight="1" x14ac:dyDescent="0.35"/>
    <row r="820" ht="15" customHeight="1" x14ac:dyDescent="0.35"/>
    <row r="822" ht="15" customHeight="1" x14ac:dyDescent="0.35"/>
    <row r="823"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40"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7" ht="15" customHeight="1" x14ac:dyDescent="0.35"/>
    <row r="858" ht="15" customHeight="1" x14ac:dyDescent="0.35"/>
    <row r="859" ht="15" customHeight="1" x14ac:dyDescent="0.35"/>
    <row r="860" ht="15" customHeight="1" x14ac:dyDescent="0.35"/>
    <row r="861"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2" ht="15" customHeight="1" x14ac:dyDescent="0.35"/>
    <row r="882" spans="2:32" ht="15" customHeight="1" x14ac:dyDescent="0.35"/>
    <row r="883" spans="2:32" ht="15" customHeight="1" x14ac:dyDescent="0.35"/>
    <row r="884" spans="2:32" ht="15" customHeight="1" x14ac:dyDescent="0.35"/>
    <row r="885" spans="2:32" ht="15" customHeight="1" x14ac:dyDescent="0.35"/>
    <row r="886" spans="2:32" ht="15" customHeight="1" x14ac:dyDescent="0.35">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c r="AD886" s="80"/>
      <c r="AE886" s="80"/>
      <c r="AF886" s="80"/>
    </row>
    <row r="887" spans="2:32" ht="15" customHeight="1" x14ac:dyDescent="0.35">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c r="AE887" s="46"/>
      <c r="AF887" s="46"/>
    </row>
    <row r="888" spans="2:32" ht="15" customHeight="1" x14ac:dyDescent="0.35"/>
    <row r="889" spans="2:32" ht="15" customHeight="1" x14ac:dyDescent="0.35"/>
    <row r="890" spans="2:32" ht="15" customHeight="1" x14ac:dyDescent="0.35"/>
    <row r="891" spans="2:32" ht="15" customHeight="1" x14ac:dyDescent="0.35"/>
    <row r="892" spans="2:32" ht="15" customHeight="1" x14ac:dyDescent="0.35"/>
    <row r="893" spans="2:32" ht="15" customHeight="1" x14ac:dyDescent="0.35"/>
    <row r="894" spans="2:32" ht="15" customHeight="1" x14ac:dyDescent="0.35"/>
    <row r="895" spans="2:32" ht="15" customHeight="1" x14ac:dyDescent="0.35"/>
    <row r="896" spans="2:32"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spans="2:32" ht="15" customHeight="1" x14ac:dyDescent="0.35"/>
    <row r="1090" spans="2:32" ht="15" customHeight="1" x14ac:dyDescent="0.35"/>
    <row r="1091" spans="2:32" ht="15" customHeight="1" x14ac:dyDescent="0.35"/>
    <row r="1092" spans="2:32" ht="15" customHeight="1" x14ac:dyDescent="0.35"/>
    <row r="1093" spans="2:32" ht="15" customHeight="1" x14ac:dyDescent="0.35"/>
    <row r="1094" spans="2:32" ht="15" customHeight="1" x14ac:dyDescent="0.35"/>
    <row r="1096" spans="2:32" ht="15" customHeight="1" x14ac:dyDescent="0.35">
      <c r="B1096" s="80"/>
      <c r="C1096" s="80"/>
      <c r="D1096" s="80"/>
      <c r="E1096" s="80"/>
      <c r="F1096" s="80"/>
      <c r="G1096" s="80"/>
      <c r="H1096" s="80"/>
      <c r="I1096" s="80"/>
      <c r="J1096" s="80"/>
      <c r="K1096" s="80"/>
      <c r="L1096" s="80"/>
      <c r="M1096" s="80"/>
      <c r="N1096" s="80"/>
      <c r="O1096" s="80"/>
      <c r="P1096" s="80"/>
      <c r="Q1096" s="80"/>
      <c r="R1096" s="80"/>
      <c r="S1096" s="80"/>
      <c r="T1096" s="80"/>
      <c r="U1096" s="80"/>
      <c r="V1096" s="80"/>
      <c r="W1096" s="80"/>
      <c r="X1096" s="80"/>
      <c r="Y1096" s="80"/>
      <c r="Z1096" s="80"/>
      <c r="AA1096" s="80"/>
      <c r="AB1096" s="80"/>
      <c r="AC1096" s="80"/>
      <c r="AD1096" s="80"/>
      <c r="AE1096" s="80"/>
      <c r="AF1096" s="80"/>
    </row>
    <row r="1097" spans="2:32" ht="15" customHeight="1" x14ac:dyDescent="0.35"/>
    <row r="1098" spans="2:32" ht="15" customHeight="1" x14ac:dyDescent="0.35"/>
    <row r="1099" spans="2:32" ht="15" customHeight="1" x14ac:dyDescent="0.35"/>
    <row r="1100" spans="2:32" ht="15" customHeight="1" x14ac:dyDescent="0.35">
      <c r="B1100" s="80"/>
      <c r="C1100" s="80"/>
      <c r="D1100" s="80"/>
      <c r="E1100" s="80"/>
      <c r="F1100" s="80"/>
      <c r="G1100" s="80"/>
      <c r="H1100" s="80"/>
      <c r="I1100" s="80"/>
      <c r="J1100" s="80"/>
      <c r="K1100" s="80"/>
      <c r="L1100" s="80"/>
      <c r="M1100" s="80"/>
      <c r="N1100" s="80"/>
      <c r="O1100" s="80"/>
      <c r="P1100" s="80"/>
      <c r="Q1100" s="80"/>
      <c r="R1100" s="80"/>
      <c r="S1100" s="80"/>
      <c r="T1100" s="80"/>
      <c r="U1100" s="80"/>
      <c r="V1100" s="80"/>
      <c r="W1100" s="80"/>
      <c r="X1100" s="80"/>
      <c r="Y1100" s="80"/>
      <c r="Z1100" s="80"/>
      <c r="AA1100" s="80"/>
      <c r="AB1100" s="80"/>
      <c r="AC1100" s="80"/>
      <c r="AD1100" s="80"/>
      <c r="AE1100" s="80"/>
      <c r="AF1100" s="80"/>
    </row>
    <row r="1101" spans="2:32" ht="15" customHeight="1" x14ac:dyDescent="0.35">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B1101" s="46"/>
      <c r="AC1101" s="46"/>
      <c r="AD1101" s="46"/>
      <c r="AE1101" s="46"/>
      <c r="AF1101" s="46"/>
    </row>
    <row r="1102" spans="2:32" ht="15" customHeight="1" x14ac:dyDescent="0.35"/>
    <row r="1103" spans="2:32" ht="15" customHeight="1" x14ac:dyDescent="0.35"/>
    <row r="1104" spans="2:32"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70" ht="15" customHeight="1" x14ac:dyDescent="0.35"/>
    <row r="1171" ht="15" customHeight="1" x14ac:dyDescent="0.35"/>
    <row r="1172" ht="15" customHeight="1" x14ac:dyDescent="0.35"/>
    <row r="1173" ht="15" customHeight="1" x14ac:dyDescent="0.35"/>
    <row r="1174" ht="15" customHeight="1" x14ac:dyDescent="0.35"/>
    <row r="1175" ht="15" customHeight="1" x14ac:dyDescent="0.35"/>
    <row r="1176" ht="15" customHeight="1" x14ac:dyDescent="0.35"/>
    <row r="1177" ht="15" customHeight="1" x14ac:dyDescent="0.35"/>
    <row r="1178" ht="15" customHeight="1" x14ac:dyDescent="0.35"/>
    <row r="1179" ht="15" customHeight="1" x14ac:dyDescent="0.35"/>
    <row r="1180" ht="15" customHeight="1" x14ac:dyDescent="0.35"/>
    <row r="1181" ht="15" customHeight="1" x14ac:dyDescent="0.35"/>
    <row r="1182" ht="15" customHeight="1" x14ac:dyDescent="0.35"/>
    <row r="1183" ht="15" customHeight="1" x14ac:dyDescent="0.35"/>
    <row r="1184" ht="15" customHeight="1" x14ac:dyDescent="0.35"/>
    <row r="1185" ht="15" customHeight="1" x14ac:dyDescent="0.35"/>
    <row r="1186" ht="15" customHeight="1" x14ac:dyDescent="0.35"/>
    <row r="1187" ht="15" customHeight="1" x14ac:dyDescent="0.35"/>
    <row r="1188" ht="15" customHeight="1" x14ac:dyDescent="0.35"/>
    <row r="1189" ht="15" customHeight="1" x14ac:dyDescent="0.35"/>
    <row r="1190" ht="15" customHeight="1" x14ac:dyDescent="0.35"/>
    <row r="1191" ht="15" customHeight="1" x14ac:dyDescent="0.35"/>
    <row r="1192" ht="15" customHeight="1" x14ac:dyDescent="0.35"/>
    <row r="1194" ht="15" customHeight="1" x14ac:dyDescent="0.35"/>
    <row r="1195" ht="15" customHeight="1" x14ac:dyDescent="0.35"/>
    <row r="1196" ht="15" customHeight="1" x14ac:dyDescent="0.35"/>
    <row r="1197" ht="15" customHeight="1" x14ac:dyDescent="0.35"/>
    <row r="1198" ht="15" customHeight="1" x14ac:dyDescent="0.35"/>
    <row r="1199" ht="15"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spans="2:32" ht="15" customHeight="1" x14ac:dyDescent="0.35"/>
    <row r="1218" spans="2:32" ht="15" customHeight="1" x14ac:dyDescent="0.35"/>
    <row r="1219" spans="2:32" ht="15" customHeight="1" x14ac:dyDescent="0.35"/>
    <row r="1220" spans="2:32" ht="15" customHeight="1" x14ac:dyDescent="0.35"/>
    <row r="1221" spans="2:32" ht="15" customHeight="1" x14ac:dyDescent="0.35"/>
    <row r="1222" spans="2:32" ht="15" customHeight="1" x14ac:dyDescent="0.35"/>
    <row r="1223" spans="2:32" ht="15" customHeight="1" x14ac:dyDescent="0.35"/>
    <row r="1224" spans="2:32" ht="15" customHeight="1" x14ac:dyDescent="0.35"/>
    <row r="1225" spans="2:32" ht="15" customHeight="1" x14ac:dyDescent="0.35"/>
    <row r="1226" spans="2:32" ht="15" customHeight="1" x14ac:dyDescent="0.35"/>
    <row r="1227" spans="2:32" ht="15" customHeight="1" x14ac:dyDescent="0.35"/>
    <row r="1228" spans="2:32" ht="15" customHeight="1" x14ac:dyDescent="0.35">
      <c r="B1228" s="80"/>
      <c r="C1228" s="80"/>
      <c r="D1228" s="80"/>
      <c r="E1228" s="80"/>
      <c r="F1228" s="80"/>
      <c r="G1228" s="80"/>
      <c r="H1228" s="80"/>
      <c r="I1228" s="80"/>
      <c r="J1228" s="80"/>
      <c r="K1228" s="80"/>
      <c r="L1228" s="80"/>
      <c r="M1228" s="80"/>
      <c r="N1228" s="80"/>
      <c r="O1228" s="80"/>
      <c r="P1228" s="80"/>
      <c r="Q1228" s="80"/>
      <c r="R1228" s="80"/>
      <c r="S1228" s="80"/>
      <c r="T1228" s="80"/>
      <c r="U1228" s="80"/>
      <c r="V1228" s="80"/>
      <c r="W1228" s="80"/>
      <c r="X1228" s="80"/>
      <c r="Y1228" s="80"/>
      <c r="Z1228" s="80"/>
      <c r="AA1228" s="80"/>
      <c r="AB1228" s="80"/>
      <c r="AC1228" s="80"/>
      <c r="AD1228" s="80"/>
      <c r="AE1228" s="80"/>
      <c r="AF1228" s="80"/>
    </row>
    <row r="1229" spans="2:32" ht="15" customHeight="1" x14ac:dyDescent="0.35">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B1229" s="46"/>
      <c r="AC1229" s="46"/>
      <c r="AD1229" s="46"/>
      <c r="AE1229" s="46"/>
      <c r="AF1229" s="46"/>
    </row>
    <row r="1230" spans="2:32" ht="15" customHeight="1" x14ac:dyDescent="0.35"/>
    <row r="1231" spans="2:32" ht="15" customHeight="1" x14ac:dyDescent="0.35"/>
    <row r="1232" spans="2:32" ht="15" customHeight="1" x14ac:dyDescent="0.35"/>
    <row r="1233" ht="15" customHeight="1" x14ac:dyDescent="0.35"/>
    <row r="1234" ht="15" customHeight="1" x14ac:dyDescent="0.35"/>
    <row r="1235" ht="15" customHeight="1" x14ac:dyDescent="0.35"/>
    <row r="1236" ht="15" customHeight="1" x14ac:dyDescent="0.35"/>
    <row r="1237" ht="15"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7" ht="15" customHeight="1" x14ac:dyDescent="0.35"/>
    <row r="1308" ht="15" customHeight="1" x14ac:dyDescent="0.35"/>
    <row r="1309" ht="15" customHeight="1" x14ac:dyDescent="0.35"/>
    <row r="1310" ht="15" customHeight="1" x14ac:dyDescent="0.35"/>
    <row r="1311" ht="15" customHeight="1" x14ac:dyDescent="0.35"/>
    <row r="1312" ht="15" customHeight="1" x14ac:dyDescent="0.35"/>
    <row r="1313" ht="15" customHeight="1" x14ac:dyDescent="0.35"/>
    <row r="1314" ht="15" customHeight="1" x14ac:dyDescent="0.35"/>
    <row r="1315" ht="15"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7" ht="15" customHeight="1" x14ac:dyDescent="0.35"/>
    <row r="1329" ht="15" customHeight="1" x14ac:dyDescent="0.35"/>
    <row r="1330" ht="15" customHeight="1" x14ac:dyDescent="0.35"/>
    <row r="1331" ht="15"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50"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1" ht="15" customHeight="1" x14ac:dyDescent="0.35"/>
    <row r="1362" ht="15"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5" ht="15" customHeight="1" x14ac:dyDescent="0.35"/>
    <row r="1376" ht="15" customHeight="1" x14ac:dyDescent="0.35"/>
    <row r="1377" spans="2:32" ht="15" customHeight="1" x14ac:dyDescent="0.35"/>
    <row r="1378" spans="2:32" ht="15" customHeight="1" x14ac:dyDescent="0.35"/>
    <row r="1379" spans="2:32" ht="15" customHeight="1" x14ac:dyDescent="0.35"/>
    <row r="1380" spans="2:32" ht="15" customHeight="1" x14ac:dyDescent="0.35"/>
    <row r="1381" spans="2:32" ht="15" customHeight="1" x14ac:dyDescent="0.35"/>
    <row r="1382" spans="2:32" ht="15" customHeight="1" x14ac:dyDescent="0.35"/>
    <row r="1383" spans="2:32" ht="15" customHeight="1" x14ac:dyDescent="0.35"/>
    <row r="1384" spans="2:32" x14ac:dyDescent="0.35">
      <c r="B1384" s="80"/>
      <c r="C1384" s="80"/>
      <c r="D1384" s="80"/>
      <c r="E1384" s="80"/>
      <c r="F1384" s="80"/>
      <c r="G1384" s="80"/>
      <c r="H1384" s="80"/>
      <c r="I1384" s="80"/>
      <c r="J1384" s="80"/>
      <c r="K1384" s="80"/>
      <c r="L1384" s="80"/>
      <c r="M1384" s="80"/>
      <c r="N1384" s="80"/>
      <c r="O1384" s="80"/>
      <c r="P1384" s="80"/>
      <c r="Q1384" s="80"/>
      <c r="R1384" s="80"/>
      <c r="S1384" s="80"/>
      <c r="T1384" s="80"/>
      <c r="U1384" s="80"/>
      <c r="V1384" s="80"/>
      <c r="W1384" s="80"/>
      <c r="X1384" s="80"/>
      <c r="Y1384" s="80"/>
      <c r="Z1384" s="80"/>
      <c r="AA1384" s="80"/>
      <c r="AB1384" s="80"/>
      <c r="AC1384" s="80"/>
      <c r="AD1384" s="80"/>
      <c r="AE1384" s="80"/>
      <c r="AF1384" s="80"/>
    </row>
    <row r="1385" spans="2:32" ht="15" customHeight="1" x14ac:dyDescent="0.35"/>
    <row r="1386" spans="2:32" ht="15" customHeight="1" x14ac:dyDescent="0.35"/>
    <row r="1387" spans="2:32" ht="15" customHeight="1" x14ac:dyDescent="0.35"/>
    <row r="1388" spans="2:32" ht="15" customHeight="1" x14ac:dyDescent="0.35"/>
    <row r="1389" spans="2:32" ht="15" customHeight="1" x14ac:dyDescent="0.35">
      <c r="B1389" s="80"/>
      <c r="C1389" s="80"/>
      <c r="D1389" s="80"/>
      <c r="E1389" s="80"/>
      <c r="F1389" s="80"/>
      <c r="G1389" s="80"/>
      <c r="H1389" s="80"/>
      <c r="I1389" s="80"/>
      <c r="J1389" s="80"/>
      <c r="K1389" s="80"/>
      <c r="L1389" s="80"/>
      <c r="M1389" s="80"/>
      <c r="N1389" s="80"/>
      <c r="O1389" s="80"/>
      <c r="P1389" s="80"/>
      <c r="Q1389" s="80"/>
      <c r="R1389" s="80"/>
      <c r="S1389" s="80"/>
      <c r="T1389" s="80"/>
      <c r="U1389" s="80"/>
      <c r="V1389" s="80"/>
      <c r="W1389" s="80"/>
      <c r="X1389" s="80"/>
      <c r="Y1389" s="80"/>
      <c r="Z1389" s="80"/>
      <c r="AA1389" s="80"/>
      <c r="AB1389" s="80"/>
      <c r="AC1389" s="80"/>
      <c r="AD1389" s="80"/>
      <c r="AE1389" s="80"/>
      <c r="AF1389" s="80"/>
    </row>
    <row r="1390" spans="2:32" ht="15" customHeight="1" x14ac:dyDescent="0.35">
      <c r="B1390" s="46"/>
      <c r="C1390" s="46"/>
      <c r="D1390" s="46"/>
      <c r="E1390" s="46"/>
      <c r="F1390" s="46"/>
      <c r="G1390" s="46"/>
      <c r="H1390" s="46"/>
      <c r="I1390" s="46"/>
      <c r="J1390" s="46"/>
      <c r="K1390" s="46"/>
      <c r="L1390" s="46"/>
      <c r="M1390" s="46"/>
      <c r="N1390" s="46"/>
      <c r="O1390" s="46"/>
      <c r="P1390" s="46"/>
      <c r="Q1390" s="46"/>
      <c r="R1390" s="46"/>
      <c r="S1390" s="46"/>
      <c r="T1390" s="46"/>
      <c r="U1390" s="46"/>
      <c r="V1390" s="46"/>
      <c r="W1390" s="46"/>
      <c r="X1390" s="46"/>
      <c r="Y1390" s="46"/>
      <c r="Z1390" s="46"/>
      <c r="AA1390" s="46"/>
      <c r="AB1390" s="46"/>
      <c r="AC1390" s="46"/>
      <c r="AD1390" s="46"/>
      <c r="AE1390" s="46"/>
      <c r="AF1390" s="46"/>
    </row>
    <row r="1391" spans="2:32" ht="15" customHeight="1" x14ac:dyDescent="0.35"/>
    <row r="1392" spans="2:32" ht="15" customHeight="1" x14ac:dyDescent="0.35"/>
    <row r="1393" ht="15" customHeight="1" x14ac:dyDescent="0.35"/>
    <row r="1394" ht="15" customHeight="1" x14ac:dyDescent="0.35"/>
    <row r="1395" ht="15" customHeight="1" x14ac:dyDescent="0.35"/>
    <row r="1396" ht="15" customHeight="1" x14ac:dyDescent="0.35"/>
    <row r="1397" ht="15"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1" ht="15" customHeight="1" x14ac:dyDescent="0.35"/>
    <row r="1452" ht="15"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5"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ht="15" customHeight="1" x14ac:dyDescent="0.35"/>
    <row r="1474" ht="15" customHeight="1" x14ac:dyDescent="0.35"/>
    <row r="1475" ht="15" customHeight="1" x14ac:dyDescent="0.35"/>
    <row r="1477" ht="15" customHeight="1" x14ac:dyDescent="0.35"/>
    <row r="1478" ht="15" customHeight="1" x14ac:dyDescent="0.35"/>
    <row r="1479" ht="15" customHeight="1" x14ac:dyDescent="0.35"/>
    <row r="1480" ht="15" customHeight="1" x14ac:dyDescent="0.35"/>
    <row r="1481" ht="15" customHeight="1" x14ac:dyDescent="0.35"/>
    <row r="1482" ht="15" customHeight="1" x14ac:dyDescent="0.35"/>
    <row r="1483" ht="15" customHeight="1" x14ac:dyDescent="0.35"/>
    <row r="1484" ht="15" customHeight="1" x14ac:dyDescent="0.35"/>
    <row r="1485" ht="15" customHeight="1" x14ac:dyDescent="0.35"/>
    <row r="1486" ht="15" customHeight="1" x14ac:dyDescent="0.35"/>
    <row r="1487" ht="15" customHeight="1" x14ac:dyDescent="0.35"/>
    <row r="1489" spans="2:32" ht="15" customHeight="1" x14ac:dyDescent="0.35"/>
    <row r="1490" spans="2:32" x14ac:dyDescent="0.35">
      <c r="B1490" s="80"/>
      <c r="C1490" s="80"/>
      <c r="D1490" s="80"/>
      <c r="E1490" s="80"/>
      <c r="F1490" s="80"/>
      <c r="G1490" s="80"/>
      <c r="H1490" s="80"/>
      <c r="I1490" s="80"/>
      <c r="J1490" s="80"/>
      <c r="K1490" s="80"/>
      <c r="L1490" s="80"/>
      <c r="M1490" s="80"/>
      <c r="N1490" s="80"/>
      <c r="O1490" s="80"/>
      <c r="P1490" s="80"/>
      <c r="Q1490" s="80"/>
      <c r="R1490" s="80"/>
      <c r="S1490" s="80"/>
      <c r="T1490" s="80"/>
      <c r="U1490" s="80"/>
      <c r="V1490" s="80"/>
      <c r="W1490" s="80"/>
      <c r="X1490" s="80"/>
      <c r="Y1490" s="80"/>
      <c r="Z1490" s="80"/>
      <c r="AA1490" s="80"/>
      <c r="AB1490" s="80"/>
      <c r="AC1490" s="80"/>
      <c r="AD1490" s="80"/>
      <c r="AE1490" s="80"/>
      <c r="AF1490" s="80"/>
    </row>
    <row r="1491" spans="2:32" ht="15" customHeight="1" x14ac:dyDescent="0.35"/>
    <row r="1492" spans="2:32" ht="15" customHeight="1" x14ac:dyDescent="0.35"/>
    <row r="1493" spans="2:32" ht="15" customHeight="1" x14ac:dyDescent="0.35"/>
    <row r="1494" spans="2:32" ht="15" customHeight="1" x14ac:dyDescent="0.35"/>
    <row r="1495" spans="2:32" ht="15" customHeight="1" x14ac:dyDescent="0.35"/>
    <row r="1496" spans="2:32" ht="15" customHeight="1" x14ac:dyDescent="0.35"/>
    <row r="1497" spans="2:32" ht="15" customHeight="1" x14ac:dyDescent="0.35"/>
    <row r="1498" spans="2:32" ht="15" customHeight="1" x14ac:dyDescent="0.35"/>
    <row r="1499" spans="2:32" x14ac:dyDescent="0.35">
      <c r="B1499" s="80"/>
      <c r="C1499" s="80"/>
      <c r="D1499" s="80"/>
      <c r="E1499" s="80"/>
      <c r="F1499" s="80"/>
      <c r="G1499" s="80"/>
      <c r="H1499" s="80"/>
      <c r="I1499" s="80"/>
      <c r="J1499" s="80"/>
      <c r="K1499" s="80"/>
      <c r="L1499" s="80"/>
      <c r="M1499" s="80"/>
      <c r="N1499" s="80"/>
      <c r="O1499" s="80"/>
      <c r="P1499" s="80"/>
      <c r="Q1499" s="80"/>
      <c r="R1499" s="80"/>
      <c r="S1499" s="80"/>
      <c r="T1499" s="80"/>
      <c r="U1499" s="80"/>
      <c r="V1499" s="80"/>
      <c r="W1499" s="80"/>
      <c r="X1499" s="80"/>
      <c r="Y1499" s="80"/>
      <c r="Z1499" s="80"/>
      <c r="AA1499" s="80"/>
      <c r="AB1499" s="80"/>
      <c r="AC1499" s="80"/>
      <c r="AD1499" s="80"/>
      <c r="AE1499" s="80"/>
      <c r="AF1499" s="80"/>
    </row>
    <row r="1500" spans="2:32" ht="15" customHeight="1" x14ac:dyDescent="0.35"/>
    <row r="1501" spans="2:32" ht="15" customHeight="1" x14ac:dyDescent="0.35">
      <c r="B1501" s="80"/>
      <c r="C1501" s="80"/>
      <c r="D1501" s="80"/>
      <c r="E1501" s="80"/>
      <c r="F1501" s="80"/>
      <c r="G1501" s="80"/>
      <c r="H1501" s="80"/>
      <c r="I1501" s="80"/>
      <c r="J1501" s="80"/>
      <c r="K1501" s="80"/>
      <c r="L1501" s="80"/>
      <c r="M1501" s="80"/>
      <c r="N1501" s="80"/>
      <c r="O1501" s="80"/>
      <c r="P1501" s="80"/>
      <c r="Q1501" s="80"/>
      <c r="R1501" s="80"/>
      <c r="S1501" s="80"/>
      <c r="T1501" s="80"/>
      <c r="U1501" s="80"/>
      <c r="V1501" s="80"/>
      <c r="W1501" s="80"/>
      <c r="X1501" s="80"/>
      <c r="Y1501" s="80"/>
      <c r="Z1501" s="80"/>
      <c r="AA1501" s="80"/>
      <c r="AB1501" s="80"/>
      <c r="AC1501" s="80"/>
      <c r="AD1501" s="80"/>
      <c r="AE1501" s="80"/>
      <c r="AF1501" s="80"/>
    </row>
    <row r="1502" spans="2:32" ht="15" customHeight="1" x14ac:dyDescent="0.35">
      <c r="B1502" s="46"/>
      <c r="C1502" s="46"/>
      <c r="D1502" s="46"/>
      <c r="E1502" s="46"/>
      <c r="F1502" s="46"/>
      <c r="G1502" s="46"/>
      <c r="H1502" s="46"/>
      <c r="I1502" s="46"/>
      <c r="J1502" s="46"/>
      <c r="K1502" s="46"/>
      <c r="L1502" s="46"/>
      <c r="M1502" s="46"/>
      <c r="N1502" s="46"/>
      <c r="O1502" s="46"/>
      <c r="P1502" s="46"/>
      <c r="Q1502" s="46"/>
      <c r="R1502" s="46"/>
      <c r="S1502" s="46"/>
      <c r="T1502" s="46"/>
      <c r="U1502" s="46"/>
      <c r="V1502" s="46"/>
      <c r="W1502" s="46"/>
      <c r="X1502" s="46"/>
      <c r="Y1502" s="46"/>
      <c r="Z1502" s="46"/>
      <c r="AA1502" s="46"/>
      <c r="AB1502" s="46"/>
      <c r="AC1502" s="46"/>
      <c r="AD1502" s="46"/>
      <c r="AE1502" s="46"/>
      <c r="AF1502" s="46"/>
    </row>
    <row r="1503" spans="2:32" ht="15" customHeight="1" x14ac:dyDescent="0.35"/>
    <row r="1504" spans="2:32" ht="15" customHeight="1" x14ac:dyDescent="0.35"/>
    <row r="1505" ht="15" customHeight="1" x14ac:dyDescent="0.35"/>
    <row r="1506" ht="15" customHeight="1" x14ac:dyDescent="0.35"/>
    <row r="1507" ht="15" customHeight="1" x14ac:dyDescent="0.35"/>
    <row r="1508" ht="15" customHeight="1" x14ac:dyDescent="0.35"/>
    <row r="1509" ht="15" customHeight="1" x14ac:dyDescent="0.35"/>
    <row r="1510" ht="15" customHeight="1" x14ac:dyDescent="0.35"/>
    <row r="1511" ht="15" customHeight="1" x14ac:dyDescent="0.35"/>
    <row r="1512" ht="15" customHeight="1" x14ac:dyDescent="0.35"/>
    <row r="1513" ht="15" customHeight="1" x14ac:dyDescent="0.35"/>
    <row r="1514" ht="15" customHeight="1" x14ac:dyDescent="0.35"/>
    <row r="1515" ht="15" customHeight="1" x14ac:dyDescent="0.35"/>
    <row r="1516" ht="15" customHeight="1" x14ac:dyDescent="0.35"/>
    <row r="1517" ht="15" customHeight="1" x14ac:dyDescent="0.35"/>
    <row r="1518" ht="15" customHeight="1" x14ac:dyDescent="0.35"/>
    <row r="1519" ht="15" customHeight="1" x14ac:dyDescent="0.35"/>
    <row r="1520" ht="15" customHeight="1" x14ac:dyDescent="0.35"/>
    <row r="1521" ht="15" customHeight="1" x14ac:dyDescent="0.35"/>
    <row r="1522" ht="15" customHeight="1" x14ac:dyDescent="0.35"/>
    <row r="1523" ht="15" customHeight="1" x14ac:dyDescent="0.35"/>
    <row r="1524" ht="15" customHeight="1" x14ac:dyDescent="0.35"/>
    <row r="1525" ht="15" customHeight="1" x14ac:dyDescent="0.35"/>
    <row r="1526"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2" ht="15" customHeight="1" x14ac:dyDescent="0.35"/>
    <row r="1583" ht="15" customHeight="1" x14ac:dyDescent="0.35"/>
    <row r="1584" ht="15" customHeight="1" x14ac:dyDescent="0.35"/>
    <row r="1585" ht="15" customHeight="1" x14ac:dyDescent="0.35"/>
    <row r="1587" ht="15" customHeight="1" x14ac:dyDescent="0.35"/>
    <row r="1588" ht="15" customHeight="1" x14ac:dyDescent="0.35"/>
    <row r="1589" ht="15" customHeight="1" x14ac:dyDescent="0.35"/>
    <row r="1590" ht="15" customHeight="1" x14ac:dyDescent="0.35"/>
    <row r="1592" ht="15" customHeight="1" x14ac:dyDescent="0.35"/>
    <row r="1594" ht="15" customHeight="1" x14ac:dyDescent="0.35"/>
    <row r="1595" ht="15" customHeight="1" x14ac:dyDescent="0.35"/>
    <row r="1596" ht="15" customHeight="1" x14ac:dyDescent="0.35"/>
    <row r="1597" ht="15" customHeight="1" x14ac:dyDescent="0.35"/>
    <row r="1599" ht="15" customHeight="1" x14ac:dyDescent="0.35"/>
    <row r="1600" ht="15" customHeight="1" x14ac:dyDescent="0.35"/>
    <row r="1601" spans="2:32" ht="15" customHeight="1" x14ac:dyDescent="0.35"/>
    <row r="1602" spans="2:32" ht="15" customHeight="1" x14ac:dyDescent="0.35"/>
    <row r="1603" spans="2:32" ht="15" customHeight="1" x14ac:dyDescent="0.35">
      <c r="B1603" s="80"/>
      <c r="C1603" s="80"/>
      <c r="D1603" s="80"/>
      <c r="E1603" s="80"/>
      <c r="F1603" s="80"/>
      <c r="G1603" s="80"/>
      <c r="H1603" s="80"/>
      <c r="I1603" s="80"/>
      <c r="J1603" s="80"/>
      <c r="K1603" s="80"/>
      <c r="L1603" s="80"/>
      <c r="M1603" s="80"/>
      <c r="N1603" s="80"/>
      <c r="O1603" s="80"/>
      <c r="P1603" s="80"/>
      <c r="Q1603" s="80"/>
      <c r="R1603" s="80"/>
      <c r="S1603" s="80"/>
      <c r="T1603" s="80"/>
      <c r="U1603" s="80"/>
      <c r="V1603" s="80"/>
      <c r="W1603" s="80"/>
      <c r="X1603" s="80"/>
      <c r="Y1603" s="80"/>
      <c r="Z1603" s="80"/>
      <c r="AA1603" s="80"/>
      <c r="AB1603" s="80"/>
      <c r="AC1603" s="80"/>
      <c r="AD1603" s="80"/>
      <c r="AE1603" s="80"/>
      <c r="AF1603" s="80"/>
    </row>
    <row r="1604" spans="2:32" ht="15" customHeight="1" x14ac:dyDescent="0.35">
      <c r="B1604" s="46"/>
      <c r="C1604" s="46"/>
      <c r="D1604" s="46"/>
      <c r="E1604" s="46"/>
      <c r="F1604" s="46"/>
      <c r="G1604" s="46"/>
      <c r="H1604" s="46"/>
      <c r="I1604" s="46"/>
      <c r="J1604" s="46"/>
      <c r="K1604" s="46"/>
      <c r="L1604" s="46"/>
      <c r="M1604" s="46"/>
      <c r="N1604" s="46"/>
      <c r="O1604" s="46"/>
      <c r="P1604" s="46"/>
      <c r="Q1604" s="46"/>
      <c r="R1604" s="46"/>
      <c r="S1604" s="46"/>
      <c r="T1604" s="46"/>
      <c r="U1604" s="46"/>
      <c r="V1604" s="46"/>
      <c r="W1604" s="46"/>
      <c r="X1604" s="46"/>
      <c r="Y1604" s="46"/>
      <c r="Z1604" s="46"/>
      <c r="AA1604" s="46"/>
      <c r="AB1604" s="46"/>
      <c r="AC1604" s="46"/>
      <c r="AD1604" s="46"/>
      <c r="AE1604" s="46"/>
      <c r="AF1604" s="46"/>
    </row>
    <row r="1605" spans="2:32" ht="15" customHeight="1" x14ac:dyDescent="0.35"/>
    <row r="1606" spans="2:32" ht="15" customHeight="1" x14ac:dyDescent="0.35"/>
    <row r="1607" spans="2:32" ht="15" customHeight="1" x14ac:dyDescent="0.35"/>
    <row r="1608" spans="2:32" ht="15" customHeight="1" x14ac:dyDescent="0.35"/>
    <row r="1609" spans="2:32" ht="15" customHeight="1" x14ac:dyDescent="0.35"/>
    <row r="1610" spans="2:32" ht="15" customHeight="1" x14ac:dyDescent="0.35"/>
    <row r="1612" spans="2:32" x14ac:dyDescent="0.35">
      <c r="B1612" s="80"/>
      <c r="C1612" s="80"/>
      <c r="D1612" s="80"/>
      <c r="E1612" s="80"/>
      <c r="F1612" s="80"/>
      <c r="G1612" s="80"/>
      <c r="H1612" s="80"/>
      <c r="I1612" s="80"/>
      <c r="J1612" s="80"/>
      <c r="K1612" s="80"/>
      <c r="L1612" s="80"/>
      <c r="M1612" s="80"/>
      <c r="N1612" s="80"/>
      <c r="O1612" s="80"/>
      <c r="P1612" s="80"/>
      <c r="Q1612" s="80"/>
      <c r="R1612" s="80"/>
      <c r="S1612" s="80"/>
      <c r="T1612" s="80"/>
      <c r="U1612" s="80"/>
      <c r="V1612" s="80"/>
      <c r="W1612" s="80"/>
      <c r="X1612" s="80"/>
      <c r="Y1612" s="80"/>
      <c r="Z1612" s="80"/>
      <c r="AA1612" s="80"/>
      <c r="AB1612" s="80"/>
      <c r="AC1612" s="80"/>
      <c r="AD1612" s="80"/>
      <c r="AE1612" s="80"/>
      <c r="AF1612" s="80"/>
    </row>
    <row r="1613" spans="2:32" x14ac:dyDescent="0.35">
      <c r="B1613" s="80"/>
      <c r="C1613" s="80"/>
      <c r="D1613" s="80"/>
      <c r="E1613" s="80"/>
      <c r="F1613" s="80"/>
      <c r="G1613" s="80"/>
      <c r="H1613" s="80"/>
      <c r="I1613" s="80"/>
      <c r="J1613" s="80"/>
      <c r="K1613" s="80"/>
      <c r="L1613" s="80"/>
      <c r="M1613" s="80"/>
      <c r="N1613" s="80"/>
      <c r="O1613" s="80"/>
      <c r="P1613" s="80"/>
      <c r="Q1613" s="80"/>
      <c r="R1613" s="80"/>
      <c r="S1613" s="80"/>
      <c r="T1613" s="80"/>
      <c r="U1613" s="80"/>
      <c r="V1613" s="80"/>
      <c r="W1613" s="80"/>
      <c r="X1613" s="80"/>
      <c r="Y1613" s="80"/>
      <c r="Z1613" s="80"/>
      <c r="AA1613" s="80"/>
      <c r="AB1613" s="80"/>
      <c r="AC1613" s="80"/>
      <c r="AD1613" s="80"/>
      <c r="AE1613" s="80"/>
      <c r="AF1613" s="80"/>
    </row>
    <row r="1614" spans="2:32" x14ac:dyDescent="0.35">
      <c r="B1614" s="80"/>
      <c r="C1614" s="80"/>
      <c r="D1614" s="80"/>
      <c r="E1614" s="80"/>
      <c r="F1614" s="80"/>
      <c r="G1614" s="80"/>
      <c r="H1614" s="80"/>
      <c r="I1614" s="80"/>
      <c r="J1614" s="80"/>
      <c r="K1614" s="80"/>
      <c r="L1614" s="80"/>
      <c r="M1614" s="80"/>
      <c r="N1614" s="80"/>
      <c r="O1614" s="80"/>
      <c r="P1614" s="80"/>
      <c r="Q1614" s="80"/>
      <c r="R1614" s="80"/>
      <c r="S1614" s="80"/>
      <c r="T1614" s="80"/>
      <c r="U1614" s="80"/>
      <c r="V1614" s="80"/>
      <c r="W1614" s="80"/>
      <c r="X1614" s="80"/>
      <c r="Y1614" s="80"/>
      <c r="Z1614" s="80"/>
      <c r="AA1614" s="80"/>
      <c r="AB1614" s="80"/>
      <c r="AC1614" s="80"/>
      <c r="AD1614" s="80"/>
      <c r="AE1614" s="80"/>
      <c r="AF1614" s="80"/>
    </row>
    <row r="1615" spans="2:32" x14ac:dyDescent="0.35">
      <c r="B1615" s="80"/>
      <c r="C1615" s="80"/>
      <c r="D1615" s="80"/>
      <c r="E1615" s="80"/>
      <c r="F1615" s="80"/>
      <c r="G1615" s="80"/>
      <c r="H1615" s="80"/>
      <c r="I1615" s="80"/>
      <c r="J1615" s="80"/>
      <c r="K1615" s="80"/>
      <c r="L1615" s="80"/>
      <c r="M1615" s="80"/>
      <c r="N1615" s="80"/>
      <c r="O1615" s="80"/>
      <c r="P1615" s="80"/>
      <c r="Q1615" s="80"/>
      <c r="R1615" s="80"/>
      <c r="S1615" s="80"/>
      <c r="T1615" s="80"/>
      <c r="U1615" s="80"/>
      <c r="V1615" s="80"/>
      <c r="W1615" s="80"/>
      <c r="X1615" s="80"/>
      <c r="Y1615" s="80"/>
      <c r="Z1615" s="80"/>
      <c r="AA1615" s="80"/>
      <c r="AB1615" s="80"/>
      <c r="AC1615" s="80"/>
      <c r="AD1615" s="80"/>
      <c r="AE1615" s="80"/>
      <c r="AF1615" s="80"/>
    </row>
    <row r="1616" spans="2:32" x14ac:dyDescent="0.35">
      <c r="B1616" s="80"/>
      <c r="C1616" s="80"/>
      <c r="D1616" s="80"/>
      <c r="E1616" s="80"/>
      <c r="F1616" s="80"/>
      <c r="G1616" s="80"/>
      <c r="H1616" s="80"/>
      <c r="I1616" s="80"/>
      <c r="J1616" s="80"/>
      <c r="K1616" s="80"/>
      <c r="L1616" s="80"/>
      <c r="M1616" s="80"/>
      <c r="N1616" s="80"/>
      <c r="O1616" s="80"/>
      <c r="P1616" s="80"/>
      <c r="Q1616" s="80"/>
      <c r="R1616" s="80"/>
      <c r="S1616" s="80"/>
      <c r="T1616" s="80"/>
      <c r="U1616" s="80"/>
      <c r="V1616" s="80"/>
      <c r="W1616" s="80"/>
      <c r="X1616" s="80"/>
      <c r="Y1616" s="80"/>
      <c r="Z1616" s="80"/>
      <c r="AA1616" s="80"/>
      <c r="AB1616" s="80"/>
      <c r="AC1616" s="80"/>
      <c r="AD1616" s="80"/>
      <c r="AE1616" s="80"/>
      <c r="AF1616" s="80"/>
    </row>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40" ht="15" customHeight="1" x14ac:dyDescent="0.35"/>
    <row r="1641" ht="15"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5"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6"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7" spans="2:32" ht="15" customHeight="1" x14ac:dyDescent="0.35">
      <c r="B1697" s="80"/>
      <c r="C1697" s="80"/>
      <c r="D1697" s="80"/>
      <c r="E1697" s="80"/>
      <c r="F1697" s="80"/>
      <c r="G1697" s="80"/>
      <c r="H1697" s="80"/>
      <c r="I1697" s="80"/>
      <c r="J1697" s="80"/>
      <c r="K1697" s="80"/>
      <c r="L1697" s="80"/>
      <c r="M1697" s="80"/>
      <c r="N1697" s="80"/>
      <c r="O1697" s="80"/>
      <c r="P1697" s="80"/>
      <c r="Q1697" s="80"/>
      <c r="R1697" s="80"/>
      <c r="S1697" s="80"/>
      <c r="T1697" s="80"/>
      <c r="U1697" s="80"/>
      <c r="V1697" s="80"/>
      <c r="W1697" s="80"/>
      <c r="X1697" s="80"/>
      <c r="Y1697" s="80"/>
      <c r="Z1697" s="80"/>
      <c r="AA1697" s="80"/>
      <c r="AB1697" s="80"/>
      <c r="AC1697" s="80"/>
      <c r="AD1697" s="80"/>
      <c r="AE1697" s="80"/>
      <c r="AF1697" s="80"/>
    </row>
    <row r="1698" spans="2:32" ht="15" customHeight="1" x14ac:dyDescent="0.35">
      <c r="B1698" s="80"/>
      <c r="C1698" s="80"/>
      <c r="D1698" s="80"/>
      <c r="E1698" s="80"/>
      <c r="F1698" s="80"/>
      <c r="G1698" s="80"/>
      <c r="H1698" s="80"/>
      <c r="I1698" s="80"/>
      <c r="J1698" s="80"/>
      <c r="K1698" s="80"/>
      <c r="L1698" s="80"/>
      <c r="M1698" s="80"/>
      <c r="N1698" s="80"/>
      <c r="O1698" s="80"/>
      <c r="P1698" s="80"/>
      <c r="Q1698" s="80"/>
      <c r="R1698" s="80"/>
      <c r="S1698" s="80"/>
      <c r="T1698" s="80"/>
      <c r="U1698" s="80"/>
      <c r="V1698" s="80"/>
      <c r="W1698" s="80"/>
      <c r="X1698" s="80"/>
      <c r="Y1698" s="80"/>
      <c r="Z1698" s="80"/>
      <c r="AA1698" s="80"/>
      <c r="AB1698" s="80"/>
      <c r="AC1698" s="80"/>
      <c r="AD1698" s="80"/>
      <c r="AE1698" s="80"/>
      <c r="AF1698" s="80"/>
    </row>
    <row r="1699" spans="2:32" ht="15" customHeight="1" x14ac:dyDescent="0.35">
      <c r="B1699" s="46"/>
      <c r="C1699" s="46"/>
      <c r="D1699" s="46"/>
      <c r="E1699" s="46"/>
      <c r="F1699" s="46"/>
      <c r="G1699" s="46"/>
      <c r="H1699" s="46"/>
      <c r="I1699" s="46"/>
      <c r="J1699" s="46"/>
      <c r="K1699" s="46"/>
      <c r="L1699" s="46"/>
      <c r="M1699" s="46"/>
      <c r="N1699" s="46"/>
      <c r="O1699" s="46"/>
      <c r="P1699" s="46"/>
      <c r="Q1699" s="46"/>
      <c r="R1699" s="46"/>
      <c r="S1699" s="46"/>
      <c r="T1699" s="46"/>
      <c r="U1699" s="46"/>
      <c r="V1699" s="46"/>
      <c r="W1699" s="46"/>
      <c r="X1699" s="46"/>
      <c r="Y1699" s="46"/>
      <c r="Z1699" s="46"/>
      <c r="AA1699" s="46"/>
      <c r="AB1699" s="46"/>
      <c r="AC1699" s="46"/>
      <c r="AD1699" s="46"/>
      <c r="AE1699" s="46"/>
      <c r="AF1699" s="46"/>
    </row>
    <row r="1700" spans="2:32" ht="15" customHeight="1" x14ac:dyDescent="0.35"/>
    <row r="1701" spans="2:32" ht="15" customHeight="1" x14ac:dyDescent="0.35"/>
    <row r="1702" spans="2:32" ht="15" customHeight="1" x14ac:dyDescent="0.35"/>
    <row r="1703" spans="2:32" ht="15" customHeight="1" x14ac:dyDescent="0.35"/>
    <row r="1704" spans="2:32" ht="15" customHeight="1" x14ac:dyDescent="0.35"/>
    <row r="1705" spans="2:32" ht="15" customHeight="1" x14ac:dyDescent="0.35"/>
    <row r="1706" spans="2:32" ht="15" customHeight="1" x14ac:dyDescent="0.35"/>
    <row r="1707" spans="2:32" ht="15" customHeight="1" x14ac:dyDescent="0.35"/>
    <row r="1708" spans="2:32" ht="15" customHeight="1" x14ac:dyDescent="0.35"/>
    <row r="1709" spans="2:32" ht="15" customHeight="1" x14ac:dyDescent="0.35"/>
    <row r="1710" spans="2:32" ht="15" customHeight="1" x14ac:dyDescent="0.35"/>
    <row r="1711" spans="2:32" ht="15" customHeight="1" x14ac:dyDescent="0.35"/>
    <row r="1712" spans="2:32" ht="15" customHeight="1" x14ac:dyDescent="0.35"/>
    <row r="1713" ht="15" customHeight="1" x14ac:dyDescent="0.35"/>
    <row r="1714" ht="15" customHeight="1" x14ac:dyDescent="0.35"/>
    <row r="1715" ht="15" customHeight="1" x14ac:dyDescent="0.35"/>
    <row r="1716" ht="15" customHeight="1" x14ac:dyDescent="0.35"/>
    <row r="1717" ht="15" customHeight="1" x14ac:dyDescent="0.35"/>
    <row r="1718" ht="15" customHeight="1" x14ac:dyDescent="0.35"/>
    <row r="1719" ht="15" customHeight="1" x14ac:dyDescent="0.35"/>
    <row r="1720" ht="15" customHeight="1" x14ac:dyDescent="0.35"/>
    <row r="1721" ht="15" customHeight="1" x14ac:dyDescent="0.35"/>
    <row r="1722" ht="15" customHeight="1" x14ac:dyDescent="0.35"/>
    <row r="1723" ht="15" customHeight="1" x14ac:dyDescent="0.35"/>
    <row r="1724" ht="15" customHeight="1" x14ac:dyDescent="0.35"/>
    <row r="1725" ht="15" customHeight="1" x14ac:dyDescent="0.35"/>
    <row r="1726" ht="15"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1" ht="15" customHeight="1" x14ac:dyDescent="0.35"/>
    <row r="1863" ht="15" customHeight="1" x14ac:dyDescent="0.35"/>
    <row r="1864" ht="15" customHeight="1" x14ac:dyDescent="0.35"/>
    <row r="1865" ht="15" customHeight="1" x14ac:dyDescent="0.35"/>
    <row r="1867" ht="15" customHeight="1" x14ac:dyDescent="0.35"/>
    <row r="1868" ht="15" customHeight="1" x14ac:dyDescent="0.35"/>
    <row r="1869" ht="15" customHeight="1" x14ac:dyDescent="0.35"/>
    <row r="1870"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5" customHeight="1" x14ac:dyDescent="0.35"/>
    <row r="1886" ht="15" customHeight="1" x14ac:dyDescent="0.35"/>
    <row r="1888" ht="15" customHeight="1" x14ac:dyDescent="0.35"/>
    <row r="1889" ht="15" customHeight="1" x14ac:dyDescent="0.35"/>
    <row r="1890" ht="15" customHeight="1" x14ac:dyDescent="0.35"/>
    <row r="1891"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5" ht="15" customHeight="1" x14ac:dyDescent="0.35"/>
    <row r="1916" ht="15" customHeight="1" x14ac:dyDescent="0.35"/>
    <row r="1917" ht="15" customHeight="1" x14ac:dyDescent="0.35"/>
    <row r="1919" ht="15" customHeight="1" x14ac:dyDescent="0.35"/>
    <row r="1920" ht="15" customHeight="1" x14ac:dyDescent="0.35"/>
    <row r="1921" ht="15" customHeight="1" x14ac:dyDescent="0.35"/>
    <row r="1922" ht="15"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3" ht="15" customHeight="1" x14ac:dyDescent="0.35"/>
    <row r="1934" ht="15" customHeight="1" x14ac:dyDescent="0.35"/>
    <row r="1935" ht="15" customHeight="1" x14ac:dyDescent="0.35"/>
    <row r="1937" spans="2:32" ht="15" customHeight="1" x14ac:dyDescent="0.35"/>
    <row r="1938" spans="2:32" ht="15" customHeight="1" x14ac:dyDescent="0.35"/>
    <row r="1939" spans="2:32" ht="15" customHeight="1" x14ac:dyDescent="0.35"/>
    <row r="1940" spans="2:32" ht="15" customHeight="1" x14ac:dyDescent="0.35"/>
    <row r="1941" spans="2:32" ht="15" customHeight="1" x14ac:dyDescent="0.35"/>
    <row r="1942" spans="2:32" ht="15" customHeight="1" x14ac:dyDescent="0.35"/>
    <row r="1943" spans="2:32" ht="15" customHeight="1" x14ac:dyDescent="0.35"/>
    <row r="1944" spans="2:32" ht="15" customHeight="1" x14ac:dyDescent="0.35">
      <c r="B1944" s="80"/>
      <c r="C1944" s="80"/>
      <c r="D1944" s="80"/>
      <c r="E1944" s="80"/>
      <c r="F1944" s="80"/>
      <c r="G1944" s="80"/>
      <c r="H1944" s="80"/>
      <c r="I1944" s="80"/>
      <c r="J1944" s="80"/>
      <c r="K1944" s="80"/>
      <c r="L1944" s="80"/>
      <c r="M1944" s="80"/>
      <c r="N1944" s="80"/>
      <c r="O1944" s="80"/>
      <c r="P1944" s="80"/>
      <c r="Q1944" s="80"/>
      <c r="R1944" s="80"/>
      <c r="S1944" s="80"/>
      <c r="T1944" s="80"/>
      <c r="U1944" s="80"/>
      <c r="V1944" s="80"/>
      <c r="W1944" s="80"/>
      <c r="X1944" s="80"/>
      <c r="Y1944" s="80"/>
      <c r="Z1944" s="80"/>
      <c r="AA1944" s="80"/>
      <c r="AB1944" s="80"/>
      <c r="AC1944" s="80"/>
      <c r="AD1944" s="80"/>
      <c r="AE1944" s="80"/>
      <c r="AF1944" s="80"/>
    </row>
    <row r="1945" spans="2:32" ht="15" customHeight="1" x14ac:dyDescent="0.35">
      <c r="B1945" s="46"/>
      <c r="C1945" s="46"/>
      <c r="D1945" s="46"/>
      <c r="E1945" s="46"/>
      <c r="F1945" s="46"/>
      <c r="G1945" s="46"/>
      <c r="H1945" s="46"/>
      <c r="I1945" s="46"/>
      <c r="J1945" s="46"/>
      <c r="K1945" s="46"/>
      <c r="L1945" s="46"/>
      <c r="M1945" s="46"/>
      <c r="N1945" s="46"/>
      <c r="O1945" s="46"/>
      <c r="P1945" s="46"/>
      <c r="Q1945" s="46"/>
      <c r="R1945" s="46"/>
      <c r="S1945" s="46"/>
      <c r="T1945" s="46"/>
      <c r="U1945" s="46"/>
      <c r="V1945" s="46"/>
      <c r="W1945" s="46"/>
      <c r="X1945" s="46"/>
      <c r="Y1945" s="46"/>
      <c r="Z1945" s="46"/>
      <c r="AA1945" s="46"/>
      <c r="AB1945" s="46"/>
      <c r="AC1945" s="46"/>
      <c r="AD1945" s="46"/>
      <c r="AE1945" s="46"/>
      <c r="AF1945" s="46"/>
    </row>
    <row r="1946" spans="2:32" ht="15" customHeight="1" x14ac:dyDescent="0.35"/>
    <row r="1947" spans="2:32" ht="15" customHeight="1" x14ac:dyDescent="0.35"/>
    <row r="1948" spans="2:32" ht="15" customHeight="1" x14ac:dyDescent="0.35"/>
    <row r="1949" spans="2:32" ht="15" customHeight="1" x14ac:dyDescent="0.35"/>
    <row r="1950" spans="2:32" ht="15" customHeight="1" x14ac:dyDescent="0.35"/>
    <row r="1951" spans="2:32" ht="15" customHeight="1" x14ac:dyDescent="0.35"/>
    <row r="1952" spans="2:32" ht="15" customHeight="1" x14ac:dyDescent="0.35"/>
    <row r="1953" ht="15" customHeight="1" x14ac:dyDescent="0.35"/>
    <row r="1954" ht="15" customHeight="1" x14ac:dyDescent="0.35"/>
    <row r="1955" ht="15" customHeight="1" x14ac:dyDescent="0.35"/>
    <row r="1975" ht="15" customHeight="1" x14ac:dyDescent="0.35"/>
    <row r="1976" ht="15" customHeight="1" x14ac:dyDescent="0.35"/>
    <row r="1977" ht="15" customHeight="1" x14ac:dyDescent="0.35"/>
    <row r="1978" ht="15" customHeight="1" x14ac:dyDescent="0.35"/>
    <row r="1979" ht="15" customHeight="1" x14ac:dyDescent="0.35"/>
    <row r="1980" ht="15" customHeight="1" x14ac:dyDescent="0.35"/>
    <row r="1981" ht="15" customHeight="1" x14ac:dyDescent="0.35"/>
    <row r="1982" ht="15" customHeight="1" x14ac:dyDescent="0.35"/>
    <row r="1984" ht="15" customHeight="1" x14ac:dyDescent="0.35"/>
    <row r="1985" ht="15" customHeight="1" x14ac:dyDescent="0.35"/>
    <row r="1986" ht="15" customHeight="1" x14ac:dyDescent="0.35"/>
    <row r="1988" ht="15" customHeight="1" x14ac:dyDescent="0.35"/>
    <row r="1990" ht="15" customHeight="1" x14ac:dyDescent="0.35"/>
    <row r="1991" ht="15" customHeight="1" x14ac:dyDescent="0.35"/>
    <row r="1992" ht="15" customHeight="1" x14ac:dyDescent="0.35"/>
    <row r="1993" ht="15" customHeight="1" x14ac:dyDescent="0.35"/>
    <row r="1994" ht="15" customHeight="1" x14ac:dyDescent="0.35"/>
    <row r="1995" ht="15" customHeight="1" x14ac:dyDescent="0.35"/>
    <row r="1996" ht="15" customHeight="1" x14ac:dyDescent="0.35"/>
    <row r="1997" ht="15" customHeight="1" x14ac:dyDescent="0.35"/>
    <row r="1998" ht="15" customHeight="1" x14ac:dyDescent="0.35"/>
    <row r="1999" ht="15" customHeight="1" x14ac:dyDescent="0.35"/>
    <row r="2000" ht="15" customHeight="1" x14ac:dyDescent="0.35"/>
    <row r="2001" ht="15" customHeight="1" x14ac:dyDescent="0.35"/>
    <row r="2002" ht="15" customHeight="1" x14ac:dyDescent="0.35"/>
    <row r="2004" ht="15" customHeight="1" x14ac:dyDescent="0.35"/>
    <row r="2006" ht="15" customHeight="1" x14ac:dyDescent="0.35"/>
    <row r="2008" ht="15" customHeight="1" x14ac:dyDescent="0.35"/>
    <row r="2009" ht="15" customHeight="1" x14ac:dyDescent="0.35"/>
    <row r="2011" ht="15" customHeight="1" x14ac:dyDescent="0.35"/>
    <row r="2012" ht="15" customHeight="1" x14ac:dyDescent="0.35"/>
    <row r="2013" ht="15" customHeight="1" x14ac:dyDescent="0.35"/>
    <row r="2014" ht="15" customHeight="1" x14ac:dyDescent="0.35"/>
    <row r="2015" ht="15" customHeight="1" x14ac:dyDescent="0.35"/>
    <row r="2016" ht="15" customHeight="1" x14ac:dyDescent="0.35"/>
    <row r="2017" spans="2:32" ht="15" customHeight="1" x14ac:dyDescent="0.35"/>
    <row r="2018" spans="2:32" ht="15" customHeight="1" x14ac:dyDescent="0.35"/>
    <row r="2019" spans="2:32" ht="15" customHeight="1" x14ac:dyDescent="0.35"/>
    <row r="2020" spans="2:32" ht="15" customHeight="1" x14ac:dyDescent="0.35"/>
    <row r="2021" spans="2:32" x14ac:dyDescent="0.35">
      <c r="B2021" s="80"/>
      <c r="C2021" s="80"/>
      <c r="D2021" s="80"/>
      <c r="E2021" s="80"/>
      <c r="F2021" s="80"/>
      <c r="G2021" s="80"/>
      <c r="H2021" s="80"/>
      <c r="I2021" s="80"/>
      <c r="J2021" s="80"/>
      <c r="K2021" s="80"/>
      <c r="L2021" s="80"/>
      <c r="M2021" s="80"/>
      <c r="N2021" s="80"/>
      <c r="O2021" s="80"/>
      <c r="P2021" s="80"/>
      <c r="Q2021" s="80"/>
      <c r="R2021" s="80"/>
      <c r="S2021" s="80"/>
      <c r="T2021" s="80"/>
      <c r="U2021" s="80"/>
      <c r="V2021" s="80"/>
      <c r="W2021" s="80"/>
      <c r="X2021" s="80"/>
      <c r="Y2021" s="80"/>
      <c r="Z2021" s="80"/>
      <c r="AA2021" s="80"/>
      <c r="AB2021" s="80"/>
      <c r="AC2021" s="80"/>
      <c r="AD2021" s="80"/>
      <c r="AE2021" s="80"/>
      <c r="AF2021" s="80"/>
    </row>
    <row r="2022" spans="2:32" ht="15" customHeight="1" x14ac:dyDescent="0.35"/>
    <row r="2023" spans="2:32" ht="15" customHeight="1" x14ac:dyDescent="0.35"/>
    <row r="2024" spans="2:32" ht="15" customHeight="1" x14ac:dyDescent="0.35"/>
    <row r="2025" spans="2:32" ht="15" customHeight="1" x14ac:dyDescent="0.35"/>
    <row r="2026" spans="2:32" ht="15" customHeight="1" x14ac:dyDescent="0.35"/>
    <row r="2027" spans="2:32" ht="15" customHeight="1" x14ac:dyDescent="0.35"/>
    <row r="2028" spans="2:32" ht="15" customHeight="1" x14ac:dyDescent="0.35"/>
    <row r="2029" spans="2:32" ht="15" customHeight="1" x14ac:dyDescent="0.35"/>
    <row r="2030" spans="2:32" ht="15" customHeight="1" x14ac:dyDescent="0.35">
      <c r="B2030" s="80"/>
      <c r="C2030" s="80"/>
      <c r="D2030" s="80"/>
      <c r="E2030" s="80"/>
      <c r="F2030" s="80"/>
      <c r="G2030" s="80"/>
      <c r="H2030" s="80"/>
      <c r="I2030" s="80"/>
      <c r="J2030" s="80"/>
      <c r="K2030" s="80"/>
      <c r="L2030" s="80"/>
      <c r="M2030" s="80"/>
      <c r="N2030" s="80"/>
      <c r="O2030" s="80"/>
      <c r="P2030" s="80"/>
      <c r="Q2030" s="80"/>
      <c r="R2030" s="80"/>
      <c r="S2030" s="80"/>
      <c r="T2030" s="80"/>
      <c r="U2030" s="80"/>
      <c r="V2030" s="80"/>
      <c r="W2030" s="80"/>
      <c r="X2030" s="80"/>
      <c r="Y2030" s="80"/>
      <c r="Z2030" s="80"/>
      <c r="AA2030" s="80"/>
      <c r="AB2030" s="80"/>
      <c r="AC2030" s="80"/>
      <c r="AD2030" s="80"/>
      <c r="AE2030" s="80"/>
      <c r="AF2030" s="80"/>
    </row>
    <row r="2031" spans="2:32" ht="15" customHeight="1" x14ac:dyDescent="0.35">
      <c r="B2031" s="46"/>
      <c r="C2031" s="46"/>
      <c r="D2031" s="46"/>
      <c r="E2031" s="46"/>
      <c r="F2031" s="46"/>
      <c r="G2031" s="46"/>
      <c r="H2031" s="46"/>
      <c r="I2031" s="46"/>
      <c r="J2031" s="46"/>
      <c r="K2031" s="46"/>
      <c r="L2031" s="46"/>
      <c r="M2031" s="46"/>
      <c r="N2031" s="46"/>
      <c r="O2031" s="46"/>
      <c r="P2031" s="46"/>
      <c r="Q2031" s="46"/>
      <c r="R2031" s="46"/>
      <c r="S2031" s="46"/>
      <c r="T2031" s="46"/>
      <c r="U2031" s="46"/>
      <c r="V2031" s="46"/>
      <c r="W2031" s="46"/>
      <c r="X2031" s="46"/>
      <c r="Y2031" s="46"/>
      <c r="Z2031" s="46"/>
      <c r="AA2031" s="46"/>
      <c r="AB2031" s="46"/>
      <c r="AC2031" s="46"/>
      <c r="AD2031" s="46"/>
      <c r="AE2031" s="46"/>
      <c r="AF2031" s="46"/>
    </row>
    <row r="2032" spans="2:32" ht="15" customHeight="1" x14ac:dyDescent="0.35"/>
    <row r="2033" ht="15" customHeight="1" x14ac:dyDescent="0.35"/>
    <row r="2034" ht="15" customHeight="1" x14ac:dyDescent="0.35"/>
    <row r="2035" ht="15" customHeight="1" x14ac:dyDescent="0.35"/>
    <row r="2036" ht="15" customHeight="1" x14ac:dyDescent="0.35"/>
    <row r="2037" ht="15" customHeight="1" x14ac:dyDescent="0.35"/>
    <row r="2038" ht="15" customHeight="1" x14ac:dyDescent="0.35"/>
    <row r="2039" ht="15" customHeight="1" x14ac:dyDescent="0.35"/>
    <row r="2040" ht="15" customHeight="1" x14ac:dyDescent="0.35"/>
    <row r="2041" ht="15" customHeight="1" x14ac:dyDescent="0.35"/>
    <row r="2042" ht="15" customHeight="1" x14ac:dyDescent="0.35"/>
    <row r="2043" ht="15" customHeight="1" x14ac:dyDescent="0.35"/>
    <row r="2044" ht="15" customHeight="1" x14ac:dyDescent="0.35"/>
    <row r="2045" ht="15" customHeight="1" x14ac:dyDescent="0.35"/>
    <row r="2046" ht="15" customHeight="1" x14ac:dyDescent="0.35"/>
    <row r="2047" ht="15" customHeight="1" x14ac:dyDescent="0.35"/>
    <row r="2048" ht="15" customHeight="1" x14ac:dyDescent="0.35"/>
    <row r="2049" ht="15" customHeight="1" x14ac:dyDescent="0.35"/>
    <row r="2050" ht="15" customHeight="1" x14ac:dyDescent="0.35"/>
    <row r="2051" ht="15" customHeight="1" x14ac:dyDescent="0.35"/>
    <row r="2052" ht="15" customHeight="1" x14ac:dyDescent="0.35"/>
    <row r="2053"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7" ht="15" customHeight="1" x14ac:dyDescent="0.35"/>
    <row r="2108"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1" ht="15" customHeight="1" x14ac:dyDescent="0.35"/>
    <row r="2133" ht="15" customHeight="1" x14ac:dyDescent="0.35"/>
    <row r="2134"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5" customHeight="1" x14ac:dyDescent="0.35"/>
    <row r="2145" spans="2:32" ht="15" customHeight="1" x14ac:dyDescent="0.35"/>
    <row r="2146" spans="2:32" ht="15" customHeight="1" x14ac:dyDescent="0.35"/>
    <row r="2147" spans="2:32" x14ac:dyDescent="0.35">
      <c r="B2147" s="80"/>
      <c r="C2147" s="80"/>
      <c r="D2147" s="80"/>
      <c r="E2147" s="80"/>
      <c r="F2147" s="80"/>
      <c r="G2147" s="80"/>
      <c r="H2147" s="80"/>
      <c r="I2147" s="80"/>
      <c r="J2147" s="80"/>
      <c r="K2147" s="80"/>
      <c r="L2147" s="80"/>
      <c r="M2147" s="80"/>
      <c r="N2147" s="80"/>
      <c r="O2147" s="80"/>
      <c r="P2147" s="80"/>
      <c r="Q2147" s="80"/>
      <c r="R2147" s="80"/>
      <c r="S2147" s="80"/>
      <c r="T2147" s="80"/>
      <c r="U2147" s="80"/>
      <c r="V2147" s="80"/>
      <c r="W2147" s="80"/>
      <c r="X2147" s="80"/>
      <c r="Y2147" s="80"/>
      <c r="Z2147" s="80"/>
      <c r="AA2147" s="80"/>
      <c r="AB2147" s="80"/>
      <c r="AC2147" s="80"/>
      <c r="AD2147" s="80"/>
      <c r="AE2147" s="80"/>
      <c r="AF2147" s="80"/>
    </row>
    <row r="2148" spans="2:32" ht="15" customHeight="1" x14ac:dyDescent="0.35"/>
    <row r="2149" spans="2:32" x14ac:dyDescent="0.35">
      <c r="B2149" s="80"/>
      <c r="C2149" s="80"/>
      <c r="D2149" s="80"/>
      <c r="E2149" s="80"/>
      <c r="F2149" s="80"/>
      <c r="G2149" s="80"/>
      <c r="H2149" s="80"/>
      <c r="I2149" s="80"/>
      <c r="J2149" s="80"/>
      <c r="K2149" s="80"/>
      <c r="L2149" s="80"/>
      <c r="M2149" s="80"/>
      <c r="N2149" s="80"/>
      <c r="O2149" s="80"/>
      <c r="P2149" s="80"/>
      <c r="Q2149" s="80"/>
      <c r="R2149" s="80"/>
      <c r="S2149" s="80"/>
      <c r="T2149" s="80"/>
      <c r="U2149" s="80"/>
      <c r="V2149" s="80"/>
      <c r="W2149" s="80"/>
      <c r="X2149" s="80"/>
      <c r="Y2149" s="80"/>
      <c r="Z2149" s="80"/>
      <c r="AA2149" s="80"/>
      <c r="AB2149" s="80"/>
      <c r="AC2149" s="80"/>
      <c r="AD2149" s="80"/>
      <c r="AE2149" s="80"/>
      <c r="AF2149" s="80"/>
    </row>
    <row r="2150" spans="2:32" x14ac:dyDescent="0.35">
      <c r="B2150" s="80"/>
      <c r="C2150" s="80"/>
      <c r="D2150" s="80"/>
      <c r="E2150" s="80"/>
      <c r="F2150" s="80"/>
      <c r="G2150" s="80"/>
      <c r="H2150" s="80"/>
      <c r="I2150" s="80"/>
      <c r="J2150" s="80"/>
      <c r="K2150" s="80"/>
      <c r="L2150" s="80"/>
      <c r="M2150" s="80"/>
      <c r="N2150" s="80"/>
      <c r="O2150" s="80"/>
      <c r="P2150" s="80"/>
      <c r="Q2150" s="80"/>
      <c r="R2150" s="80"/>
      <c r="S2150" s="80"/>
      <c r="T2150" s="80"/>
      <c r="U2150" s="80"/>
      <c r="V2150" s="80"/>
      <c r="W2150" s="80"/>
      <c r="X2150" s="80"/>
      <c r="Y2150" s="80"/>
      <c r="Z2150" s="80"/>
      <c r="AA2150" s="80"/>
      <c r="AB2150" s="80"/>
      <c r="AC2150" s="80"/>
      <c r="AD2150" s="80"/>
      <c r="AE2150" s="80"/>
      <c r="AF2150" s="80"/>
    </row>
    <row r="2151" spans="2:32" ht="15" customHeight="1" x14ac:dyDescent="0.35"/>
    <row r="2152" spans="2:32" ht="15" customHeight="1" x14ac:dyDescent="0.35">
      <c r="B2152" s="80"/>
      <c r="C2152" s="80"/>
      <c r="D2152" s="80"/>
      <c r="E2152" s="80"/>
      <c r="F2152" s="80"/>
      <c r="G2152" s="80"/>
      <c r="H2152" s="80"/>
      <c r="I2152" s="80"/>
      <c r="J2152" s="80"/>
      <c r="K2152" s="80"/>
      <c r="L2152" s="80"/>
      <c r="M2152" s="80"/>
      <c r="N2152" s="80"/>
      <c r="O2152" s="80"/>
      <c r="P2152" s="80"/>
      <c r="Q2152" s="80"/>
      <c r="R2152" s="80"/>
      <c r="S2152" s="80"/>
      <c r="T2152" s="80"/>
      <c r="U2152" s="80"/>
      <c r="V2152" s="80"/>
      <c r="W2152" s="80"/>
      <c r="X2152" s="80"/>
      <c r="Y2152" s="80"/>
      <c r="Z2152" s="80"/>
      <c r="AA2152" s="80"/>
      <c r="AB2152" s="80"/>
      <c r="AC2152" s="80"/>
      <c r="AD2152" s="80"/>
      <c r="AE2152" s="80"/>
      <c r="AF2152" s="80"/>
    </row>
    <row r="2153" spans="2:32" ht="15" customHeight="1" x14ac:dyDescent="0.35">
      <c r="B2153" s="46"/>
      <c r="C2153" s="46"/>
      <c r="D2153" s="46"/>
      <c r="E2153" s="46"/>
      <c r="F2153" s="46"/>
      <c r="G2153" s="46"/>
      <c r="H2153" s="46"/>
      <c r="I2153" s="46"/>
      <c r="J2153" s="46"/>
      <c r="K2153" s="46"/>
      <c r="L2153" s="46"/>
      <c r="M2153" s="46"/>
      <c r="N2153" s="46"/>
      <c r="O2153" s="46"/>
      <c r="P2153" s="46"/>
      <c r="Q2153" s="46"/>
      <c r="R2153" s="46"/>
      <c r="S2153" s="46"/>
      <c r="T2153" s="46"/>
      <c r="U2153" s="46"/>
      <c r="V2153" s="46"/>
      <c r="W2153" s="46"/>
      <c r="X2153" s="46"/>
      <c r="Y2153" s="46"/>
      <c r="Z2153" s="46"/>
      <c r="AA2153" s="46"/>
      <c r="AB2153" s="46"/>
      <c r="AC2153" s="46"/>
      <c r="AD2153" s="46"/>
      <c r="AE2153" s="46"/>
      <c r="AF2153" s="46"/>
    </row>
    <row r="2154" spans="2:32" ht="15" customHeight="1" x14ac:dyDescent="0.35"/>
    <row r="2155" spans="2:32" ht="15" customHeight="1" x14ac:dyDescent="0.35"/>
    <row r="2156" spans="2:32" ht="15" customHeight="1" x14ac:dyDescent="0.35"/>
    <row r="2157" spans="2:32" ht="15" customHeight="1" x14ac:dyDescent="0.35"/>
    <row r="2158" spans="2:32" ht="15" customHeight="1" x14ac:dyDescent="0.35"/>
    <row r="2159" spans="2:32" ht="15" customHeight="1" x14ac:dyDescent="0.35"/>
    <row r="2160" spans="2:32" ht="15" customHeight="1" x14ac:dyDescent="0.35"/>
    <row r="2161" ht="15" customHeight="1" x14ac:dyDescent="0.35"/>
    <row r="2162"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60" ht="15" customHeight="1" x14ac:dyDescent="0.35"/>
    <row r="2261" ht="15" customHeight="1" x14ac:dyDescent="0.35"/>
    <row r="2262" ht="15" customHeight="1" x14ac:dyDescent="0.35"/>
    <row r="2264" ht="15" customHeight="1" x14ac:dyDescent="0.35"/>
    <row r="2266" ht="15" customHeight="1" x14ac:dyDescent="0.35"/>
    <row r="2267" ht="15" customHeight="1" x14ac:dyDescent="0.35"/>
    <row r="2268" ht="15" customHeight="1" x14ac:dyDescent="0.35"/>
    <row r="2269" ht="15" customHeight="1" x14ac:dyDescent="0.35"/>
    <row r="2271"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2" ht="15" customHeight="1" x14ac:dyDescent="0.35"/>
    <row r="2284" ht="15" customHeight="1" x14ac:dyDescent="0.35"/>
    <row r="2285" ht="15" customHeight="1" x14ac:dyDescent="0.35"/>
    <row r="2286"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301" ht="15" customHeight="1" x14ac:dyDescent="0.35"/>
    <row r="2302" ht="15" customHeight="1" x14ac:dyDescent="0.35"/>
    <row r="2303" ht="15" customHeight="1" x14ac:dyDescent="0.35"/>
    <row r="2305" spans="2:32" ht="15" customHeight="1" x14ac:dyDescent="0.35"/>
    <row r="2306" spans="2:32" ht="15" customHeight="1" x14ac:dyDescent="0.35"/>
    <row r="2307" spans="2:32" ht="15" customHeight="1" x14ac:dyDescent="0.35"/>
    <row r="2308" spans="2:32" ht="15" customHeight="1" x14ac:dyDescent="0.35"/>
    <row r="2309" spans="2:32" ht="15" customHeight="1" x14ac:dyDescent="0.35"/>
    <row r="2310" spans="2:32" ht="15" customHeight="1" x14ac:dyDescent="0.35"/>
    <row r="2311" spans="2:32" ht="15" customHeight="1" x14ac:dyDescent="0.35"/>
    <row r="2312" spans="2:32" ht="15" customHeight="1" x14ac:dyDescent="0.35"/>
    <row r="2313" spans="2:32" ht="15" customHeight="1" x14ac:dyDescent="0.35"/>
    <row r="2314" spans="2:32" ht="15" customHeight="1" x14ac:dyDescent="0.35"/>
    <row r="2315" spans="2:32" ht="15" customHeight="1" x14ac:dyDescent="0.35"/>
    <row r="2316" spans="2:32" ht="15" customHeight="1" x14ac:dyDescent="0.35">
      <c r="B2316" s="80"/>
      <c r="C2316" s="80"/>
      <c r="D2316" s="80"/>
      <c r="E2316" s="80"/>
      <c r="F2316" s="80"/>
      <c r="G2316" s="80"/>
      <c r="H2316" s="80"/>
      <c r="I2316" s="80"/>
      <c r="J2316" s="80"/>
      <c r="K2316" s="80"/>
      <c r="L2316" s="80"/>
      <c r="M2316" s="80"/>
      <c r="N2316" s="80"/>
      <c r="O2316" s="80"/>
      <c r="P2316" s="80"/>
      <c r="Q2316" s="80"/>
      <c r="R2316" s="80"/>
      <c r="S2316" s="80"/>
      <c r="T2316" s="80"/>
      <c r="U2316" s="80"/>
      <c r="V2316" s="80"/>
      <c r="W2316" s="80"/>
      <c r="X2316" s="80"/>
      <c r="Y2316" s="80"/>
      <c r="Z2316" s="80"/>
      <c r="AA2316" s="80"/>
      <c r="AB2316" s="80"/>
      <c r="AC2316" s="80"/>
      <c r="AD2316" s="80"/>
      <c r="AE2316" s="80"/>
      <c r="AF2316" s="80"/>
    </row>
    <row r="2317" spans="2:32" ht="15" customHeight="1" x14ac:dyDescent="0.35">
      <c r="B2317" s="46"/>
      <c r="C2317" s="46"/>
      <c r="D2317" s="46"/>
      <c r="E2317" s="46"/>
      <c r="F2317" s="46"/>
      <c r="G2317" s="46"/>
      <c r="H2317" s="46"/>
      <c r="I2317" s="46"/>
      <c r="J2317" s="46"/>
      <c r="K2317" s="46"/>
      <c r="L2317" s="46"/>
      <c r="M2317" s="46"/>
      <c r="N2317" s="46"/>
      <c r="O2317" s="46"/>
      <c r="P2317" s="46"/>
      <c r="Q2317" s="46"/>
      <c r="R2317" s="46"/>
      <c r="S2317" s="46"/>
      <c r="T2317" s="46"/>
      <c r="U2317" s="46"/>
      <c r="V2317" s="46"/>
      <c r="W2317" s="46"/>
      <c r="X2317" s="46"/>
      <c r="Y2317" s="46"/>
      <c r="Z2317" s="46"/>
      <c r="AA2317" s="46"/>
      <c r="AB2317" s="46"/>
      <c r="AC2317" s="46"/>
      <c r="AD2317" s="46"/>
      <c r="AE2317" s="46"/>
      <c r="AF2317" s="46"/>
    </row>
    <row r="2318" spans="2:32" ht="15" customHeight="1" x14ac:dyDescent="0.35"/>
    <row r="2319" spans="2:32" ht="15" customHeight="1" x14ac:dyDescent="0.35"/>
    <row r="2320" spans="2:32" ht="15" customHeight="1" x14ac:dyDescent="0.35"/>
    <row r="2321" ht="15" customHeight="1" x14ac:dyDescent="0.35"/>
    <row r="2322" ht="15" customHeight="1" x14ac:dyDescent="0.35"/>
    <row r="2323" ht="15" customHeight="1" x14ac:dyDescent="0.35"/>
    <row r="2324" ht="15" customHeight="1" x14ac:dyDescent="0.35"/>
    <row r="2325" ht="15" customHeight="1" x14ac:dyDescent="0.35"/>
    <row r="2326" ht="15" customHeight="1" x14ac:dyDescent="0.35"/>
    <row r="2327" ht="15" customHeight="1" x14ac:dyDescent="0.35"/>
    <row r="2328" ht="15" customHeight="1" x14ac:dyDescent="0.35"/>
    <row r="2329" ht="15" customHeight="1" x14ac:dyDescent="0.35"/>
    <row r="2330" ht="15" customHeight="1" x14ac:dyDescent="0.35"/>
    <row r="2331" ht="15" customHeight="1" x14ac:dyDescent="0.35"/>
    <row r="2332" ht="15" customHeight="1" x14ac:dyDescent="0.35"/>
    <row r="2333" ht="15" customHeight="1" x14ac:dyDescent="0.35"/>
    <row r="2334" ht="15"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5"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90" ht="15"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spans="2:32" ht="15" customHeight="1" x14ac:dyDescent="0.35"/>
    <row r="2418" spans="2:32" ht="15" customHeight="1" x14ac:dyDescent="0.35">
      <c r="B2418" s="80"/>
      <c r="C2418" s="80"/>
      <c r="D2418" s="80"/>
      <c r="E2418" s="80"/>
      <c r="F2418" s="80"/>
      <c r="G2418" s="80"/>
      <c r="H2418" s="80"/>
      <c r="I2418" s="80"/>
      <c r="J2418" s="80"/>
      <c r="K2418" s="80"/>
      <c r="L2418" s="80"/>
      <c r="M2418" s="80"/>
      <c r="N2418" s="80"/>
      <c r="O2418" s="80"/>
      <c r="P2418" s="80"/>
      <c r="Q2418" s="80"/>
      <c r="R2418" s="80"/>
      <c r="S2418" s="80"/>
      <c r="T2418" s="80"/>
      <c r="U2418" s="80"/>
      <c r="V2418" s="80"/>
      <c r="W2418" s="80"/>
      <c r="X2418" s="80"/>
      <c r="Y2418" s="80"/>
      <c r="Z2418" s="80"/>
      <c r="AA2418" s="80"/>
      <c r="AB2418" s="80"/>
      <c r="AC2418" s="80"/>
      <c r="AD2418" s="80"/>
      <c r="AE2418" s="80"/>
      <c r="AF2418" s="80"/>
    </row>
    <row r="2419" spans="2:32" ht="15" customHeight="1" x14ac:dyDescent="0.35">
      <c r="B2419" s="46"/>
      <c r="C2419" s="46"/>
      <c r="D2419" s="46"/>
      <c r="E2419" s="46"/>
      <c r="F2419" s="46"/>
      <c r="G2419" s="46"/>
      <c r="H2419" s="46"/>
      <c r="I2419" s="46"/>
      <c r="J2419" s="46"/>
      <c r="K2419" s="46"/>
      <c r="L2419" s="46"/>
      <c r="M2419" s="46"/>
      <c r="N2419" s="46"/>
      <c r="O2419" s="46"/>
      <c r="P2419" s="46"/>
      <c r="Q2419" s="46"/>
      <c r="R2419" s="46"/>
      <c r="S2419" s="46"/>
      <c r="T2419" s="46"/>
      <c r="U2419" s="46"/>
      <c r="V2419" s="46"/>
      <c r="W2419" s="46"/>
      <c r="X2419" s="46"/>
      <c r="Y2419" s="46"/>
      <c r="Z2419" s="46"/>
      <c r="AA2419" s="46"/>
      <c r="AB2419" s="46"/>
      <c r="AC2419" s="46"/>
      <c r="AD2419" s="46"/>
      <c r="AE2419" s="46"/>
      <c r="AF2419" s="46"/>
    </row>
    <row r="2420" spans="2:32" ht="15" customHeight="1" x14ac:dyDescent="0.35"/>
    <row r="2421" spans="2:32" ht="15" customHeight="1" x14ac:dyDescent="0.35"/>
    <row r="2422" spans="2:32" ht="15" customHeight="1" x14ac:dyDescent="0.35"/>
    <row r="2423" spans="2:32" ht="15" customHeight="1" x14ac:dyDescent="0.35"/>
    <row r="2424" spans="2:32" ht="15" customHeight="1" x14ac:dyDescent="0.35"/>
    <row r="2425" spans="2:32" ht="15" customHeight="1" x14ac:dyDescent="0.35"/>
    <row r="2426" spans="2:32" ht="15" customHeight="1" x14ac:dyDescent="0.35"/>
    <row r="2427" spans="2:32" ht="15" customHeight="1" x14ac:dyDescent="0.35"/>
    <row r="2428" spans="2:32" ht="15" customHeight="1" x14ac:dyDescent="0.35"/>
    <row r="2429" spans="2:32" ht="15" customHeight="1" x14ac:dyDescent="0.35"/>
    <row r="2430" spans="2:32" ht="15" customHeight="1" x14ac:dyDescent="0.35"/>
    <row r="2431" spans="2:32" ht="15" customHeight="1" x14ac:dyDescent="0.35"/>
    <row r="2432" spans="2: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7" ht="15" customHeight="1" x14ac:dyDescent="0.35"/>
    <row r="2459" ht="15" customHeight="1" x14ac:dyDescent="0.35"/>
    <row r="2461" ht="15" customHeight="1" x14ac:dyDescent="0.35"/>
    <row r="2462" ht="15" customHeight="1" x14ac:dyDescent="0.35"/>
    <row r="2463" ht="15" customHeight="1" x14ac:dyDescent="0.35"/>
    <row r="2464" ht="15" customHeight="1" x14ac:dyDescent="0.35"/>
    <row r="2465"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5" customHeight="1" x14ac:dyDescent="0.35"/>
    <row r="2482" ht="15" customHeight="1" x14ac:dyDescent="0.35"/>
    <row r="2483" ht="15" customHeight="1" x14ac:dyDescent="0.35"/>
    <row r="2484" ht="15" customHeight="1" x14ac:dyDescent="0.35"/>
    <row r="2486"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5" ht="15" customHeight="1" x14ac:dyDescent="0.35"/>
    <row r="2496" ht="15" customHeight="1" x14ac:dyDescent="0.35"/>
    <row r="2497" spans="2:32" x14ac:dyDescent="0.35">
      <c r="B2497" s="80"/>
      <c r="C2497" s="80"/>
      <c r="D2497" s="80"/>
      <c r="E2497" s="80"/>
      <c r="F2497" s="80"/>
      <c r="G2497" s="80"/>
      <c r="H2497" s="80"/>
      <c r="I2497" s="80"/>
      <c r="J2497" s="80"/>
      <c r="K2497" s="80"/>
      <c r="L2497" s="80"/>
      <c r="M2497" s="80"/>
      <c r="N2497" s="80"/>
      <c r="O2497" s="80"/>
      <c r="P2497" s="80"/>
      <c r="Q2497" s="80"/>
      <c r="R2497" s="80"/>
      <c r="S2497" s="80"/>
      <c r="T2497" s="80"/>
      <c r="U2497" s="80"/>
      <c r="V2497" s="80"/>
      <c r="W2497" s="80"/>
      <c r="X2497" s="80"/>
      <c r="Y2497" s="80"/>
      <c r="Z2497" s="80"/>
      <c r="AA2497" s="80"/>
      <c r="AB2497" s="80"/>
      <c r="AC2497" s="80"/>
      <c r="AD2497" s="80"/>
      <c r="AE2497" s="80"/>
      <c r="AF2497" s="80"/>
    </row>
    <row r="2498" spans="2:32" ht="15" customHeight="1" x14ac:dyDescent="0.35"/>
    <row r="2499" spans="2:32" ht="15" customHeight="1" x14ac:dyDescent="0.35"/>
    <row r="2500" spans="2:32" ht="15" customHeight="1" x14ac:dyDescent="0.35"/>
    <row r="2501" spans="2:32" ht="15" customHeight="1" x14ac:dyDescent="0.35"/>
    <row r="2502" spans="2:32" ht="15" customHeight="1" x14ac:dyDescent="0.35"/>
    <row r="2503" spans="2:32" x14ac:dyDescent="0.35">
      <c r="B2503" s="80"/>
      <c r="C2503" s="80"/>
      <c r="D2503" s="80"/>
      <c r="E2503" s="80"/>
      <c r="F2503" s="80"/>
      <c r="G2503" s="80"/>
      <c r="H2503" s="80"/>
      <c r="I2503" s="80"/>
      <c r="J2503" s="80"/>
      <c r="K2503" s="80"/>
      <c r="L2503" s="80"/>
      <c r="M2503" s="80"/>
      <c r="N2503" s="80"/>
      <c r="O2503" s="80"/>
      <c r="P2503" s="80"/>
      <c r="Q2503" s="80"/>
      <c r="R2503" s="80"/>
      <c r="S2503" s="80"/>
      <c r="T2503" s="80"/>
      <c r="U2503" s="80"/>
      <c r="V2503" s="80"/>
      <c r="W2503" s="80"/>
      <c r="X2503" s="80"/>
      <c r="Y2503" s="80"/>
      <c r="Z2503" s="80"/>
      <c r="AA2503" s="80"/>
      <c r="AB2503" s="80"/>
      <c r="AC2503" s="80"/>
      <c r="AD2503" s="80"/>
      <c r="AE2503" s="80"/>
      <c r="AF2503" s="80"/>
    </row>
    <row r="2504" spans="2:32" ht="15" customHeight="1" x14ac:dyDescent="0.35"/>
    <row r="2505" spans="2:32" ht="15" customHeight="1" x14ac:dyDescent="0.35"/>
    <row r="2506" spans="2:32" ht="15" customHeight="1" x14ac:dyDescent="0.35"/>
    <row r="2507" spans="2:32" ht="15" customHeight="1" x14ac:dyDescent="0.35"/>
    <row r="2508" spans="2:32" ht="15" customHeight="1" x14ac:dyDescent="0.35">
      <c r="B2508" s="80"/>
      <c r="C2508" s="80"/>
      <c r="D2508" s="80"/>
      <c r="E2508" s="80"/>
      <c r="F2508" s="80"/>
      <c r="G2508" s="80"/>
      <c r="H2508" s="80"/>
      <c r="I2508" s="80"/>
      <c r="J2508" s="80"/>
      <c r="K2508" s="80"/>
      <c r="L2508" s="80"/>
      <c r="M2508" s="80"/>
      <c r="N2508" s="80"/>
      <c r="O2508" s="80"/>
      <c r="P2508" s="80"/>
      <c r="Q2508" s="80"/>
      <c r="R2508" s="80"/>
      <c r="S2508" s="80"/>
      <c r="T2508" s="80"/>
      <c r="U2508" s="80"/>
      <c r="V2508" s="80"/>
      <c r="W2508" s="80"/>
      <c r="X2508" s="80"/>
      <c r="Y2508" s="80"/>
      <c r="Z2508" s="80"/>
      <c r="AA2508" s="80"/>
      <c r="AB2508" s="80"/>
      <c r="AC2508" s="80"/>
      <c r="AD2508" s="80"/>
      <c r="AE2508" s="80"/>
      <c r="AF2508" s="80"/>
    </row>
    <row r="2509" spans="2:32" ht="15" customHeight="1" x14ac:dyDescent="0.35">
      <c r="B2509" s="46"/>
      <c r="C2509" s="46"/>
      <c r="D2509" s="46"/>
      <c r="E2509" s="46"/>
      <c r="F2509" s="46"/>
      <c r="G2509" s="46"/>
      <c r="H2509" s="46"/>
      <c r="I2509" s="46"/>
      <c r="J2509" s="46"/>
      <c r="K2509" s="46"/>
      <c r="L2509" s="46"/>
      <c r="M2509" s="46"/>
      <c r="N2509" s="46"/>
      <c r="O2509" s="46"/>
      <c r="P2509" s="46"/>
      <c r="Q2509" s="46"/>
      <c r="R2509" s="46"/>
      <c r="S2509" s="46"/>
      <c r="T2509" s="46"/>
      <c r="U2509" s="46"/>
      <c r="V2509" s="46"/>
      <c r="W2509" s="46"/>
      <c r="X2509" s="46"/>
      <c r="Y2509" s="46"/>
      <c r="Z2509" s="46"/>
      <c r="AA2509" s="46"/>
      <c r="AB2509" s="46"/>
      <c r="AC2509" s="46"/>
      <c r="AD2509" s="46"/>
      <c r="AE2509" s="46"/>
      <c r="AF2509" s="46"/>
    </row>
    <row r="2510" spans="2:32" ht="15" customHeight="1" x14ac:dyDescent="0.35"/>
    <row r="2511" spans="2:32" ht="15" customHeight="1" x14ac:dyDescent="0.35"/>
    <row r="2512" spans="2:32" ht="15" customHeight="1" x14ac:dyDescent="0.35"/>
    <row r="2513" ht="15" customHeight="1" x14ac:dyDescent="0.35"/>
    <row r="2514" ht="15" customHeight="1" x14ac:dyDescent="0.35"/>
    <row r="2515" ht="15" customHeight="1" x14ac:dyDescent="0.35"/>
    <row r="2516" ht="15" customHeight="1" x14ac:dyDescent="0.35"/>
    <row r="2517" ht="15" customHeight="1" x14ac:dyDescent="0.35"/>
    <row r="2518" ht="15"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50" ht="15" customHeight="1" x14ac:dyDescent="0.35"/>
    <row r="2551" ht="15" customHeight="1" x14ac:dyDescent="0.35"/>
    <row r="2552" ht="15" customHeight="1" x14ac:dyDescent="0.35"/>
    <row r="2553" ht="15" customHeight="1" x14ac:dyDescent="0.35"/>
    <row r="2554" ht="15" customHeight="1" x14ac:dyDescent="0.35"/>
    <row r="2555" ht="15" customHeight="1" x14ac:dyDescent="0.35"/>
    <row r="2556" ht="15" customHeight="1" x14ac:dyDescent="0.35"/>
    <row r="2557" ht="15" customHeight="1" x14ac:dyDescent="0.35"/>
    <row r="2558" ht="15" customHeight="1" x14ac:dyDescent="0.35"/>
    <row r="2559"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8" ht="15" customHeight="1" x14ac:dyDescent="0.35"/>
    <row r="2569" ht="15" customHeight="1" x14ac:dyDescent="0.35"/>
    <row r="2570" ht="15" customHeight="1" x14ac:dyDescent="0.35"/>
    <row r="2571" ht="15" customHeight="1" x14ac:dyDescent="0.35"/>
    <row r="2572" ht="15" customHeight="1" x14ac:dyDescent="0.35"/>
    <row r="2573"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8" ht="15" customHeight="1" x14ac:dyDescent="0.35"/>
    <row r="2589" ht="15" customHeight="1" x14ac:dyDescent="0.35"/>
    <row r="2590" ht="15" customHeight="1" x14ac:dyDescent="0.35"/>
    <row r="2591" ht="15" customHeight="1" x14ac:dyDescent="0.35"/>
    <row r="2592" ht="15" customHeight="1" x14ac:dyDescent="0.35"/>
    <row r="2593" spans="2:32" ht="15" customHeight="1" x14ac:dyDescent="0.35"/>
    <row r="2594" spans="2:32" x14ac:dyDescent="0.35">
      <c r="B2594" s="80"/>
      <c r="C2594" s="80"/>
      <c r="D2594" s="80"/>
      <c r="E2594" s="80"/>
      <c r="F2594" s="80"/>
      <c r="G2594" s="80"/>
      <c r="H2594" s="80"/>
      <c r="I2594" s="80"/>
      <c r="J2594" s="80"/>
      <c r="K2594" s="80"/>
      <c r="L2594" s="80"/>
      <c r="M2594" s="80"/>
      <c r="N2594" s="80"/>
      <c r="O2594" s="80"/>
      <c r="P2594" s="80"/>
      <c r="Q2594" s="80"/>
      <c r="R2594" s="80"/>
      <c r="S2594" s="80"/>
      <c r="T2594" s="80"/>
      <c r="U2594" s="80"/>
      <c r="V2594" s="80"/>
      <c r="W2594" s="80"/>
      <c r="X2594" s="80"/>
      <c r="Y2594" s="80"/>
      <c r="Z2594" s="80"/>
      <c r="AA2594" s="80"/>
      <c r="AB2594" s="80"/>
      <c r="AC2594" s="80"/>
      <c r="AD2594" s="80"/>
      <c r="AE2594" s="80"/>
      <c r="AF2594" s="80"/>
    </row>
    <row r="2595" spans="2:32" ht="15" customHeight="1" x14ac:dyDescent="0.35"/>
    <row r="2596" spans="2:32" ht="15" customHeight="1" x14ac:dyDescent="0.35"/>
    <row r="2597" spans="2:32" ht="15" customHeight="1" x14ac:dyDescent="0.35">
      <c r="B2597" s="80"/>
      <c r="C2597" s="80"/>
      <c r="D2597" s="80"/>
      <c r="E2597" s="80"/>
      <c r="F2597" s="80"/>
      <c r="G2597" s="80"/>
      <c r="H2597" s="80"/>
      <c r="I2597" s="80"/>
      <c r="J2597" s="80"/>
      <c r="K2597" s="80"/>
      <c r="L2597" s="80"/>
      <c r="M2597" s="80"/>
      <c r="N2597" s="80"/>
      <c r="O2597" s="80"/>
      <c r="P2597" s="80"/>
      <c r="Q2597" s="80"/>
      <c r="R2597" s="80"/>
      <c r="S2597" s="80"/>
      <c r="T2597" s="80"/>
      <c r="U2597" s="80"/>
      <c r="V2597" s="80"/>
      <c r="W2597" s="80"/>
      <c r="X2597" s="80"/>
      <c r="Y2597" s="80"/>
      <c r="Z2597" s="80"/>
      <c r="AA2597" s="80"/>
      <c r="AB2597" s="80"/>
      <c r="AC2597" s="80"/>
      <c r="AD2597" s="80"/>
      <c r="AE2597" s="80"/>
      <c r="AF2597" s="80"/>
    </row>
    <row r="2598" spans="2:32" ht="15" customHeight="1" x14ac:dyDescent="0.35">
      <c r="B2598" s="46"/>
      <c r="C2598" s="46"/>
      <c r="D2598" s="46"/>
      <c r="E2598" s="46"/>
      <c r="F2598" s="46"/>
      <c r="G2598" s="46"/>
      <c r="H2598" s="46"/>
      <c r="I2598" s="46"/>
      <c r="J2598" s="46"/>
      <c r="K2598" s="46"/>
      <c r="L2598" s="46"/>
      <c r="M2598" s="46"/>
      <c r="N2598" s="46"/>
      <c r="O2598" s="46"/>
      <c r="P2598" s="46"/>
      <c r="Q2598" s="46"/>
      <c r="R2598" s="46"/>
      <c r="S2598" s="46"/>
      <c r="T2598" s="46"/>
      <c r="U2598" s="46"/>
      <c r="V2598" s="46"/>
      <c r="W2598" s="46"/>
      <c r="X2598" s="46"/>
      <c r="Y2598" s="46"/>
      <c r="Z2598" s="46"/>
      <c r="AA2598" s="46"/>
      <c r="AB2598" s="46"/>
      <c r="AC2598" s="46"/>
      <c r="AD2598" s="46"/>
      <c r="AE2598" s="46"/>
      <c r="AF2598" s="46"/>
    </row>
    <row r="2599" spans="2:32" ht="15" customHeight="1" x14ac:dyDescent="0.35"/>
    <row r="2600" spans="2:32" ht="15" customHeight="1" x14ac:dyDescent="0.35"/>
    <row r="2601" spans="2:32" ht="15" customHeight="1" x14ac:dyDescent="0.35"/>
    <row r="2602" spans="2:32" ht="15" customHeight="1" x14ac:dyDescent="0.35"/>
    <row r="2603" spans="2:32" ht="15" customHeight="1" x14ac:dyDescent="0.35"/>
    <row r="2604" spans="2:32" ht="15" customHeight="1" x14ac:dyDescent="0.35"/>
    <row r="2605" spans="2:32" ht="15" customHeight="1" x14ac:dyDescent="0.35"/>
    <row r="2606" spans="2:32" ht="15" customHeight="1" x14ac:dyDescent="0.35"/>
    <row r="2607" spans="2:32" ht="15" customHeight="1" x14ac:dyDescent="0.35"/>
    <row r="2608" spans="2:32" ht="15"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25" ht="15" customHeight="1" x14ac:dyDescent="0.35"/>
    <row r="2626" ht="15"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ht="15" customHeight="1" x14ac:dyDescent="0.35"/>
    <row r="2642" ht="15" customHeight="1" x14ac:dyDescent="0.35"/>
    <row r="2643" ht="15" customHeight="1" x14ac:dyDescent="0.35"/>
    <row r="2644" ht="15" customHeight="1" x14ac:dyDescent="0.35"/>
    <row r="2645" ht="15" customHeight="1" x14ac:dyDescent="0.35"/>
    <row r="2646" ht="15" customHeight="1" x14ac:dyDescent="0.35"/>
    <row r="2648" ht="15" customHeight="1" x14ac:dyDescent="0.35"/>
    <row r="2649" ht="15" customHeight="1" x14ac:dyDescent="0.35"/>
    <row r="2650" ht="15" customHeight="1" x14ac:dyDescent="0.35"/>
    <row r="2651" ht="15" customHeight="1" x14ac:dyDescent="0.35"/>
    <row r="2652" ht="15" customHeight="1" x14ac:dyDescent="0.35"/>
    <row r="2653" ht="15" customHeight="1" x14ac:dyDescent="0.35"/>
    <row r="2654" ht="15" customHeight="1" x14ac:dyDescent="0.35"/>
    <row r="2655" ht="15" customHeight="1" x14ac:dyDescent="0.35"/>
    <row r="2656" ht="15" customHeight="1" x14ac:dyDescent="0.35"/>
    <row r="2657" ht="15" customHeight="1" x14ac:dyDescent="0.35"/>
    <row r="2658" ht="15" customHeight="1" x14ac:dyDescent="0.35"/>
    <row r="2659" ht="15" customHeight="1" x14ac:dyDescent="0.35"/>
    <row r="2662" ht="15" customHeight="1" x14ac:dyDescent="0.35"/>
    <row r="2663" ht="15" customHeight="1" x14ac:dyDescent="0.35"/>
    <row r="2664" ht="15" customHeight="1" x14ac:dyDescent="0.35"/>
    <row r="2665" ht="15" customHeight="1" x14ac:dyDescent="0.35"/>
    <row r="2666" ht="15" customHeight="1" x14ac:dyDescent="0.35"/>
    <row r="2667" ht="15" customHeight="1" x14ac:dyDescent="0.35"/>
    <row r="2668" ht="15" customHeight="1" x14ac:dyDescent="0.35"/>
    <row r="2669" ht="15" customHeight="1" x14ac:dyDescent="0.35"/>
    <row r="2670" ht="15" customHeight="1" x14ac:dyDescent="0.35"/>
    <row r="2671" ht="15" customHeight="1" x14ac:dyDescent="0.35"/>
    <row r="2672" ht="15" customHeight="1" x14ac:dyDescent="0.35"/>
    <row r="2673" ht="15" customHeight="1" x14ac:dyDescent="0.35"/>
    <row r="2674" ht="15"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5"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spans="2:32" x14ac:dyDescent="0.35">
      <c r="B2705" s="80"/>
      <c r="C2705" s="80"/>
      <c r="D2705" s="80"/>
      <c r="E2705" s="80"/>
      <c r="F2705" s="80"/>
      <c r="G2705" s="80"/>
      <c r="H2705" s="80"/>
      <c r="I2705" s="80"/>
      <c r="J2705" s="80"/>
      <c r="K2705" s="80"/>
      <c r="L2705" s="80"/>
      <c r="M2705" s="80"/>
      <c r="N2705" s="80"/>
      <c r="O2705" s="80"/>
      <c r="P2705" s="80"/>
      <c r="Q2705" s="80"/>
      <c r="R2705" s="80"/>
      <c r="S2705" s="80"/>
      <c r="T2705" s="80"/>
      <c r="U2705" s="80"/>
      <c r="V2705" s="80"/>
      <c r="W2705" s="80"/>
      <c r="X2705" s="80"/>
      <c r="Y2705" s="80"/>
      <c r="Z2705" s="80"/>
      <c r="AA2705" s="80"/>
      <c r="AB2705" s="80"/>
      <c r="AC2705" s="80"/>
      <c r="AD2705" s="80"/>
      <c r="AE2705" s="80"/>
      <c r="AF2705" s="80"/>
    </row>
    <row r="2706" spans="2:32" x14ac:dyDescent="0.35">
      <c r="B2706" s="80"/>
      <c r="C2706" s="80"/>
      <c r="D2706" s="80"/>
      <c r="E2706" s="80"/>
      <c r="F2706" s="80"/>
      <c r="G2706" s="80"/>
      <c r="H2706" s="80"/>
      <c r="I2706" s="80"/>
      <c r="J2706" s="80"/>
      <c r="K2706" s="80"/>
      <c r="L2706" s="80"/>
      <c r="M2706" s="80"/>
      <c r="N2706" s="80"/>
      <c r="O2706" s="80"/>
      <c r="P2706" s="80"/>
      <c r="Q2706" s="80"/>
      <c r="R2706" s="80"/>
      <c r="S2706" s="80"/>
      <c r="T2706" s="80"/>
      <c r="U2706" s="80"/>
      <c r="V2706" s="80"/>
      <c r="W2706" s="80"/>
      <c r="X2706" s="80"/>
      <c r="Y2706" s="80"/>
      <c r="Z2706" s="80"/>
      <c r="AA2706" s="80"/>
      <c r="AB2706" s="80"/>
      <c r="AC2706" s="80"/>
      <c r="AD2706" s="80"/>
      <c r="AE2706" s="80"/>
      <c r="AF2706" s="80"/>
    </row>
    <row r="2707" spans="2:32" ht="15" customHeight="1" x14ac:dyDescent="0.35"/>
    <row r="2708" spans="2:32" ht="15" customHeight="1" x14ac:dyDescent="0.35"/>
    <row r="2709" spans="2:32" ht="15" customHeight="1" x14ac:dyDescent="0.35"/>
    <row r="2710" spans="2:32" ht="15" customHeight="1" x14ac:dyDescent="0.35"/>
    <row r="2711" spans="2:32" ht="15" customHeight="1" x14ac:dyDescent="0.35"/>
    <row r="2712" spans="2:32" ht="15" customHeight="1" x14ac:dyDescent="0.35"/>
    <row r="2713" spans="2:32" ht="15" customHeight="1" x14ac:dyDescent="0.35"/>
    <row r="2714" spans="2:32" ht="15" customHeight="1" x14ac:dyDescent="0.35"/>
    <row r="2715" spans="2:32" ht="15" customHeight="1" x14ac:dyDescent="0.35"/>
    <row r="2716" spans="2:32" ht="15" customHeight="1" x14ac:dyDescent="0.35"/>
    <row r="2717" spans="2:32" ht="15" customHeight="1" x14ac:dyDescent="0.35"/>
    <row r="2718" spans="2:32" ht="15" customHeight="1" x14ac:dyDescent="0.35">
      <c r="B2718" s="80"/>
      <c r="C2718" s="80"/>
      <c r="D2718" s="80"/>
      <c r="E2718" s="80"/>
      <c r="F2718" s="80"/>
      <c r="G2718" s="80"/>
      <c r="H2718" s="80"/>
      <c r="I2718" s="80"/>
      <c r="J2718" s="80"/>
      <c r="K2718" s="80"/>
      <c r="L2718" s="80"/>
      <c r="M2718" s="80"/>
      <c r="N2718" s="80"/>
      <c r="O2718" s="80"/>
      <c r="P2718" s="80"/>
      <c r="Q2718" s="80"/>
      <c r="R2718" s="80"/>
      <c r="S2718" s="80"/>
      <c r="T2718" s="80"/>
      <c r="U2718" s="80"/>
      <c r="V2718" s="80"/>
      <c r="W2718" s="80"/>
      <c r="X2718" s="80"/>
      <c r="Y2718" s="80"/>
      <c r="Z2718" s="80"/>
      <c r="AA2718" s="80"/>
      <c r="AB2718" s="80"/>
      <c r="AC2718" s="80"/>
      <c r="AD2718" s="80"/>
      <c r="AE2718" s="80"/>
      <c r="AF2718" s="80"/>
    </row>
    <row r="2719" spans="2:32" ht="15" customHeight="1" x14ac:dyDescent="0.35">
      <c r="B2719" s="46"/>
      <c r="C2719" s="46"/>
      <c r="D2719" s="46"/>
      <c r="E2719" s="46"/>
      <c r="F2719" s="46"/>
      <c r="G2719" s="46"/>
      <c r="H2719" s="46"/>
      <c r="I2719" s="46"/>
      <c r="J2719" s="46"/>
      <c r="K2719" s="46"/>
      <c r="L2719" s="46"/>
      <c r="M2719" s="46"/>
      <c r="N2719" s="46"/>
      <c r="O2719" s="46"/>
      <c r="P2719" s="46"/>
      <c r="Q2719" s="46"/>
      <c r="R2719" s="46"/>
      <c r="S2719" s="46"/>
      <c r="T2719" s="46"/>
      <c r="U2719" s="46"/>
      <c r="V2719" s="46"/>
      <c r="W2719" s="46"/>
      <c r="X2719" s="46"/>
      <c r="Y2719" s="46"/>
      <c r="Z2719" s="46"/>
      <c r="AA2719" s="46"/>
      <c r="AB2719" s="46"/>
      <c r="AC2719" s="46"/>
      <c r="AD2719" s="46"/>
      <c r="AE2719" s="46"/>
      <c r="AF2719" s="46"/>
    </row>
    <row r="2720" spans="2:32"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5"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5" customHeight="1" x14ac:dyDescent="0.35"/>
    <row r="2788" ht="15" customHeight="1" x14ac:dyDescent="0.35"/>
    <row r="2789" ht="15" customHeight="1" x14ac:dyDescent="0.35"/>
    <row r="2790" ht="15" customHeight="1" x14ac:dyDescent="0.35"/>
    <row r="2791"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4" ht="15" customHeight="1" x14ac:dyDescent="0.35"/>
    <row r="2805" ht="15" customHeight="1" x14ac:dyDescent="0.35"/>
    <row r="2806" ht="15" customHeight="1" x14ac:dyDescent="0.35"/>
    <row r="2807"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5" ht="15" customHeight="1" x14ac:dyDescent="0.35"/>
    <row r="2826" ht="15" customHeight="1" x14ac:dyDescent="0.35"/>
    <row r="2827" ht="15" customHeight="1" x14ac:dyDescent="0.35"/>
    <row r="2828" ht="15" customHeight="1" x14ac:dyDescent="0.35"/>
    <row r="2831" ht="15" customHeight="1" x14ac:dyDescent="0.35"/>
    <row r="2832" ht="15" customHeight="1" x14ac:dyDescent="0.35"/>
    <row r="2833" spans="2:32" ht="15" customHeight="1" x14ac:dyDescent="0.35"/>
    <row r="2834" spans="2:32" ht="15" customHeight="1" x14ac:dyDescent="0.35"/>
    <row r="2835" spans="2:32" ht="15" customHeight="1" x14ac:dyDescent="0.35"/>
    <row r="2836" spans="2:32" ht="15" customHeight="1" x14ac:dyDescent="0.35">
      <c r="B2836" s="80"/>
      <c r="C2836" s="80"/>
      <c r="D2836" s="80"/>
      <c r="E2836" s="80"/>
      <c r="F2836" s="80"/>
      <c r="G2836" s="80"/>
      <c r="H2836" s="80"/>
      <c r="I2836" s="80"/>
      <c r="J2836" s="80"/>
      <c r="K2836" s="80"/>
      <c r="L2836" s="80"/>
      <c r="M2836" s="80"/>
      <c r="N2836" s="80"/>
      <c r="O2836" s="80"/>
      <c r="P2836" s="80"/>
      <c r="Q2836" s="80"/>
      <c r="R2836" s="80"/>
      <c r="S2836" s="80"/>
      <c r="T2836" s="80"/>
      <c r="U2836" s="80"/>
      <c r="V2836" s="80"/>
      <c r="W2836" s="80"/>
      <c r="X2836" s="80"/>
      <c r="Y2836" s="80"/>
      <c r="Z2836" s="80"/>
      <c r="AA2836" s="80"/>
      <c r="AB2836" s="80"/>
      <c r="AC2836" s="80"/>
      <c r="AD2836" s="80"/>
      <c r="AE2836" s="80"/>
      <c r="AF2836" s="80"/>
    </row>
    <row r="2837" spans="2:32" ht="15" customHeight="1" x14ac:dyDescent="0.35">
      <c r="B2837" s="46"/>
      <c r="C2837" s="46"/>
      <c r="D2837" s="46"/>
      <c r="E2837" s="46"/>
      <c r="F2837" s="46"/>
      <c r="G2837" s="46"/>
      <c r="H2837" s="46"/>
      <c r="I2837" s="46"/>
      <c r="J2837" s="46"/>
      <c r="K2837" s="46"/>
      <c r="L2837" s="46"/>
      <c r="M2837" s="46"/>
      <c r="N2837" s="46"/>
      <c r="O2837" s="46"/>
      <c r="P2837" s="46"/>
      <c r="Q2837" s="46"/>
      <c r="R2837" s="46"/>
      <c r="S2837" s="46"/>
      <c r="T2837" s="46"/>
      <c r="U2837" s="46"/>
      <c r="V2837" s="46"/>
      <c r="W2837" s="46"/>
      <c r="X2837" s="46"/>
      <c r="Y2837" s="46"/>
      <c r="Z2837" s="46"/>
      <c r="AA2837" s="46"/>
      <c r="AB2837" s="46"/>
      <c r="AC2837" s="46"/>
      <c r="AD2837" s="46"/>
      <c r="AE2837" s="46"/>
      <c r="AF2837" s="46"/>
    </row>
    <row r="2838" spans="2:32" ht="15" customHeight="1" x14ac:dyDescent="0.35"/>
    <row r="2839" spans="2:32" ht="15" customHeight="1" x14ac:dyDescent="0.35"/>
    <row r="2840" spans="2:32" ht="15" customHeight="1" x14ac:dyDescent="0.35"/>
    <row r="2841" spans="2:32" ht="15" customHeight="1" x14ac:dyDescent="0.35"/>
  </sheetData>
  <mergeCells count="2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 ref="B712:AF712"/>
    <mergeCell ref="B887:AF887"/>
    <mergeCell ref="B1101:AF1101"/>
    <mergeCell ref="B1229:AF1229"/>
    <mergeCell ref="B1390:AF1390"/>
    <mergeCell ref="B146:AG146"/>
    <mergeCell ref="B1945:AF1945"/>
    <mergeCell ref="B308:AF308"/>
    <mergeCell ref="B511:AF5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52C6-BB8B-4D28-A028-8787C804DFED}">
  <dimension ref="A1:AG2841"/>
  <sheetViews>
    <sheetView topLeftCell="B1" workbookViewId="0">
      <selection activeCell="B10" sqref="B10:AG143"/>
    </sheetView>
  </sheetViews>
  <sheetFormatPr defaultColWidth="8.7265625" defaultRowHeight="14.5" x14ac:dyDescent="0.35"/>
  <cols>
    <col min="1" max="1" width="21.453125" hidden="1" customWidth="1"/>
    <col min="2" max="2" width="46.7265625" customWidth="1"/>
  </cols>
  <sheetData>
    <row r="1" spans="1:33" ht="15" customHeight="1" thickBot="1" x14ac:dyDescent="0.4">
      <c r="B1" s="13" t="s">
        <v>313</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x14ac:dyDescent="0.35"/>
    <row r="3" spans="1:33" ht="15" customHeight="1" x14ac:dyDescent="0.35">
      <c r="C3" s="31" t="s">
        <v>36</v>
      </c>
      <c r="D3" s="31" t="s">
        <v>314</v>
      </c>
      <c r="E3" s="31"/>
      <c r="F3" s="31"/>
      <c r="G3" s="31"/>
    </row>
    <row r="4" spans="1:33" ht="15" customHeight="1" x14ac:dyDescent="0.35">
      <c r="C4" s="31" t="s">
        <v>35</v>
      </c>
      <c r="D4" s="31" t="s">
        <v>315</v>
      </c>
      <c r="E4" s="31"/>
      <c r="F4" s="31"/>
      <c r="G4" s="31" t="s">
        <v>316</v>
      </c>
    </row>
    <row r="5" spans="1:33" ht="15" customHeight="1" x14ac:dyDescent="0.35">
      <c r="C5" s="31" t="s">
        <v>33</v>
      </c>
      <c r="D5" s="31" t="s">
        <v>317</v>
      </c>
      <c r="E5" s="31"/>
      <c r="F5" s="31"/>
      <c r="G5" s="31"/>
    </row>
    <row r="6" spans="1:33" ht="15" customHeight="1" x14ac:dyDescent="0.35">
      <c r="C6" s="31" t="s">
        <v>32</v>
      </c>
      <c r="D6" s="31"/>
      <c r="E6" s="31" t="s">
        <v>318</v>
      </c>
      <c r="F6" s="31"/>
      <c r="G6" s="31"/>
    </row>
    <row r="10" spans="1:33" ht="15" customHeight="1" x14ac:dyDescent="0.35">
      <c r="A10" s="6" t="s">
        <v>138</v>
      </c>
      <c r="B10" s="15" t="s">
        <v>139</v>
      </c>
      <c r="AG10" s="36" t="s">
        <v>319</v>
      </c>
    </row>
    <row r="11" spans="1:33" ht="15" customHeight="1" x14ac:dyDescent="0.35">
      <c r="B11" s="13" t="s">
        <v>320</v>
      </c>
      <c r="AG11" s="36" t="s">
        <v>321</v>
      </c>
    </row>
    <row r="12" spans="1:33" ht="15" customHeight="1" x14ac:dyDescent="0.3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322</v>
      </c>
    </row>
    <row r="13" spans="1:33" ht="15" customHeight="1" thickBot="1" x14ac:dyDescent="0.4">
      <c r="B13" s="14" t="s">
        <v>140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323</v>
      </c>
    </row>
    <row r="14" spans="1:33" ht="15" customHeight="1" thickTop="1" x14ac:dyDescent="0.35"/>
    <row r="15" spans="1:33" ht="15" customHeight="1" x14ac:dyDescent="0.35">
      <c r="B15" s="16" t="s">
        <v>141</v>
      </c>
    </row>
    <row r="16" spans="1:33" ht="15" customHeight="1" x14ac:dyDescent="0.35">
      <c r="A16" s="6" t="s">
        <v>142</v>
      </c>
      <c r="B16" s="17" t="s">
        <v>143</v>
      </c>
      <c r="C16" s="25">
        <v>21.519539000000002</v>
      </c>
      <c r="D16" s="25">
        <v>23.171989</v>
      </c>
      <c r="E16" s="25">
        <v>22.882878999999999</v>
      </c>
      <c r="F16" s="25">
        <v>22.879546999999999</v>
      </c>
      <c r="G16" s="25">
        <v>22.814679999999999</v>
      </c>
      <c r="H16" s="25">
        <v>22.860277</v>
      </c>
      <c r="I16" s="25">
        <v>23.090302000000001</v>
      </c>
      <c r="J16" s="25">
        <v>23.526861</v>
      </c>
      <c r="K16" s="25">
        <v>24.041060999999999</v>
      </c>
      <c r="L16" s="25">
        <v>24.518084999999999</v>
      </c>
      <c r="M16" s="25">
        <v>24.986616000000001</v>
      </c>
      <c r="N16" s="25">
        <v>25.594235999999999</v>
      </c>
      <c r="O16" s="25">
        <v>26.029458999999999</v>
      </c>
      <c r="P16" s="25">
        <v>26.333237</v>
      </c>
      <c r="Q16" s="25">
        <v>26.526838000000001</v>
      </c>
      <c r="R16" s="25">
        <v>26.637015999999999</v>
      </c>
      <c r="S16" s="25">
        <v>26.823605000000001</v>
      </c>
      <c r="T16" s="25">
        <v>27.044892999999998</v>
      </c>
      <c r="U16" s="25">
        <v>27.215188999999999</v>
      </c>
      <c r="V16" s="25">
        <v>27.495535</v>
      </c>
      <c r="W16" s="25">
        <v>27.787013999999999</v>
      </c>
      <c r="X16" s="25">
        <v>28.060248999999999</v>
      </c>
      <c r="Y16" s="25">
        <v>28.415534999999998</v>
      </c>
      <c r="Z16" s="25">
        <v>28.739542</v>
      </c>
      <c r="AA16" s="25">
        <v>28.873835</v>
      </c>
      <c r="AB16" s="25">
        <v>28.852163000000001</v>
      </c>
      <c r="AC16" s="25">
        <v>28.765711</v>
      </c>
      <c r="AD16" s="25">
        <v>28.699755</v>
      </c>
      <c r="AE16" s="25">
        <v>28.682410999999998</v>
      </c>
      <c r="AF16" s="25">
        <v>28.628247999999999</v>
      </c>
      <c r="AG16" s="19">
        <v>9.8910000000000005E-3</v>
      </c>
    </row>
    <row r="17" spans="1:33" ht="15" customHeight="1" x14ac:dyDescent="0.35">
      <c r="A17" s="6" t="s">
        <v>144</v>
      </c>
      <c r="B17" s="17" t="s">
        <v>145</v>
      </c>
      <c r="C17" s="25">
        <v>21.744820000000001</v>
      </c>
      <c r="D17" s="25">
        <v>22.068128999999999</v>
      </c>
      <c r="E17" s="25">
        <v>21.495360999999999</v>
      </c>
      <c r="F17" s="25">
        <v>22.810974000000002</v>
      </c>
      <c r="G17" s="25">
        <v>23.416267000000001</v>
      </c>
      <c r="H17" s="25">
        <v>23.953699</v>
      </c>
      <c r="I17" s="25">
        <v>24.605654000000001</v>
      </c>
      <c r="J17" s="25">
        <v>24.700975</v>
      </c>
      <c r="K17" s="25">
        <v>24.801642999999999</v>
      </c>
      <c r="L17" s="25">
        <v>24.726500999999999</v>
      </c>
      <c r="M17" s="25">
        <v>24.89443</v>
      </c>
      <c r="N17" s="25">
        <v>25.006917999999999</v>
      </c>
      <c r="O17" s="25">
        <v>25.067779999999999</v>
      </c>
      <c r="P17" s="25">
        <v>25.021007999999998</v>
      </c>
      <c r="Q17" s="25">
        <v>25.012953</v>
      </c>
      <c r="R17" s="25">
        <v>25.030716000000002</v>
      </c>
      <c r="S17" s="25">
        <v>25.173168</v>
      </c>
      <c r="T17" s="25">
        <v>25.266403</v>
      </c>
      <c r="U17" s="25">
        <v>25.269179999999999</v>
      </c>
      <c r="V17" s="25">
        <v>25.488142</v>
      </c>
      <c r="W17" s="25">
        <v>25.65202</v>
      </c>
      <c r="X17" s="25">
        <v>25.722313</v>
      </c>
      <c r="Y17" s="25">
        <v>25.994267000000001</v>
      </c>
      <c r="Z17" s="25">
        <v>26.257401000000002</v>
      </c>
      <c r="AA17" s="25">
        <v>26.239376</v>
      </c>
      <c r="AB17" s="25">
        <v>26.421462999999999</v>
      </c>
      <c r="AC17" s="25">
        <v>26.391459999999999</v>
      </c>
      <c r="AD17" s="25">
        <v>26.301579</v>
      </c>
      <c r="AE17" s="25">
        <v>26.372859999999999</v>
      </c>
      <c r="AF17" s="25">
        <v>26.23348</v>
      </c>
      <c r="AG17" s="19">
        <v>6.4920000000000004E-3</v>
      </c>
    </row>
    <row r="18" spans="1:33" ht="15" customHeight="1" x14ac:dyDescent="0.35">
      <c r="A18" s="6" t="s">
        <v>146</v>
      </c>
      <c r="B18" s="17" t="s">
        <v>147</v>
      </c>
      <c r="C18" s="25">
        <v>11.714767</v>
      </c>
      <c r="D18" s="25">
        <v>12.151939</v>
      </c>
      <c r="E18" s="25">
        <v>11.530189</v>
      </c>
      <c r="F18" s="25">
        <v>11.049291</v>
      </c>
      <c r="G18" s="25">
        <v>10.738747999999999</v>
      </c>
      <c r="H18" s="25">
        <v>10.557093999999999</v>
      </c>
      <c r="I18" s="25">
        <v>10.430873999999999</v>
      </c>
      <c r="J18" s="25">
        <v>10.569336</v>
      </c>
      <c r="K18" s="25">
        <v>10.733542</v>
      </c>
      <c r="L18" s="25">
        <v>10.824615</v>
      </c>
      <c r="M18" s="25">
        <v>10.916719000000001</v>
      </c>
      <c r="N18" s="25">
        <v>11.249624000000001</v>
      </c>
      <c r="O18" s="25">
        <v>11.388998000000001</v>
      </c>
      <c r="P18" s="25">
        <v>11.442094000000001</v>
      </c>
      <c r="Q18" s="25">
        <v>11.442280999999999</v>
      </c>
      <c r="R18" s="25">
        <v>11.411037</v>
      </c>
      <c r="S18" s="25">
        <v>11.449185999999999</v>
      </c>
      <c r="T18" s="25">
        <v>11.482208</v>
      </c>
      <c r="U18" s="25">
        <v>11.520953</v>
      </c>
      <c r="V18" s="25">
        <v>11.549916</v>
      </c>
      <c r="W18" s="25">
        <v>11.630534000000001</v>
      </c>
      <c r="X18" s="25">
        <v>11.626328000000001</v>
      </c>
      <c r="Y18" s="25">
        <v>11.591697</v>
      </c>
      <c r="Z18" s="25">
        <v>11.577318</v>
      </c>
      <c r="AA18" s="25">
        <v>11.548356</v>
      </c>
      <c r="AB18" s="25">
        <v>11.546086000000001</v>
      </c>
      <c r="AC18" s="25">
        <v>11.550601</v>
      </c>
      <c r="AD18" s="25">
        <v>11.556094999999999</v>
      </c>
      <c r="AE18" s="25">
        <v>11.593724999999999</v>
      </c>
      <c r="AF18" s="25">
        <v>11.616578000000001</v>
      </c>
      <c r="AG18" s="19">
        <v>-2.9E-4</v>
      </c>
    </row>
    <row r="19" spans="1:33" ht="15" customHeight="1" x14ac:dyDescent="0.35">
      <c r="A19" s="6" t="s">
        <v>148</v>
      </c>
      <c r="B19" s="17" t="s">
        <v>149</v>
      </c>
      <c r="C19" s="25">
        <v>38.762390000000003</v>
      </c>
      <c r="D19" s="25">
        <v>38.520023000000002</v>
      </c>
      <c r="E19" s="25">
        <v>38.213290999999998</v>
      </c>
      <c r="F19" s="25">
        <v>37.571396</v>
      </c>
      <c r="G19" s="25">
        <v>37.389544999999998</v>
      </c>
      <c r="H19" s="25">
        <v>37.544311999999998</v>
      </c>
      <c r="I19" s="25">
        <v>37.608688000000001</v>
      </c>
      <c r="J19" s="25">
        <v>37.677120000000002</v>
      </c>
      <c r="K19" s="25">
        <v>37.800606000000002</v>
      </c>
      <c r="L19" s="25">
        <v>37.826484999999998</v>
      </c>
      <c r="M19" s="25">
        <v>37.956969999999998</v>
      </c>
      <c r="N19" s="25">
        <v>38.120724000000003</v>
      </c>
      <c r="O19" s="25">
        <v>38.280704</v>
      </c>
      <c r="P19" s="25">
        <v>38.361744000000002</v>
      </c>
      <c r="Q19" s="25">
        <v>38.052211999999997</v>
      </c>
      <c r="R19" s="25">
        <v>37.810265000000001</v>
      </c>
      <c r="S19" s="25">
        <v>37.659115</v>
      </c>
      <c r="T19" s="25">
        <v>37.508750999999997</v>
      </c>
      <c r="U19" s="25">
        <v>37.363532999999997</v>
      </c>
      <c r="V19" s="25">
        <v>37.418816</v>
      </c>
      <c r="W19" s="25">
        <v>37.326819999999998</v>
      </c>
      <c r="X19" s="25">
        <v>37.339638000000001</v>
      </c>
      <c r="Y19" s="25">
        <v>37.170746000000001</v>
      </c>
      <c r="Z19" s="25">
        <v>37.042541999999997</v>
      </c>
      <c r="AA19" s="25">
        <v>37.059157999999996</v>
      </c>
      <c r="AB19" s="25">
        <v>36.817813999999998</v>
      </c>
      <c r="AC19" s="25">
        <v>36.777476999999998</v>
      </c>
      <c r="AD19" s="25">
        <v>36.656680999999999</v>
      </c>
      <c r="AE19" s="25">
        <v>36.538505999999998</v>
      </c>
      <c r="AF19" s="25">
        <v>36.290455000000001</v>
      </c>
      <c r="AG19" s="19">
        <v>-2.2699999999999999E-3</v>
      </c>
    </row>
    <row r="20" spans="1:33" ht="15" customHeight="1" x14ac:dyDescent="0.35"/>
    <row r="21" spans="1:33" ht="15" customHeight="1" x14ac:dyDescent="0.35">
      <c r="B21" s="16" t="s">
        <v>150</v>
      </c>
    </row>
    <row r="22" spans="1:33" ht="15" customHeight="1" x14ac:dyDescent="0.35">
      <c r="A22" s="6" t="s">
        <v>151</v>
      </c>
      <c r="B22" s="17" t="s">
        <v>143</v>
      </c>
      <c r="C22" s="25">
        <v>18.822289999999999</v>
      </c>
      <c r="D22" s="25">
        <v>19.715876000000002</v>
      </c>
      <c r="E22" s="25">
        <v>18.120463999999998</v>
      </c>
      <c r="F22" s="25">
        <v>18.024939</v>
      </c>
      <c r="G22" s="25">
        <v>17.919872000000002</v>
      </c>
      <c r="H22" s="25">
        <v>18.009079</v>
      </c>
      <c r="I22" s="25">
        <v>18.3034</v>
      </c>
      <c r="J22" s="25">
        <v>18.778172000000001</v>
      </c>
      <c r="K22" s="25">
        <v>19.233488000000001</v>
      </c>
      <c r="L22" s="25">
        <v>19.571338999999998</v>
      </c>
      <c r="M22" s="25">
        <v>19.902462</v>
      </c>
      <c r="N22" s="25">
        <v>20.432221999999999</v>
      </c>
      <c r="O22" s="25">
        <v>20.743967000000001</v>
      </c>
      <c r="P22" s="25">
        <v>20.877276999999999</v>
      </c>
      <c r="Q22" s="25">
        <v>20.929076999999999</v>
      </c>
      <c r="R22" s="25">
        <v>20.949825000000001</v>
      </c>
      <c r="S22" s="25">
        <v>21.118493999999998</v>
      </c>
      <c r="T22" s="25">
        <v>21.305202000000001</v>
      </c>
      <c r="U22" s="25">
        <v>21.400407999999999</v>
      </c>
      <c r="V22" s="25">
        <v>21.663758999999999</v>
      </c>
      <c r="W22" s="25">
        <v>21.891473999999999</v>
      </c>
      <c r="X22" s="25">
        <v>22.078979</v>
      </c>
      <c r="Y22" s="25">
        <v>22.382663999999998</v>
      </c>
      <c r="Z22" s="25">
        <v>22.604012000000001</v>
      </c>
      <c r="AA22" s="25">
        <v>22.578735000000002</v>
      </c>
      <c r="AB22" s="25">
        <v>22.440573000000001</v>
      </c>
      <c r="AC22" s="25">
        <v>22.312597</v>
      </c>
      <c r="AD22" s="25">
        <v>22.263029</v>
      </c>
      <c r="AE22" s="25">
        <v>22.278421000000002</v>
      </c>
      <c r="AF22" s="25">
        <v>22.221496999999999</v>
      </c>
      <c r="AG22" s="19">
        <v>5.7409999999999996E-3</v>
      </c>
    </row>
    <row r="23" spans="1:33" ht="15" customHeight="1" x14ac:dyDescent="0.35">
      <c r="A23" s="6" t="s">
        <v>152</v>
      </c>
      <c r="B23" s="17" t="s">
        <v>145</v>
      </c>
      <c r="C23" s="25">
        <v>21.823187000000001</v>
      </c>
      <c r="D23" s="25">
        <v>22.151240999999999</v>
      </c>
      <c r="E23" s="25">
        <v>20.410336999999998</v>
      </c>
      <c r="F23" s="25">
        <v>20.680358999999999</v>
      </c>
      <c r="G23" s="25">
        <v>20.203226000000001</v>
      </c>
      <c r="H23" s="25">
        <v>19.669412999999999</v>
      </c>
      <c r="I23" s="25">
        <v>19.257957000000001</v>
      </c>
      <c r="J23" s="25">
        <v>19.355927999999999</v>
      </c>
      <c r="K23" s="25">
        <v>19.454554000000002</v>
      </c>
      <c r="L23" s="25">
        <v>19.407744999999998</v>
      </c>
      <c r="M23" s="25">
        <v>19.577158000000001</v>
      </c>
      <c r="N23" s="25">
        <v>20.015388000000002</v>
      </c>
      <c r="O23" s="25">
        <v>20.072495</v>
      </c>
      <c r="P23" s="25">
        <v>20.035830000000001</v>
      </c>
      <c r="Q23" s="25">
        <v>20.077394000000002</v>
      </c>
      <c r="R23" s="25">
        <v>20.092907</v>
      </c>
      <c r="S23" s="25">
        <v>20.242428</v>
      </c>
      <c r="T23" s="25">
        <v>20.340592999999998</v>
      </c>
      <c r="U23" s="25">
        <v>20.341208999999999</v>
      </c>
      <c r="V23" s="25">
        <v>20.574266000000001</v>
      </c>
      <c r="W23" s="25">
        <v>20.738567</v>
      </c>
      <c r="X23" s="25">
        <v>20.811585999999998</v>
      </c>
      <c r="Y23" s="25">
        <v>21.077397999999999</v>
      </c>
      <c r="Z23" s="25">
        <v>21.340584</v>
      </c>
      <c r="AA23" s="25">
        <v>21.334831000000001</v>
      </c>
      <c r="AB23" s="25">
        <v>21.519756000000001</v>
      </c>
      <c r="AC23" s="25">
        <v>21.496528999999999</v>
      </c>
      <c r="AD23" s="25">
        <v>21.407710999999999</v>
      </c>
      <c r="AE23" s="25">
        <v>21.483561999999999</v>
      </c>
      <c r="AF23" s="25">
        <v>21.350731</v>
      </c>
      <c r="AG23" s="19">
        <v>-7.54E-4</v>
      </c>
    </row>
    <row r="24" spans="1:33" ht="15" customHeight="1" x14ac:dyDescent="0.35">
      <c r="A24" s="6" t="s">
        <v>153</v>
      </c>
      <c r="B24" s="17" t="s">
        <v>154</v>
      </c>
      <c r="C24" s="25">
        <v>6.5100579999999999</v>
      </c>
      <c r="D24" s="25">
        <v>7.5571320000000002</v>
      </c>
      <c r="E24" s="25">
        <v>7.5076260000000001</v>
      </c>
      <c r="F24" s="25">
        <v>8.7682140000000004</v>
      </c>
      <c r="G24" s="25">
        <v>9.385942</v>
      </c>
      <c r="H24" s="25">
        <v>9.9388869999999994</v>
      </c>
      <c r="I24" s="25">
        <v>10.723703</v>
      </c>
      <c r="J24" s="25">
        <v>10.872849</v>
      </c>
      <c r="K24" s="25">
        <v>10.957001999999999</v>
      </c>
      <c r="L24" s="25">
        <v>11.106604000000001</v>
      </c>
      <c r="M24" s="25">
        <v>11.208329000000001</v>
      </c>
      <c r="N24" s="25">
        <v>11.39804</v>
      </c>
      <c r="O24" s="25">
        <v>11.494227</v>
      </c>
      <c r="P24" s="25">
        <v>11.57103</v>
      </c>
      <c r="Q24" s="25">
        <v>11.595969999999999</v>
      </c>
      <c r="R24" s="25">
        <v>11.640589</v>
      </c>
      <c r="S24" s="25">
        <v>11.608359999999999</v>
      </c>
      <c r="T24" s="25">
        <v>11.717171</v>
      </c>
      <c r="U24" s="25">
        <v>11.650703999999999</v>
      </c>
      <c r="V24" s="25">
        <v>12.228127000000001</v>
      </c>
      <c r="W24" s="25">
        <v>12.351459</v>
      </c>
      <c r="X24" s="25">
        <v>12.376053000000001</v>
      </c>
      <c r="Y24" s="25">
        <v>12.620767000000001</v>
      </c>
      <c r="Z24" s="25">
        <v>12.870324999999999</v>
      </c>
      <c r="AA24" s="25">
        <v>12.911318</v>
      </c>
      <c r="AB24" s="25">
        <v>13.078761999999999</v>
      </c>
      <c r="AC24" s="25">
        <v>13.098419</v>
      </c>
      <c r="AD24" s="25">
        <v>13.071736</v>
      </c>
      <c r="AE24" s="25">
        <v>13.146095000000001</v>
      </c>
      <c r="AF24" s="25">
        <v>13.070271999999999</v>
      </c>
      <c r="AG24" s="19">
        <v>2.4324999999999999E-2</v>
      </c>
    </row>
    <row r="25" spans="1:33" ht="15" customHeight="1" x14ac:dyDescent="0.35">
      <c r="A25" s="6" t="s">
        <v>155</v>
      </c>
      <c r="B25" s="17" t="s">
        <v>147</v>
      </c>
      <c r="C25" s="25">
        <v>8.4425779999999992</v>
      </c>
      <c r="D25" s="25">
        <v>8.8186400000000003</v>
      </c>
      <c r="E25" s="25">
        <v>8.4970009999999991</v>
      </c>
      <c r="F25" s="25">
        <v>8.1806230000000006</v>
      </c>
      <c r="G25" s="25">
        <v>8.0178919999999998</v>
      </c>
      <c r="H25" s="25">
        <v>7.970574</v>
      </c>
      <c r="I25" s="25">
        <v>7.9628040000000002</v>
      </c>
      <c r="J25" s="25">
        <v>8.0838149999999995</v>
      </c>
      <c r="K25" s="25">
        <v>8.2239009999999997</v>
      </c>
      <c r="L25" s="25">
        <v>8.2933249999999994</v>
      </c>
      <c r="M25" s="25">
        <v>8.3639290000000006</v>
      </c>
      <c r="N25" s="25">
        <v>8.5710899999999999</v>
      </c>
      <c r="O25" s="25">
        <v>8.6705909999999999</v>
      </c>
      <c r="P25" s="25">
        <v>8.6985139999999994</v>
      </c>
      <c r="Q25" s="25">
        <v>8.6712369999999996</v>
      </c>
      <c r="R25" s="25">
        <v>8.6270919999999993</v>
      </c>
      <c r="S25" s="25">
        <v>8.6517119999999998</v>
      </c>
      <c r="T25" s="25">
        <v>8.6734170000000006</v>
      </c>
      <c r="U25" s="25">
        <v>8.7012110000000007</v>
      </c>
      <c r="V25" s="25">
        <v>8.7203239999999997</v>
      </c>
      <c r="W25" s="25">
        <v>8.7892930000000007</v>
      </c>
      <c r="X25" s="25">
        <v>8.7741849999999992</v>
      </c>
      <c r="Y25" s="25">
        <v>8.7288960000000007</v>
      </c>
      <c r="Z25" s="25">
        <v>8.7058060000000008</v>
      </c>
      <c r="AA25" s="25">
        <v>8.6689620000000005</v>
      </c>
      <c r="AB25" s="25">
        <v>8.6579730000000001</v>
      </c>
      <c r="AC25" s="25">
        <v>8.6548890000000007</v>
      </c>
      <c r="AD25" s="25">
        <v>8.6534859999999991</v>
      </c>
      <c r="AE25" s="25">
        <v>8.6836369999999992</v>
      </c>
      <c r="AF25" s="25">
        <v>8.7002330000000008</v>
      </c>
      <c r="AG25" s="19">
        <v>1.0369999999999999E-3</v>
      </c>
    </row>
    <row r="26" spans="1:33" ht="15" customHeight="1" x14ac:dyDescent="0.35">
      <c r="A26" s="6" t="s">
        <v>156</v>
      </c>
      <c r="B26" s="17" t="s">
        <v>149</v>
      </c>
      <c r="C26" s="25">
        <v>33.230530000000002</v>
      </c>
      <c r="D26" s="25">
        <v>32.918514000000002</v>
      </c>
      <c r="E26" s="25">
        <v>32.008311999999997</v>
      </c>
      <c r="F26" s="25">
        <v>31.329121000000001</v>
      </c>
      <c r="G26" s="25">
        <v>31.108647999999999</v>
      </c>
      <c r="H26" s="25">
        <v>31.226942000000001</v>
      </c>
      <c r="I26" s="25">
        <v>31.192585000000001</v>
      </c>
      <c r="J26" s="25">
        <v>31.205448000000001</v>
      </c>
      <c r="K26" s="25">
        <v>31.239993999999999</v>
      </c>
      <c r="L26" s="25">
        <v>31.164197999999999</v>
      </c>
      <c r="M26" s="25">
        <v>31.207338</v>
      </c>
      <c r="N26" s="25">
        <v>31.252337000000001</v>
      </c>
      <c r="O26" s="25">
        <v>31.384094000000001</v>
      </c>
      <c r="P26" s="25">
        <v>31.392914000000001</v>
      </c>
      <c r="Q26" s="25">
        <v>31.002915999999999</v>
      </c>
      <c r="R26" s="25">
        <v>30.702438000000001</v>
      </c>
      <c r="S26" s="25">
        <v>30.551656999999999</v>
      </c>
      <c r="T26" s="25">
        <v>30.342772</v>
      </c>
      <c r="U26" s="25">
        <v>30.176033</v>
      </c>
      <c r="V26" s="25">
        <v>30.204934999999999</v>
      </c>
      <c r="W26" s="25">
        <v>30.056618</v>
      </c>
      <c r="X26" s="25">
        <v>30.057528000000001</v>
      </c>
      <c r="Y26" s="25">
        <v>29.873531</v>
      </c>
      <c r="Z26" s="25">
        <v>29.691974999999999</v>
      </c>
      <c r="AA26" s="25">
        <v>29.655783</v>
      </c>
      <c r="AB26" s="25">
        <v>29.391348000000001</v>
      </c>
      <c r="AC26" s="25">
        <v>29.304863000000001</v>
      </c>
      <c r="AD26" s="25">
        <v>29.157902</v>
      </c>
      <c r="AE26" s="25">
        <v>29.036933999999999</v>
      </c>
      <c r="AF26" s="25">
        <v>28.768715</v>
      </c>
      <c r="AG26" s="19">
        <v>-4.9589999999999999E-3</v>
      </c>
    </row>
    <row r="27" spans="1:33" ht="15" customHeight="1" x14ac:dyDescent="0.35"/>
    <row r="28" spans="1:33" ht="15" customHeight="1" x14ac:dyDescent="0.35">
      <c r="B28" s="16" t="s">
        <v>157</v>
      </c>
    </row>
    <row r="29" spans="1:33" ht="15" customHeight="1" x14ac:dyDescent="0.35">
      <c r="A29" s="6" t="s">
        <v>158</v>
      </c>
      <c r="B29" s="17" t="s">
        <v>143</v>
      </c>
      <c r="C29" s="25">
        <v>13.663833</v>
      </c>
      <c r="D29" s="25">
        <v>14.357594000000001</v>
      </c>
      <c r="E29" s="25">
        <v>12.540751999999999</v>
      </c>
      <c r="F29" s="25">
        <v>12.504602</v>
      </c>
      <c r="G29" s="25">
        <v>12.409207</v>
      </c>
      <c r="H29" s="25">
        <v>12.512104000000001</v>
      </c>
      <c r="I29" s="25">
        <v>12.822186</v>
      </c>
      <c r="J29" s="25">
        <v>13.316794</v>
      </c>
      <c r="K29" s="25">
        <v>13.784143</v>
      </c>
      <c r="L29" s="25">
        <v>14.126072000000001</v>
      </c>
      <c r="M29" s="25">
        <v>14.469291</v>
      </c>
      <c r="N29" s="25">
        <v>14.762370000000001</v>
      </c>
      <c r="O29" s="25">
        <v>15.093699000000001</v>
      </c>
      <c r="P29" s="25">
        <v>15.225082</v>
      </c>
      <c r="Q29" s="25">
        <v>15.235613000000001</v>
      </c>
      <c r="R29" s="25">
        <v>15.257844</v>
      </c>
      <c r="S29" s="25">
        <v>15.447799</v>
      </c>
      <c r="T29" s="25">
        <v>15.651039000000001</v>
      </c>
      <c r="U29" s="25">
        <v>15.74879</v>
      </c>
      <c r="V29" s="25">
        <v>16.043150000000001</v>
      </c>
      <c r="W29" s="25">
        <v>16.289669</v>
      </c>
      <c r="X29" s="25">
        <v>16.491389999999999</v>
      </c>
      <c r="Y29" s="25">
        <v>16.830480999999999</v>
      </c>
      <c r="Z29" s="25">
        <v>17.069897000000001</v>
      </c>
      <c r="AA29" s="25">
        <v>17.026378999999999</v>
      </c>
      <c r="AB29" s="25">
        <v>16.866844</v>
      </c>
      <c r="AC29" s="25">
        <v>16.727716000000001</v>
      </c>
      <c r="AD29" s="25">
        <v>16.679976</v>
      </c>
      <c r="AE29" s="25">
        <v>16.703078999999999</v>
      </c>
      <c r="AF29" s="25">
        <v>16.638475</v>
      </c>
      <c r="AG29" s="19">
        <v>6.8149999999999999E-3</v>
      </c>
    </row>
    <row r="30" spans="1:33" ht="15" customHeight="1" x14ac:dyDescent="0.35">
      <c r="A30" s="6" t="s">
        <v>159</v>
      </c>
      <c r="B30" s="17" t="s">
        <v>145</v>
      </c>
      <c r="C30" s="25">
        <v>21.752379999999999</v>
      </c>
      <c r="D30" s="25">
        <v>22.072089999999999</v>
      </c>
      <c r="E30" s="25">
        <v>20.410429000000001</v>
      </c>
      <c r="F30" s="25">
        <v>20.646559</v>
      </c>
      <c r="G30" s="25">
        <v>20.162946999999999</v>
      </c>
      <c r="H30" s="25">
        <v>19.615082000000001</v>
      </c>
      <c r="I30" s="25">
        <v>19.183277</v>
      </c>
      <c r="J30" s="25">
        <v>19.286733999999999</v>
      </c>
      <c r="K30" s="25">
        <v>19.397879</v>
      </c>
      <c r="L30" s="25">
        <v>19.367228000000001</v>
      </c>
      <c r="M30" s="25">
        <v>19.537780999999999</v>
      </c>
      <c r="N30" s="25">
        <v>19.664978000000001</v>
      </c>
      <c r="O30" s="25">
        <v>19.740728000000001</v>
      </c>
      <c r="P30" s="25">
        <v>19.708300000000001</v>
      </c>
      <c r="Q30" s="25">
        <v>19.713743000000001</v>
      </c>
      <c r="R30" s="25">
        <v>19.732658000000001</v>
      </c>
      <c r="S30" s="25">
        <v>19.883741000000001</v>
      </c>
      <c r="T30" s="25">
        <v>19.985137999999999</v>
      </c>
      <c r="U30" s="25">
        <v>19.992160999999999</v>
      </c>
      <c r="V30" s="25">
        <v>20.237798999999999</v>
      </c>
      <c r="W30" s="25">
        <v>20.408805999999998</v>
      </c>
      <c r="X30" s="25">
        <v>20.488091000000001</v>
      </c>
      <c r="Y30" s="25">
        <v>20.759394</v>
      </c>
      <c r="Z30" s="25">
        <v>21.023619</v>
      </c>
      <c r="AA30" s="25">
        <v>21.028748</v>
      </c>
      <c r="AB30" s="25">
        <v>21.221026999999999</v>
      </c>
      <c r="AC30" s="25">
        <v>21.206429</v>
      </c>
      <c r="AD30" s="25">
        <v>21.123951000000002</v>
      </c>
      <c r="AE30" s="25">
        <v>21.206486000000002</v>
      </c>
      <c r="AF30" s="25">
        <v>21.081644000000001</v>
      </c>
      <c r="AG30" s="19">
        <v>-1.0790000000000001E-3</v>
      </c>
    </row>
    <row r="31" spans="1:33" x14ac:dyDescent="0.35">
      <c r="A31" s="6" t="s">
        <v>160</v>
      </c>
      <c r="B31" s="17" t="s">
        <v>154</v>
      </c>
      <c r="C31" s="25">
        <v>7.0922299999999998</v>
      </c>
      <c r="D31" s="25">
        <v>8.2939620000000005</v>
      </c>
      <c r="E31" s="25">
        <v>8.4533079999999998</v>
      </c>
      <c r="F31" s="25">
        <v>9.9419559999999993</v>
      </c>
      <c r="G31" s="25">
        <v>10.752402999999999</v>
      </c>
      <c r="H31" s="25">
        <v>11.551449</v>
      </c>
      <c r="I31" s="25">
        <v>12.545612</v>
      </c>
      <c r="J31" s="25">
        <v>12.711119999999999</v>
      </c>
      <c r="K31" s="25">
        <v>12.829575999999999</v>
      </c>
      <c r="L31" s="25">
        <v>12.988939</v>
      </c>
      <c r="M31" s="25">
        <v>13.118169</v>
      </c>
      <c r="N31" s="25">
        <v>13.329255</v>
      </c>
      <c r="O31" s="25">
        <v>13.446094</v>
      </c>
      <c r="P31" s="25">
        <v>13.510265</v>
      </c>
      <c r="Q31" s="25">
        <v>13.572782999999999</v>
      </c>
      <c r="R31" s="25">
        <v>13.618667</v>
      </c>
      <c r="S31" s="25">
        <v>13.563599</v>
      </c>
      <c r="T31" s="25">
        <v>13.682615999999999</v>
      </c>
      <c r="U31" s="25">
        <v>13.633998999999999</v>
      </c>
      <c r="V31" s="25">
        <v>14.207245</v>
      </c>
      <c r="W31" s="25">
        <v>14.34065</v>
      </c>
      <c r="X31" s="25">
        <v>14.376683999999999</v>
      </c>
      <c r="Y31" s="25">
        <v>14.61781</v>
      </c>
      <c r="Z31" s="25">
        <v>14.86674</v>
      </c>
      <c r="AA31" s="25">
        <v>14.907736</v>
      </c>
      <c r="AB31" s="25">
        <v>15.082319</v>
      </c>
      <c r="AC31" s="25">
        <v>15.10018</v>
      </c>
      <c r="AD31" s="25">
        <v>15.080287999999999</v>
      </c>
      <c r="AE31" s="25">
        <v>15.156901</v>
      </c>
      <c r="AF31" s="25">
        <v>15.086491000000001</v>
      </c>
      <c r="AG31" s="19">
        <v>2.6369E-2</v>
      </c>
    </row>
    <row r="32" spans="1:33" x14ac:dyDescent="0.35">
      <c r="A32" s="6" t="s">
        <v>161</v>
      </c>
      <c r="B32" s="17" t="s">
        <v>162</v>
      </c>
      <c r="C32" s="25">
        <v>5.0712760000000001</v>
      </c>
      <c r="D32" s="25">
        <v>4.843464</v>
      </c>
      <c r="E32" s="25">
        <v>4.5120310000000003</v>
      </c>
      <c r="F32" s="25">
        <v>4.1554070000000003</v>
      </c>
      <c r="G32" s="25">
        <v>3.9805540000000001</v>
      </c>
      <c r="H32" s="25">
        <v>3.9263050000000002</v>
      </c>
      <c r="I32" s="25">
        <v>3.957039</v>
      </c>
      <c r="J32" s="25">
        <v>4.1145550000000002</v>
      </c>
      <c r="K32" s="25">
        <v>4.2619189999999998</v>
      </c>
      <c r="L32" s="25">
        <v>4.3481649999999998</v>
      </c>
      <c r="M32" s="25">
        <v>4.405538</v>
      </c>
      <c r="N32" s="25">
        <v>4.4050820000000002</v>
      </c>
      <c r="O32" s="25">
        <v>4.5017959999999997</v>
      </c>
      <c r="P32" s="25">
        <v>4.5067820000000003</v>
      </c>
      <c r="Q32" s="25">
        <v>4.436007</v>
      </c>
      <c r="R32" s="25">
        <v>4.3852440000000001</v>
      </c>
      <c r="S32" s="25">
        <v>4.3839329999999999</v>
      </c>
      <c r="T32" s="25">
        <v>4.4058349999999997</v>
      </c>
      <c r="U32" s="25">
        <v>4.4264789999999996</v>
      </c>
      <c r="V32" s="25">
        <v>4.4488719999999997</v>
      </c>
      <c r="W32" s="25">
        <v>4.5032389999999998</v>
      </c>
      <c r="X32" s="25">
        <v>4.5105209999999998</v>
      </c>
      <c r="Y32" s="25">
        <v>4.4475110000000004</v>
      </c>
      <c r="Z32" s="25">
        <v>4.4126279999999998</v>
      </c>
      <c r="AA32" s="25">
        <v>4.3397050000000004</v>
      </c>
      <c r="AB32" s="25">
        <v>4.3096290000000002</v>
      </c>
      <c r="AC32" s="25">
        <v>4.2911510000000002</v>
      </c>
      <c r="AD32" s="25">
        <v>4.2856820000000004</v>
      </c>
      <c r="AE32" s="25">
        <v>4.2957679999999998</v>
      </c>
      <c r="AF32" s="25">
        <v>4.3037200000000002</v>
      </c>
      <c r="AG32" s="19">
        <v>-5.6429999999999996E-3</v>
      </c>
    </row>
    <row r="33" spans="1:33" x14ac:dyDescent="0.35">
      <c r="A33" s="6" t="s">
        <v>163</v>
      </c>
      <c r="B33" s="17" t="s">
        <v>164</v>
      </c>
      <c r="C33" s="25">
        <v>3.9278590000000002</v>
      </c>
      <c r="D33" s="25">
        <v>3.5188109999999999</v>
      </c>
      <c r="E33" s="25">
        <v>3.3476979999999998</v>
      </c>
      <c r="F33" s="25">
        <v>3.1883330000000001</v>
      </c>
      <c r="G33" s="25">
        <v>3.0981640000000001</v>
      </c>
      <c r="H33" s="25">
        <v>3.0374970000000001</v>
      </c>
      <c r="I33" s="25">
        <v>3.0094270000000001</v>
      </c>
      <c r="J33" s="25">
        <v>3.0049709999999998</v>
      </c>
      <c r="K33" s="25">
        <v>3.0161980000000002</v>
      </c>
      <c r="L33" s="25">
        <v>3.0408119999999998</v>
      </c>
      <c r="M33" s="25">
        <v>3.0632079999999999</v>
      </c>
      <c r="N33" s="25">
        <v>3.0941109999999998</v>
      </c>
      <c r="O33" s="25">
        <v>3.112654</v>
      </c>
      <c r="P33" s="25">
        <v>3.12921</v>
      </c>
      <c r="Q33" s="25">
        <v>3.151268</v>
      </c>
      <c r="R33" s="25">
        <v>3.1732849999999999</v>
      </c>
      <c r="S33" s="25">
        <v>3.1994729999999998</v>
      </c>
      <c r="T33" s="25">
        <v>3.2216550000000002</v>
      </c>
      <c r="U33" s="25">
        <v>3.243439</v>
      </c>
      <c r="V33" s="25">
        <v>3.2680319999999998</v>
      </c>
      <c r="W33" s="25">
        <v>3.2877169999999998</v>
      </c>
      <c r="X33" s="25">
        <v>3.3065359999999999</v>
      </c>
      <c r="Y33" s="25">
        <v>3.3300299999999998</v>
      </c>
      <c r="Z33" s="25">
        <v>3.3564620000000001</v>
      </c>
      <c r="AA33" s="25">
        <v>3.3831509999999998</v>
      </c>
      <c r="AB33" s="25">
        <v>3.4100950000000001</v>
      </c>
      <c r="AC33" s="25">
        <v>3.4367239999999999</v>
      </c>
      <c r="AD33" s="25">
        <v>3.4589189999999999</v>
      </c>
      <c r="AE33" s="25">
        <v>3.4835039999999999</v>
      </c>
      <c r="AF33" s="25">
        <v>3.5086189999999999</v>
      </c>
      <c r="AG33" s="19">
        <v>-3.885E-3</v>
      </c>
    </row>
    <row r="34" spans="1:33" x14ac:dyDescent="0.35">
      <c r="A34" s="6" t="s">
        <v>165</v>
      </c>
      <c r="B34" s="17" t="s">
        <v>166</v>
      </c>
      <c r="C34" s="25">
        <v>2.7294890000000001</v>
      </c>
      <c r="D34" s="25">
        <v>2.6812749999999999</v>
      </c>
      <c r="E34" s="25">
        <v>2.6905429999999999</v>
      </c>
      <c r="F34" s="25">
        <v>2.6940870000000001</v>
      </c>
      <c r="G34" s="25">
        <v>2.6956470000000001</v>
      </c>
      <c r="H34" s="25">
        <v>2.6893959999999999</v>
      </c>
      <c r="I34" s="25">
        <v>2.6776430000000002</v>
      </c>
      <c r="J34" s="25">
        <v>2.675602</v>
      </c>
      <c r="K34" s="25">
        <v>2.6753939999999998</v>
      </c>
      <c r="L34" s="25">
        <v>2.6768879999999999</v>
      </c>
      <c r="M34" s="25">
        <v>2.6771919999999998</v>
      </c>
      <c r="N34" s="25">
        <v>2.6817190000000002</v>
      </c>
      <c r="O34" s="25">
        <v>2.687179</v>
      </c>
      <c r="P34" s="25">
        <v>2.68689</v>
      </c>
      <c r="Q34" s="25">
        <v>2.6759909999999998</v>
      </c>
      <c r="R34" s="25">
        <v>2.6713420000000001</v>
      </c>
      <c r="S34" s="25">
        <v>2.6660509999999999</v>
      </c>
      <c r="T34" s="25">
        <v>2.6639900000000001</v>
      </c>
      <c r="U34" s="25">
        <v>2.670385</v>
      </c>
      <c r="V34" s="25">
        <v>2.6727479999999999</v>
      </c>
      <c r="W34" s="25">
        <v>2.6784309999999998</v>
      </c>
      <c r="X34" s="25">
        <v>2.6771639999999999</v>
      </c>
      <c r="Y34" s="25">
        <v>2.6752799999999999</v>
      </c>
      <c r="Z34" s="25">
        <v>2.6798109999999999</v>
      </c>
      <c r="AA34" s="25">
        <v>2.6825350000000001</v>
      </c>
      <c r="AB34" s="25">
        <v>2.6850320000000001</v>
      </c>
      <c r="AC34" s="25">
        <v>2.6847880000000002</v>
      </c>
      <c r="AD34" s="25">
        <v>2.6833800000000001</v>
      </c>
      <c r="AE34" s="25">
        <v>2.684288</v>
      </c>
      <c r="AF34" s="25">
        <v>2.68431</v>
      </c>
      <c r="AG34" s="19">
        <v>-5.7499999999999999E-4</v>
      </c>
    </row>
    <row r="35" spans="1:33" x14ac:dyDescent="0.35">
      <c r="A35" s="6" t="s">
        <v>167</v>
      </c>
      <c r="B35" s="17" t="s">
        <v>168</v>
      </c>
      <c r="C35" s="25" t="s">
        <v>305</v>
      </c>
      <c r="D35" s="25" t="s">
        <v>305</v>
      </c>
      <c r="E35" s="25" t="s">
        <v>305</v>
      </c>
      <c r="F35" s="25" t="s">
        <v>305</v>
      </c>
      <c r="G35" s="25" t="s">
        <v>305</v>
      </c>
      <c r="H35" s="25" t="s">
        <v>305</v>
      </c>
      <c r="I35" s="25" t="s">
        <v>305</v>
      </c>
      <c r="J35" s="25" t="s">
        <v>305</v>
      </c>
      <c r="K35" s="25" t="s">
        <v>305</v>
      </c>
      <c r="L35" s="25" t="s">
        <v>305</v>
      </c>
      <c r="M35" s="25" t="s">
        <v>305</v>
      </c>
      <c r="N35" s="25" t="s">
        <v>305</v>
      </c>
      <c r="O35" s="25" t="s">
        <v>305</v>
      </c>
      <c r="P35" s="25" t="s">
        <v>305</v>
      </c>
      <c r="Q35" s="25" t="s">
        <v>305</v>
      </c>
      <c r="R35" s="25" t="s">
        <v>305</v>
      </c>
      <c r="S35" s="25" t="s">
        <v>305</v>
      </c>
      <c r="T35" s="25" t="s">
        <v>305</v>
      </c>
      <c r="U35" s="25" t="s">
        <v>305</v>
      </c>
      <c r="V35" s="25" t="s">
        <v>305</v>
      </c>
      <c r="W35" s="25" t="s">
        <v>305</v>
      </c>
      <c r="X35" s="25" t="s">
        <v>305</v>
      </c>
      <c r="Y35" s="25" t="s">
        <v>305</v>
      </c>
      <c r="Z35" s="25" t="s">
        <v>305</v>
      </c>
      <c r="AA35" s="25" t="s">
        <v>305</v>
      </c>
      <c r="AB35" s="25" t="s">
        <v>305</v>
      </c>
      <c r="AC35" s="25" t="s">
        <v>305</v>
      </c>
      <c r="AD35" s="25" t="s">
        <v>305</v>
      </c>
      <c r="AE35" s="25" t="s">
        <v>305</v>
      </c>
      <c r="AF35" s="25" t="s">
        <v>305</v>
      </c>
      <c r="AG35" s="19" t="s">
        <v>305</v>
      </c>
    </row>
    <row r="36" spans="1:33" x14ac:dyDescent="0.35">
      <c r="A36" s="6" t="s">
        <v>169</v>
      </c>
      <c r="B36" s="17" t="s">
        <v>149</v>
      </c>
      <c r="C36" s="25">
        <v>21.954326999999999</v>
      </c>
      <c r="D36" s="25">
        <v>21.585381999999999</v>
      </c>
      <c r="E36" s="25">
        <v>20.592312</v>
      </c>
      <c r="F36" s="25">
        <v>19.991261999999999</v>
      </c>
      <c r="G36" s="25">
        <v>19.767326000000001</v>
      </c>
      <c r="H36" s="25">
        <v>19.610733</v>
      </c>
      <c r="I36" s="25">
        <v>19.560320000000001</v>
      </c>
      <c r="J36" s="25">
        <v>19.572056</v>
      </c>
      <c r="K36" s="25">
        <v>19.607358999999999</v>
      </c>
      <c r="L36" s="25">
        <v>19.590821999999999</v>
      </c>
      <c r="M36" s="25">
        <v>19.607412</v>
      </c>
      <c r="N36" s="25">
        <v>19.627659000000001</v>
      </c>
      <c r="O36" s="25">
        <v>19.631359</v>
      </c>
      <c r="P36" s="25">
        <v>19.629396</v>
      </c>
      <c r="Q36" s="25">
        <v>19.429189999999998</v>
      </c>
      <c r="R36" s="25">
        <v>19.290569000000001</v>
      </c>
      <c r="S36" s="25">
        <v>19.131826</v>
      </c>
      <c r="T36" s="25">
        <v>19.040081000000001</v>
      </c>
      <c r="U36" s="25">
        <v>18.936440000000001</v>
      </c>
      <c r="V36" s="25">
        <v>18.923027000000001</v>
      </c>
      <c r="W36" s="25">
        <v>18.863256</v>
      </c>
      <c r="X36" s="25">
        <v>18.807621000000001</v>
      </c>
      <c r="Y36" s="25">
        <v>18.641673999999998</v>
      </c>
      <c r="Z36" s="25">
        <v>18.541803000000002</v>
      </c>
      <c r="AA36" s="25">
        <v>18.475939</v>
      </c>
      <c r="AB36" s="25">
        <v>18.302622</v>
      </c>
      <c r="AC36" s="25">
        <v>18.235422</v>
      </c>
      <c r="AD36" s="25">
        <v>18.142365000000002</v>
      </c>
      <c r="AE36" s="25">
        <v>18.062515000000001</v>
      </c>
      <c r="AF36" s="25">
        <v>17.956862999999998</v>
      </c>
      <c r="AG36" s="19">
        <v>-6.9069999999999999E-3</v>
      </c>
    </row>
    <row r="38" spans="1:33" x14ac:dyDescent="0.35">
      <c r="B38" s="16" t="s">
        <v>170</v>
      </c>
    </row>
    <row r="39" spans="1:33" x14ac:dyDescent="0.35">
      <c r="A39" s="6" t="s">
        <v>171</v>
      </c>
      <c r="B39" s="17" t="s">
        <v>143</v>
      </c>
      <c r="C39" s="25">
        <v>17.771591000000001</v>
      </c>
      <c r="D39" s="25">
        <v>18.268834999999999</v>
      </c>
      <c r="E39" s="25">
        <v>16.727415000000001</v>
      </c>
      <c r="F39" s="25">
        <v>16.714047999999998</v>
      </c>
      <c r="G39" s="25">
        <v>16.63475</v>
      </c>
      <c r="H39" s="25">
        <v>16.724779000000002</v>
      </c>
      <c r="I39" s="25">
        <v>16.989108999999999</v>
      </c>
      <c r="J39" s="25">
        <v>17.403635000000001</v>
      </c>
      <c r="K39" s="25">
        <v>17.787141999999999</v>
      </c>
      <c r="L39" s="25">
        <v>18.062943000000001</v>
      </c>
      <c r="M39" s="25">
        <v>18.338911</v>
      </c>
      <c r="N39" s="25">
        <v>18.912962</v>
      </c>
      <c r="O39" s="25">
        <v>19.174692</v>
      </c>
      <c r="P39" s="25">
        <v>19.274258</v>
      </c>
      <c r="Q39" s="25">
        <v>19.327058999999998</v>
      </c>
      <c r="R39" s="25">
        <v>19.342784999999999</v>
      </c>
      <c r="S39" s="25">
        <v>19.492384000000001</v>
      </c>
      <c r="T39" s="25">
        <v>19.649984</v>
      </c>
      <c r="U39" s="25">
        <v>19.722977</v>
      </c>
      <c r="V39" s="25">
        <v>19.951733000000001</v>
      </c>
      <c r="W39" s="25">
        <v>20.139430999999998</v>
      </c>
      <c r="X39" s="25">
        <v>20.291405000000001</v>
      </c>
      <c r="Y39" s="25">
        <v>20.549433000000001</v>
      </c>
      <c r="Z39" s="25">
        <v>20.727775999999999</v>
      </c>
      <c r="AA39" s="25">
        <v>20.689185999999999</v>
      </c>
      <c r="AB39" s="25">
        <v>20.564271999999999</v>
      </c>
      <c r="AC39" s="25">
        <v>20.456610000000001</v>
      </c>
      <c r="AD39" s="25">
        <v>20.419739</v>
      </c>
      <c r="AE39" s="25">
        <v>20.436654999999998</v>
      </c>
      <c r="AF39" s="25">
        <v>20.384316999999999</v>
      </c>
      <c r="AG39" s="19">
        <v>4.7410000000000004E-3</v>
      </c>
    </row>
    <row r="40" spans="1:33" x14ac:dyDescent="0.35">
      <c r="A40" s="6" t="s">
        <v>172</v>
      </c>
      <c r="B40" s="17" t="s">
        <v>173</v>
      </c>
      <c r="C40" s="25">
        <v>25.787903</v>
      </c>
      <c r="D40" s="25">
        <v>25.761244000000001</v>
      </c>
      <c r="E40" s="25">
        <v>25.495864999999998</v>
      </c>
      <c r="F40" s="25">
        <v>25.212344999999999</v>
      </c>
      <c r="G40" s="25">
        <v>24.975625999999998</v>
      </c>
      <c r="H40" s="25">
        <v>25.043126999999998</v>
      </c>
      <c r="I40" s="25">
        <v>25.355228</v>
      </c>
      <c r="J40" s="25">
        <v>25.594719000000001</v>
      </c>
      <c r="K40" s="25">
        <v>25.777564999999999</v>
      </c>
      <c r="L40" s="25">
        <v>26.200195000000001</v>
      </c>
      <c r="M40" s="25">
        <v>26.276876000000001</v>
      </c>
      <c r="N40" s="25">
        <v>27.198093</v>
      </c>
      <c r="O40" s="25">
        <v>27.413271000000002</v>
      </c>
      <c r="P40" s="25">
        <v>27.550775999999999</v>
      </c>
      <c r="Q40" s="25">
        <v>27.680271000000001</v>
      </c>
      <c r="R40" s="25">
        <v>27.711462000000001</v>
      </c>
      <c r="S40" s="25">
        <v>27.855463</v>
      </c>
      <c r="T40" s="25">
        <v>28.059764999999999</v>
      </c>
      <c r="U40" s="25">
        <v>28.008661</v>
      </c>
      <c r="V40" s="25">
        <v>28.442335</v>
      </c>
      <c r="W40" s="25">
        <v>28.682402</v>
      </c>
      <c r="X40" s="25">
        <v>28.964655</v>
      </c>
      <c r="Y40" s="25">
        <v>29.315156999999999</v>
      </c>
      <c r="Z40" s="25">
        <v>29.494403999999999</v>
      </c>
      <c r="AA40" s="25">
        <v>29.595737</v>
      </c>
      <c r="AB40" s="25">
        <v>29.879946</v>
      </c>
      <c r="AC40" s="25">
        <v>29.952456999999999</v>
      </c>
      <c r="AD40" s="25">
        <v>30.036066000000002</v>
      </c>
      <c r="AE40" s="25">
        <v>30.150231999999999</v>
      </c>
      <c r="AF40" s="25">
        <v>29.900158000000001</v>
      </c>
      <c r="AG40" s="19">
        <v>5.1149999999999998E-3</v>
      </c>
    </row>
    <row r="41" spans="1:33" x14ac:dyDescent="0.35">
      <c r="A41" s="6" t="s">
        <v>174</v>
      </c>
      <c r="B41" s="17" t="s">
        <v>175</v>
      </c>
      <c r="C41" s="25">
        <v>25.885534</v>
      </c>
      <c r="D41" s="25">
        <v>24.823554999999999</v>
      </c>
      <c r="E41" s="25">
        <v>21.931265</v>
      </c>
      <c r="F41" s="25">
        <v>21.752617000000001</v>
      </c>
      <c r="G41" s="25">
        <v>21.573097000000001</v>
      </c>
      <c r="H41" s="25">
        <v>21.630323000000001</v>
      </c>
      <c r="I41" s="25">
        <v>21.882795000000002</v>
      </c>
      <c r="J41" s="25">
        <v>22.068708000000001</v>
      </c>
      <c r="K41" s="25">
        <v>22.206301</v>
      </c>
      <c r="L41" s="25">
        <v>22.537537</v>
      </c>
      <c r="M41" s="25">
        <v>22.592310000000001</v>
      </c>
      <c r="N41" s="25">
        <v>23.553766</v>
      </c>
      <c r="O41" s="25">
        <v>23.718865999999998</v>
      </c>
      <c r="P41" s="25">
        <v>23.814568999999999</v>
      </c>
      <c r="Q41" s="25">
        <v>23.936171000000002</v>
      </c>
      <c r="R41" s="25">
        <v>23.943441</v>
      </c>
      <c r="S41" s="25">
        <v>24.047487</v>
      </c>
      <c r="T41" s="25">
        <v>24.204654999999999</v>
      </c>
      <c r="U41" s="25">
        <v>24.154181000000001</v>
      </c>
      <c r="V41" s="25">
        <v>24.491938000000001</v>
      </c>
      <c r="W41" s="25">
        <v>24.685376999999999</v>
      </c>
      <c r="X41" s="25">
        <v>24.854437000000001</v>
      </c>
      <c r="Y41" s="25">
        <v>25.146194000000001</v>
      </c>
      <c r="Z41" s="25">
        <v>25.343546</v>
      </c>
      <c r="AA41" s="25">
        <v>25.424524000000002</v>
      </c>
      <c r="AB41" s="25">
        <v>25.671301</v>
      </c>
      <c r="AC41" s="25">
        <v>25.718651000000001</v>
      </c>
      <c r="AD41" s="25">
        <v>25.792083999999999</v>
      </c>
      <c r="AE41" s="25">
        <v>25.879534</v>
      </c>
      <c r="AF41" s="25">
        <v>25.666084000000001</v>
      </c>
      <c r="AG41" s="19">
        <v>-2.9399999999999999E-4</v>
      </c>
    </row>
    <row r="42" spans="1:33" x14ac:dyDescent="0.35">
      <c r="A42" s="6" t="s">
        <v>176</v>
      </c>
      <c r="B42" s="17" t="s">
        <v>177</v>
      </c>
      <c r="C42" s="25">
        <v>14.720805</v>
      </c>
      <c r="D42" s="25">
        <v>15.38822</v>
      </c>
      <c r="E42" s="25">
        <v>14.073745000000001</v>
      </c>
      <c r="F42" s="25">
        <v>15.179766000000001</v>
      </c>
      <c r="G42" s="25">
        <v>15.292541999999999</v>
      </c>
      <c r="H42" s="25">
        <v>15.463751</v>
      </c>
      <c r="I42" s="25">
        <v>15.704660000000001</v>
      </c>
      <c r="J42" s="25">
        <v>15.898726</v>
      </c>
      <c r="K42" s="25">
        <v>16.052320000000002</v>
      </c>
      <c r="L42" s="25">
        <v>16.046509</v>
      </c>
      <c r="M42" s="25">
        <v>16.330721</v>
      </c>
      <c r="N42" s="25">
        <v>16.697517000000001</v>
      </c>
      <c r="O42" s="25">
        <v>16.757905999999998</v>
      </c>
      <c r="P42" s="25">
        <v>16.780107000000001</v>
      </c>
      <c r="Q42" s="25">
        <v>16.810594999999999</v>
      </c>
      <c r="R42" s="25">
        <v>16.876971999999999</v>
      </c>
      <c r="S42" s="25">
        <v>17.097425000000001</v>
      </c>
      <c r="T42" s="25">
        <v>17.235626</v>
      </c>
      <c r="U42" s="25">
        <v>17.279207</v>
      </c>
      <c r="V42" s="25">
        <v>17.533007000000001</v>
      </c>
      <c r="W42" s="25">
        <v>17.728833999999999</v>
      </c>
      <c r="X42" s="25">
        <v>17.813095000000001</v>
      </c>
      <c r="Y42" s="25">
        <v>18.115818000000001</v>
      </c>
      <c r="Z42" s="25">
        <v>18.40634</v>
      </c>
      <c r="AA42" s="25">
        <v>18.427332</v>
      </c>
      <c r="AB42" s="25">
        <v>18.612141000000001</v>
      </c>
      <c r="AC42" s="25">
        <v>18.622166</v>
      </c>
      <c r="AD42" s="25">
        <v>18.579236999999999</v>
      </c>
      <c r="AE42" s="25">
        <v>18.690104999999999</v>
      </c>
      <c r="AF42" s="25">
        <v>18.608125999999999</v>
      </c>
      <c r="AG42" s="19">
        <v>8.1130000000000004E-3</v>
      </c>
    </row>
    <row r="43" spans="1:33" x14ac:dyDescent="0.35">
      <c r="A43" s="6" t="s">
        <v>178</v>
      </c>
      <c r="B43" s="17" t="s">
        <v>179</v>
      </c>
      <c r="C43" s="25">
        <v>23.750263</v>
      </c>
      <c r="D43" s="25">
        <v>22.843326999999999</v>
      </c>
      <c r="E43" s="25">
        <v>21.936340000000001</v>
      </c>
      <c r="F43" s="25">
        <v>22.651623000000001</v>
      </c>
      <c r="G43" s="25">
        <v>22.721119000000002</v>
      </c>
      <c r="H43" s="25">
        <v>22.675623000000002</v>
      </c>
      <c r="I43" s="25">
        <v>22.731688999999999</v>
      </c>
      <c r="J43" s="25">
        <v>22.822958</v>
      </c>
      <c r="K43" s="25">
        <v>22.936223999999999</v>
      </c>
      <c r="L43" s="25">
        <v>22.910613999999999</v>
      </c>
      <c r="M43" s="25">
        <v>23.069980999999999</v>
      </c>
      <c r="N43" s="25">
        <v>23.535149000000001</v>
      </c>
      <c r="O43" s="25">
        <v>23.617864999999998</v>
      </c>
      <c r="P43" s="25">
        <v>23.558996</v>
      </c>
      <c r="Q43" s="25">
        <v>23.605259</v>
      </c>
      <c r="R43" s="25">
        <v>23.598023999999999</v>
      </c>
      <c r="S43" s="25">
        <v>23.764229</v>
      </c>
      <c r="T43" s="25">
        <v>23.864792000000001</v>
      </c>
      <c r="U43" s="25">
        <v>23.869284</v>
      </c>
      <c r="V43" s="25">
        <v>24.107859000000001</v>
      </c>
      <c r="W43" s="25">
        <v>24.278905999999999</v>
      </c>
      <c r="X43" s="25">
        <v>24.369807999999999</v>
      </c>
      <c r="Y43" s="25">
        <v>24.638463999999999</v>
      </c>
      <c r="Z43" s="25">
        <v>24.907893999999999</v>
      </c>
      <c r="AA43" s="25">
        <v>24.912158999999999</v>
      </c>
      <c r="AB43" s="25">
        <v>25.116586999999999</v>
      </c>
      <c r="AC43" s="25">
        <v>25.106068</v>
      </c>
      <c r="AD43" s="25">
        <v>25.002656999999999</v>
      </c>
      <c r="AE43" s="25">
        <v>25.088144</v>
      </c>
      <c r="AF43" s="25">
        <v>24.951025000000001</v>
      </c>
      <c r="AG43" s="19">
        <v>1.702E-3</v>
      </c>
    </row>
    <row r="44" spans="1:33" x14ac:dyDescent="0.35">
      <c r="A44" s="6" t="s">
        <v>180</v>
      </c>
      <c r="B44" s="17" t="s">
        <v>154</v>
      </c>
      <c r="C44" s="25">
        <v>12.357965999999999</v>
      </c>
      <c r="D44" s="25">
        <v>10.441763</v>
      </c>
      <c r="E44" s="25">
        <v>12.662357</v>
      </c>
      <c r="F44" s="25">
        <v>13.544411999999999</v>
      </c>
      <c r="G44" s="25">
        <v>13.756762999999999</v>
      </c>
      <c r="H44" s="25">
        <v>13.919001</v>
      </c>
      <c r="I44" s="25">
        <v>14.270379</v>
      </c>
      <c r="J44" s="25">
        <v>14.384391000000001</v>
      </c>
      <c r="K44" s="25">
        <v>14.458046</v>
      </c>
      <c r="L44" s="25">
        <v>14.603832000000001</v>
      </c>
      <c r="M44" s="25">
        <v>14.679204</v>
      </c>
      <c r="N44" s="25">
        <v>14.933182</v>
      </c>
      <c r="O44" s="25">
        <v>15.015419</v>
      </c>
      <c r="P44" s="25">
        <v>15.044872</v>
      </c>
      <c r="Q44" s="25">
        <v>15.107331</v>
      </c>
      <c r="R44" s="25">
        <v>15.142351</v>
      </c>
      <c r="S44" s="25">
        <v>15.144779</v>
      </c>
      <c r="T44" s="25">
        <v>15.235153</v>
      </c>
      <c r="U44" s="25">
        <v>15.196106</v>
      </c>
      <c r="V44" s="25">
        <v>15.646362</v>
      </c>
      <c r="W44" s="25">
        <v>15.738944999999999</v>
      </c>
      <c r="X44" s="25">
        <v>15.785648999999999</v>
      </c>
      <c r="Y44" s="25">
        <v>15.987933999999999</v>
      </c>
      <c r="Z44" s="25">
        <v>16.203949000000001</v>
      </c>
      <c r="AA44" s="25">
        <v>16.243936999999999</v>
      </c>
      <c r="AB44" s="25">
        <v>16.391148000000001</v>
      </c>
      <c r="AC44" s="25">
        <v>16.410231</v>
      </c>
      <c r="AD44" s="25">
        <v>16.386232</v>
      </c>
      <c r="AE44" s="25">
        <v>16.43816</v>
      </c>
      <c r="AF44" s="25">
        <v>16.369478000000001</v>
      </c>
      <c r="AG44" s="19">
        <v>9.7409999999999997E-3</v>
      </c>
    </row>
    <row r="45" spans="1:33" x14ac:dyDescent="0.35">
      <c r="A45" s="6" t="s">
        <v>181</v>
      </c>
      <c r="B45" s="17" t="s">
        <v>182</v>
      </c>
      <c r="C45" s="25">
        <v>14.654002999999999</v>
      </c>
      <c r="D45" s="25">
        <v>14.619699000000001</v>
      </c>
      <c r="E45" s="25">
        <v>13.872672</v>
      </c>
      <c r="F45" s="25">
        <v>13.306766</v>
      </c>
      <c r="G45" s="25">
        <v>12.89931</v>
      </c>
      <c r="H45" s="25">
        <v>12.541728000000001</v>
      </c>
      <c r="I45" s="25">
        <v>12.263358999999999</v>
      </c>
      <c r="J45" s="25">
        <v>12.130099</v>
      </c>
      <c r="K45" s="25">
        <v>12.005839</v>
      </c>
      <c r="L45" s="25">
        <v>11.846902</v>
      </c>
      <c r="M45" s="25">
        <v>11.685585</v>
      </c>
      <c r="N45" s="25">
        <v>12.332364</v>
      </c>
      <c r="O45" s="25">
        <v>12.244666</v>
      </c>
      <c r="P45" s="25">
        <v>12.103299</v>
      </c>
      <c r="Q45" s="25">
        <v>11.998526999999999</v>
      </c>
      <c r="R45" s="25">
        <v>11.817565999999999</v>
      </c>
      <c r="S45" s="25">
        <v>11.702035</v>
      </c>
      <c r="T45" s="25">
        <v>11.617929999999999</v>
      </c>
      <c r="U45" s="25">
        <v>11.537096999999999</v>
      </c>
      <c r="V45" s="25">
        <v>11.515666</v>
      </c>
      <c r="W45" s="25">
        <v>11.50357</v>
      </c>
      <c r="X45" s="25">
        <v>11.440135</v>
      </c>
      <c r="Y45" s="25">
        <v>11.341637</v>
      </c>
      <c r="Z45" s="25">
        <v>11.270405999999999</v>
      </c>
      <c r="AA45" s="25">
        <v>11.168049999999999</v>
      </c>
      <c r="AB45" s="25">
        <v>11.113301</v>
      </c>
      <c r="AC45" s="25">
        <v>11.064749000000001</v>
      </c>
      <c r="AD45" s="25">
        <v>11.018502</v>
      </c>
      <c r="AE45" s="25">
        <v>10.993929</v>
      </c>
      <c r="AF45" s="25">
        <v>10.952426000000001</v>
      </c>
      <c r="AG45" s="19">
        <v>-9.9900000000000006E-3</v>
      </c>
    </row>
    <row r="46" spans="1:33" x14ac:dyDescent="0.35">
      <c r="A46" s="6" t="s">
        <v>183</v>
      </c>
      <c r="B46" s="17" t="s">
        <v>149</v>
      </c>
      <c r="C46" s="25">
        <v>39.115726000000002</v>
      </c>
      <c r="D46" s="25">
        <v>39.616028</v>
      </c>
      <c r="E46" s="25">
        <v>38.115592999999997</v>
      </c>
      <c r="F46" s="25">
        <v>37.093181999999999</v>
      </c>
      <c r="G46" s="25">
        <v>37.086497999999999</v>
      </c>
      <c r="H46" s="25">
        <v>37.542118000000002</v>
      </c>
      <c r="I46" s="25">
        <v>37.558928999999999</v>
      </c>
      <c r="J46" s="25">
        <v>37.560974000000002</v>
      </c>
      <c r="K46" s="25">
        <v>37.509597999999997</v>
      </c>
      <c r="L46" s="25">
        <v>37.302562999999999</v>
      </c>
      <c r="M46" s="25">
        <v>37.303939999999997</v>
      </c>
      <c r="N46" s="25">
        <v>37.330086000000001</v>
      </c>
      <c r="O46" s="25">
        <v>37.461796</v>
      </c>
      <c r="P46" s="25">
        <v>37.336975000000002</v>
      </c>
      <c r="Q46" s="25">
        <v>36.881053999999999</v>
      </c>
      <c r="R46" s="25">
        <v>36.467250999999997</v>
      </c>
      <c r="S46" s="25">
        <v>36.202427</v>
      </c>
      <c r="T46" s="25">
        <v>35.905403</v>
      </c>
      <c r="U46" s="25">
        <v>35.639502999999998</v>
      </c>
      <c r="V46" s="25">
        <v>35.461379999999998</v>
      </c>
      <c r="W46" s="25">
        <v>35.281731000000001</v>
      </c>
      <c r="X46" s="25">
        <v>35.079762000000002</v>
      </c>
      <c r="Y46" s="25">
        <v>34.771469000000003</v>
      </c>
      <c r="Z46" s="25">
        <v>34.571162999999999</v>
      </c>
      <c r="AA46" s="25">
        <v>34.483638999999997</v>
      </c>
      <c r="AB46" s="25">
        <v>34.241878999999997</v>
      </c>
      <c r="AC46" s="25">
        <v>34.021766999999997</v>
      </c>
      <c r="AD46" s="25">
        <v>33.821972000000002</v>
      </c>
      <c r="AE46" s="25">
        <v>33.614403000000003</v>
      </c>
      <c r="AF46" s="25">
        <v>33.397739000000001</v>
      </c>
      <c r="AG46" s="19">
        <v>-5.4349999999999997E-3</v>
      </c>
    </row>
    <row r="48" spans="1:33" x14ac:dyDescent="0.35">
      <c r="B48" s="16" t="s">
        <v>184</v>
      </c>
    </row>
    <row r="49" spans="1:33" x14ac:dyDescent="0.35">
      <c r="A49" s="6" t="s">
        <v>185</v>
      </c>
      <c r="B49" s="17" t="s">
        <v>145</v>
      </c>
      <c r="C49" s="25">
        <v>21.749472000000001</v>
      </c>
      <c r="D49" s="25">
        <v>22.063303000000001</v>
      </c>
      <c r="E49" s="25">
        <v>20.153974999999999</v>
      </c>
      <c r="F49" s="25">
        <v>20.553830999999999</v>
      </c>
      <c r="G49" s="25">
        <v>19.961507999999998</v>
      </c>
      <c r="H49" s="25">
        <v>19.321975999999999</v>
      </c>
      <c r="I49" s="25">
        <v>18.867052000000001</v>
      </c>
      <c r="J49" s="25">
        <v>18.963041</v>
      </c>
      <c r="K49" s="25">
        <v>19.071278</v>
      </c>
      <c r="L49" s="25">
        <v>19.038746</v>
      </c>
      <c r="M49" s="25">
        <v>19.098368000000001</v>
      </c>
      <c r="N49" s="25">
        <v>19.294423999999999</v>
      </c>
      <c r="O49" s="25">
        <v>19.321995000000001</v>
      </c>
      <c r="P49" s="25">
        <v>19.367440999999999</v>
      </c>
      <c r="Q49" s="25">
        <v>19.355671000000001</v>
      </c>
      <c r="R49" s="25">
        <v>19.394863000000001</v>
      </c>
      <c r="S49" s="25">
        <v>19.574009</v>
      </c>
      <c r="T49" s="25">
        <v>19.640402000000002</v>
      </c>
      <c r="U49" s="25">
        <v>19.645766999999999</v>
      </c>
      <c r="V49" s="25">
        <v>19.901247000000001</v>
      </c>
      <c r="W49" s="25">
        <v>20.06513</v>
      </c>
      <c r="X49" s="25">
        <v>20.117165</v>
      </c>
      <c r="Y49" s="25">
        <v>20.384938999999999</v>
      </c>
      <c r="Z49" s="25">
        <v>20.628145</v>
      </c>
      <c r="AA49" s="25">
        <v>20.629405999999999</v>
      </c>
      <c r="AB49" s="25">
        <v>20.826429000000001</v>
      </c>
      <c r="AC49" s="25">
        <v>20.826172</v>
      </c>
      <c r="AD49" s="25">
        <v>20.740261</v>
      </c>
      <c r="AE49" s="25">
        <v>20.844083999999999</v>
      </c>
      <c r="AF49" s="25">
        <v>20.736098999999999</v>
      </c>
      <c r="AG49" s="19">
        <v>-1.6440000000000001E-3</v>
      </c>
    </row>
    <row r="50" spans="1:33" ht="15" customHeight="1" x14ac:dyDescent="0.35">
      <c r="A50" s="6" t="s">
        <v>186</v>
      </c>
      <c r="B50" s="17" t="s">
        <v>154</v>
      </c>
      <c r="C50" s="25">
        <v>13.006465</v>
      </c>
      <c r="D50" s="25">
        <v>13.345431</v>
      </c>
      <c r="E50" s="25">
        <v>12.638396999999999</v>
      </c>
      <c r="F50" s="25">
        <v>13.540524</v>
      </c>
      <c r="G50" s="25">
        <v>13.744135</v>
      </c>
      <c r="H50" s="25">
        <v>13.901823</v>
      </c>
      <c r="I50" s="25">
        <v>14.324615</v>
      </c>
      <c r="J50" s="25">
        <v>14.413228</v>
      </c>
      <c r="K50" s="25">
        <v>14.473246</v>
      </c>
      <c r="L50" s="25">
        <v>14.597925999999999</v>
      </c>
      <c r="M50" s="25">
        <v>14.661630000000001</v>
      </c>
      <c r="N50" s="25">
        <v>14.952104</v>
      </c>
      <c r="O50" s="25">
        <v>15.023061999999999</v>
      </c>
      <c r="P50" s="25">
        <v>15.028744</v>
      </c>
      <c r="Q50" s="25">
        <v>15.100775000000001</v>
      </c>
      <c r="R50" s="25">
        <v>15.121873000000001</v>
      </c>
      <c r="S50" s="25">
        <v>15.147895999999999</v>
      </c>
      <c r="T50" s="25">
        <v>15.209865000000001</v>
      </c>
      <c r="U50" s="25">
        <v>15.144525</v>
      </c>
      <c r="V50" s="25">
        <v>15.53472</v>
      </c>
      <c r="W50" s="25">
        <v>15.481628000000001</v>
      </c>
      <c r="X50" s="25">
        <v>15.415255999999999</v>
      </c>
      <c r="Y50" s="25">
        <v>15.467604</v>
      </c>
      <c r="Z50" s="25">
        <v>15.479861</v>
      </c>
      <c r="AA50" s="25">
        <v>15.233349</v>
      </c>
      <c r="AB50" s="25">
        <v>15.422539</v>
      </c>
      <c r="AC50" s="25">
        <v>15.494014999999999</v>
      </c>
      <c r="AD50" s="25">
        <v>15.477423999999999</v>
      </c>
      <c r="AE50" s="25">
        <v>15.574907</v>
      </c>
      <c r="AF50" s="25">
        <v>15.574647000000001</v>
      </c>
      <c r="AG50" s="19">
        <v>6.2329999999999998E-3</v>
      </c>
    </row>
    <row r="51" spans="1:33" ht="15" customHeight="1" x14ac:dyDescent="0.35">
      <c r="A51" s="6" t="s">
        <v>187</v>
      </c>
      <c r="B51" s="17" t="s">
        <v>147</v>
      </c>
      <c r="C51" s="25">
        <v>5.1575009999999999</v>
      </c>
      <c r="D51" s="25">
        <v>4.041245</v>
      </c>
      <c r="E51" s="25">
        <v>3.7581289999999998</v>
      </c>
      <c r="F51" s="25">
        <v>3.4303880000000002</v>
      </c>
      <c r="G51" s="25">
        <v>3.2667250000000001</v>
      </c>
      <c r="H51" s="25">
        <v>3.2325149999999998</v>
      </c>
      <c r="I51" s="25">
        <v>3.2705250000000001</v>
      </c>
      <c r="J51" s="25">
        <v>3.439616</v>
      </c>
      <c r="K51" s="25">
        <v>3.5675620000000001</v>
      </c>
      <c r="L51" s="25">
        <v>3.6400709999999998</v>
      </c>
      <c r="M51" s="25">
        <v>3.6826629999999998</v>
      </c>
      <c r="N51" s="25">
        <v>3.6999219999999999</v>
      </c>
      <c r="O51" s="25">
        <v>3.7920769999999999</v>
      </c>
      <c r="P51" s="25">
        <v>3.7757999999999998</v>
      </c>
      <c r="Q51" s="25">
        <v>3.6735660000000001</v>
      </c>
      <c r="R51" s="25">
        <v>3.6269550000000002</v>
      </c>
      <c r="S51" s="25">
        <v>3.6216330000000001</v>
      </c>
      <c r="T51" s="25">
        <v>3.6440419999999998</v>
      </c>
      <c r="U51" s="25">
        <v>3.668771</v>
      </c>
      <c r="V51" s="25">
        <v>3.7037520000000002</v>
      </c>
      <c r="W51" s="25">
        <v>3.7545600000000001</v>
      </c>
      <c r="X51" s="25">
        <v>3.7536160000000001</v>
      </c>
      <c r="Y51" s="25">
        <v>3.6780010000000001</v>
      </c>
      <c r="Z51" s="25">
        <v>3.6412019999999998</v>
      </c>
      <c r="AA51" s="25">
        <v>3.570948</v>
      </c>
      <c r="AB51" s="25">
        <v>3.545763</v>
      </c>
      <c r="AC51" s="25">
        <v>3.5304039999999999</v>
      </c>
      <c r="AD51" s="25">
        <v>3.534259</v>
      </c>
      <c r="AE51" s="25">
        <v>3.53999</v>
      </c>
      <c r="AF51" s="25">
        <v>3.5657800000000002</v>
      </c>
      <c r="AG51" s="19">
        <v>-1.2645999999999999E-2</v>
      </c>
    </row>
    <row r="52" spans="1:33" ht="15" customHeight="1" x14ac:dyDescent="0.35">
      <c r="A52" s="6" t="s">
        <v>188</v>
      </c>
      <c r="B52" s="17" t="s">
        <v>189</v>
      </c>
      <c r="C52" s="25">
        <v>2.11768</v>
      </c>
      <c r="D52" s="25">
        <v>2.0026860000000002</v>
      </c>
      <c r="E52" s="25">
        <v>2.0037690000000001</v>
      </c>
      <c r="F52" s="25">
        <v>2.0080779999999998</v>
      </c>
      <c r="G52" s="25">
        <v>1.9562059999999999</v>
      </c>
      <c r="H52" s="25">
        <v>1.9316139999999999</v>
      </c>
      <c r="I52" s="25">
        <v>1.9167369999999999</v>
      </c>
      <c r="J52" s="25">
        <v>1.9082570000000001</v>
      </c>
      <c r="K52" s="25">
        <v>1.9206289999999999</v>
      </c>
      <c r="L52" s="25">
        <v>1.9174880000000001</v>
      </c>
      <c r="M52" s="25">
        <v>1.9117390000000001</v>
      </c>
      <c r="N52" s="25">
        <v>1.90225</v>
      </c>
      <c r="O52" s="25">
        <v>1.8955740000000001</v>
      </c>
      <c r="P52" s="25">
        <v>1.892647</v>
      </c>
      <c r="Q52" s="25">
        <v>1.86805</v>
      </c>
      <c r="R52" s="25">
        <v>1.8561080000000001</v>
      </c>
      <c r="S52" s="25">
        <v>1.853899</v>
      </c>
      <c r="T52" s="25">
        <v>1.847783</v>
      </c>
      <c r="U52" s="25">
        <v>1.8449279999999999</v>
      </c>
      <c r="V52" s="25">
        <v>1.8448420000000001</v>
      </c>
      <c r="W52" s="25">
        <v>1.8468519999999999</v>
      </c>
      <c r="X52" s="25">
        <v>1.828859</v>
      </c>
      <c r="Y52" s="25">
        <v>1.8244009999999999</v>
      </c>
      <c r="Z52" s="25">
        <v>1.8172699999999999</v>
      </c>
      <c r="AA52" s="25">
        <v>1.811768</v>
      </c>
      <c r="AB52" s="25">
        <v>1.808238</v>
      </c>
      <c r="AC52" s="25">
        <v>1.7977369999999999</v>
      </c>
      <c r="AD52" s="25">
        <v>1.7817799999999999</v>
      </c>
      <c r="AE52" s="25">
        <v>1.7779860000000001</v>
      </c>
      <c r="AF52" s="25">
        <v>1.775739</v>
      </c>
      <c r="AG52" s="19">
        <v>-6.0540000000000004E-3</v>
      </c>
    </row>
    <row r="53" spans="1:33" ht="15" customHeight="1" x14ac:dyDescent="0.35">
      <c r="A53" s="6" t="s">
        <v>190</v>
      </c>
      <c r="B53" s="17" t="s">
        <v>191</v>
      </c>
      <c r="C53" s="25">
        <v>0.71781099999999998</v>
      </c>
      <c r="D53" s="25">
        <v>0.71886300000000003</v>
      </c>
      <c r="E53" s="25">
        <v>0.72096400000000005</v>
      </c>
      <c r="F53" s="25">
        <v>0.72201499999999996</v>
      </c>
      <c r="G53" s="25">
        <v>0.72411700000000001</v>
      </c>
      <c r="H53" s="25">
        <v>0.72516800000000003</v>
      </c>
      <c r="I53" s="25">
        <v>0.72726999999999997</v>
      </c>
      <c r="J53" s="25">
        <v>0.728321</v>
      </c>
      <c r="K53" s="25">
        <v>0.73042300000000004</v>
      </c>
      <c r="L53" s="25">
        <v>0.73252499999999998</v>
      </c>
      <c r="M53" s="25">
        <v>0.73357600000000001</v>
      </c>
      <c r="N53" s="25">
        <v>0.73567800000000005</v>
      </c>
      <c r="O53" s="25">
        <v>0.73777999999999999</v>
      </c>
      <c r="P53" s="25">
        <v>0.73883100000000002</v>
      </c>
      <c r="Q53" s="25">
        <v>0.74093299999999995</v>
      </c>
      <c r="R53" s="25">
        <v>0.743035</v>
      </c>
      <c r="S53" s="25">
        <v>0.74408600000000003</v>
      </c>
      <c r="T53" s="25">
        <v>0.74618799999999996</v>
      </c>
      <c r="U53" s="25">
        <v>0.74829000000000001</v>
      </c>
      <c r="V53" s="25">
        <v>0.75039100000000003</v>
      </c>
      <c r="W53" s="25">
        <v>0.752494</v>
      </c>
      <c r="X53" s="25">
        <v>0.75459500000000002</v>
      </c>
      <c r="Y53" s="25">
        <v>0.75669699999999995</v>
      </c>
      <c r="Z53" s="25">
        <v>0.758799</v>
      </c>
      <c r="AA53" s="25">
        <v>0.76090100000000005</v>
      </c>
      <c r="AB53" s="25">
        <v>0.76300299999999999</v>
      </c>
      <c r="AC53" s="25">
        <v>0.76510500000000004</v>
      </c>
      <c r="AD53" s="25">
        <v>0.76720699999999997</v>
      </c>
      <c r="AE53" s="25">
        <v>0.76930900000000002</v>
      </c>
      <c r="AF53" s="25">
        <v>0.77141099999999996</v>
      </c>
      <c r="AG53" s="19">
        <v>2.4859999999999999E-3</v>
      </c>
    </row>
    <row r="54" spans="1:33" ht="15" customHeight="1" x14ac:dyDescent="0.35"/>
    <row r="55" spans="1:33" ht="15" customHeight="1" x14ac:dyDescent="0.35"/>
    <row r="56" spans="1:33" ht="15" customHeight="1" x14ac:dyDescent="0.35">
      <c r="B56" s="16" t="s">
        <v>192</v>
      </c>
    </row>
    <row r="57" spans="1:33" ht="15" customHeight="1" x14ac:dyDescent="0.35">
      <c r="A57" s="6" t="s">
        <v>193</v>
      </c>
      <c r="B57" s="17" t="s">
        <v>143</v>
      </c>
      <c r="C57" s="25">
        <v>19.520824000000001</v>
      </c>
      <c r="D57" s="25">
        <v>20.929960000000001</v>
      </c>
      <c r="E57" s="25">
        <v>20.082417</v>
      </c>
      <c r="F57" s="25">
        <v>20.050674000000001</v>
      </c>
      <c r="G57" s="25">
        <v>19.965826</v>
      </c>
      <c r="H57" s="25">
        <v>20.02533</v>
      </c>
      <c r="I57" s="25">
        <v>20.268194000000001</v>
      </c>
      <c r="J57" s="25">
        <v>20.706121</v>
      </c>
      <c r="K57" s="25">
        <v>21.177541999999999</v>
      </c>
      <c r="L57" s="25">
        <v>21.577401999999999</v>
      </c>
      <c r="M57" s="25">
        <v>21.969906000000002</v>
      </c>
      <c r="N57" s="25">
        <v>22.476595</v>
      </c>
      <c r="O57" s="25">
        <v>22.838239999999999</v>
      </c>
      <c r="P57" s="25">
        <v>23.050046999999999</v>
      </c>
      <c r="Q57" s="25">
        <v>23.159852999999998</v>
      </c>
      <c r="R57" s="25">
        <v>23.215166</v>
      </c>
      <c r="S57" s="25">
        <v>23.376358</v>
      </c>
      <c r="T57" s="25">
        <v>23.562716000000002</v>
      </c>
      <c r="U57" s="25">
        <v>23.677050000000001</v>
      </c>
      <c r="V57" s="25">
        <v>23.936489000000002</v>
      </c>
      <c r="W57" s="25">
        <v>24.185407999999999</v>
      </c>
      <c r="X57" s="25">
        <v>24.404105999999999</v>
      </c>
      <c r="Y57" s="25">
        <v>24.725622000000001</v>
      </c>
      <c r="Z57" s="25">
        <v>24.990144999999998</v>
      </c>
      <c r="AA57" s="25">
        <v>25.032494</v>
      </c>
      <c r="AB57" s="25">
        <v>24.937096</v>
      </c>
      <c r="AC57" s="25">
        <v>24.814219000000001</v>
      </c>
      <c r="AD57" s="25">
        <v>24.741323000000001</v>
      </c>
      <c r="AE57" s="25">
        <v>24.724777</v>
      </c>
      <c r="AF57" s="25">
        <v>24.650307000000002</v>
      </c>
      <c r="AG57" s="19">
        <v>8.0780000000000001E-3</v>
      </c>
    </row>
    <row r="58" spans="1:33" ht="15" customHeight="1" x14ac:dyDescent="0.35">
      <c r="A58" s="6" t="s">
        <v>194</v>
      </c>
      <c r="B58" s="17" t="s">
        <v>173</v>
      </c>
      <c r="C58" s="25">
        <v>25.787903</v>
      </c>
      <c r="D58" s="25">
        <v>25.761244000000001</v>
      </c>
      <c r="E58" s="25">
        <v>25.495864999999998</v>
      </c>
      <c r="F58" s="25">
        <v>25.212344999999999</v>
      </c>
      <c r="G58" s="25">
        <v>24.975625999999998</v>
      </c>
      <c r="H58" s="25">
        <v>25.043126999999998</v>
      </c>
      <c r="I58" s="25">
        <v>25.355228</v>
      </c>
      <c r="J58" s="25">
        <v>25.594719000000001</v>
      </c>
      <c r="K58" s="25">
        <v>25.777564999999999</v>
      </c>
      <c r="L58" s="25">
        <v>26.200195000000001</v>
      </c>
      <c r="M58" s="25">
        <v>26.276876000000001</v>
      </c>
      <c r="N58" s="25">
        <v>27.198093</v>
      </c>
      <c r="O58" s="25">
        <v>27.413271000000002</v>
      </c>
      <c r="P58" s="25">
        <v>27.550775999999999</v>
      </c>
      <c r="Q58" s="25">
        <v>27.680271000000001</v>
      </c>
      <c r="R58" s="25">
        <v>27.711462000000001</v>
      </c>
      <c r="S58" s="25">
        <v>27.855463</v>
      </c>
      <c r="T58" s="25">
        <v>28.059764999999999</v>
      </c>
      <c r="U58" s="25">
        <v>28.008661</v>
      </c>
      <c r="V58" s="25">
        <v>28.442335</v>
      </c>
      <c r="W58" s="25">
        <v>28.682402</v>
      </c>
      <c r="X58" s="25">
        <v>28.964655</v>
      </c>
      <c r="Y58" s="25">
        <v>29.315156999999999</v>
      </c>
      <c r="Z58" s="25">
        <v>29.494403999999999</v>
      </c>
      <c r="AA58" s="25">
        <v>29.595737</v>
      </c>
      <c r="AB58" s="25">
        <v>29.879946</v>
      </c>
      <c r="AC58" s="25">
        <v>29.952456999999999</v>
      </c>
      <c r="AD58" s="25">
        <v>30.036066000000002</v>
      </c>
      <c r="AE58" s="25">
        <v>30.150231999999999</v>
      </c>
      <c r="AF58" s="25">
        <v>29.900158000000001</v>
      </c>
      <c r="AG58" s="19">
        <v>5.1149999999999998E-3</v>
      </c>
    </row>
    <row r="59" spans="1:33" ht="15" customHeight="1" x14ac:dyDescent="0.35">
      <c r="A59" s="6" t="s">
        <v>195</v>
      </c>
      <c r="B59" s="17" t="s">
        <v>175</v>
      </c>
      <c r="C59" s="25">
        <v>25.875972999999998</v>
      </c>
      <c r="D59" s="25">
        <v>24.818628</v>
      </c>
      <c r="E59" s="25">
        <v>21.957455</v>
      </c>
      <c r="F59" s="25">
        <v>21.790281</v>
      </c>
      <c r="G59" s="25">
        <v>21.608536000000001</v>
      </c>
      <c r="H59" s="25">
        <v>21.654921000000002</v>
      </c>
      <c r="I59" s="25">
        <v>21.892026999999999</v>
      </c>
      <c r="J59" s="25">
        <v>22.07807</v>
      </c>
      <c r="K59" s="25">
        <v>22.215803000000001</v>
      </c>
      <c r="L59" s="25">
        <v>22.54702</v>
      </c>
      <c r="M59" s="25">
        <v>22.602012999999999</v>
      </c>
      <c r="N59" s="25">
        <v>23.561116999999999</v>
      </c>
      <c r="O59" s="25">
        <v>23.726306999999998</v>
      </c>
      <c r="P59" s="25">
        <v>23.822149</v>
      </c>
      <c r="Q59" s="25">
        <v>23.943625999999998</v>
      </c>
      <c r="R59" s="25">
        <v>23.951032999999999</v>
      </c>
      <c r="S59" s="25">
        <v>24.055145</v>
      </c>
      <c r="T59" s="25">
        <v>24.212412</v>
      </c>
      <c r="U59" s="25">
        <v>24.161999000000002</v>
      </c>
      <c r="V59" s="25">
        <v>24.499897000000001</v>
      </c>
      <c r="W59" s="25">
        <v>24.693489</v>
      </c>
      <c r="X59" s="25">
        <v>24.862711000000001</v>
      </c>
      <c r="Y59" s="25">
        <v>25.154668999999998</v>
      </c>
      <c r="Z59" s="25">
        <v>25.352126999999999</v>
      </c>
      <c r="AA59" s="25">
        <v>25.433323000000001</v>
      </c>
      <c r="AB59" s="25">
        <v>25.680344000000002</v>
      </c>
      <c r="AC59" s="25">
        <v>25.727892000000001</v>
      </c>
      <c r="AD59" s="25">
        <v>25.801403000000001</v>
      </c>
      <c r="AE59" s="25">
        <v>25.888936999999999</v>
      </c>
      <c r="AF59" s="25">
        <v>25.675623000000002</v>
      </c>
      <c r="AG59" s="19">
        <v>-2.6800000000000001E-4</v>
      </c>
    </row>
    <row r="60" spans="1:33" ht="15" customHeight="1" x14ac:dyDescent="0.35">
      <c r="A60" s="6" t="s">
        <v>196</v>
      </c>
      <c r="B60" s="17" t="s">
        <v>177</v>
      </c>
      <c r="C60" s="25">
        <v>14.720805</v>
      </c>
      <c r="D60" s="25">
        <v>15.38822</v>
      </c>
      <c r="E60" s="25">
        <v>14.073745000000001</v>
      </c>
      <c r="F60" s="25">
        <v>15.179766000000001</v>
      </c>
      <c r="G60" s="25">
        <v>15.292541999999999</v>
      </c>
      <c r="H60" s="25">
        <v>15.463751</v>
      </c>
      <c r="I60" s="25">
        <v>15.704660000000001</v>
      </c>
      <c r="J60" s="25">
        <v>15.898726</v>
      </c>
      <c r="K60" s="25">
        <v>16.052320000000002</v>
      </c>
      <c r="L60" s="25">
        <v>16.046509</v>
      </c>
      <c r="M60" s="25">
        <v>16.330721</v>
      </c>
      <c r="N60" s="25">
        <v>16.697517000000001</v>
      </c>
      <c r="O60" s="25">
        <v>16.757905999999998</v>
      </c>
      <c r="P60" s="25">
        <v>16.780107000000001</v>
      </c>
      <c r="Q60" s="25">
        <v>16.810594999999999</v>
      </c>
      <c r="R60" s="25">
        <v>16.876971999999999</v>
      </c>
      <c r="S60" s="25">
        <v>17.097425000000001</v>
      </c>
      <c r="T60" s="25">
        <v>17.235626</v>
      </c>
      <c r="U60" s="25">
        <v>17.279207</v>
      </c>
      <c r="V60" s="25">
        <v>17.533007000000001</v>
      </c>
      <c r="W60" s="25">
        <v>17.728833999999999</v>
      </c>
      <c r="X60" s="25">
        <v>17.813095000000001</v>
      </c>
      <c r="Y60" s="25">
        <v>18.115818000000001</v>
      </c>
      <c r="Z60" s="25">
        <v>18.40634</v>
      </c>
      <c r="AA60" s="25">
        <v>18.427332</v>
      </c>
      <c r="AB60" s="25">
        <v>18.612141000000001</v>
      </c>
      <c r="AC60" s="25">
        <v>18.622166</v>
      </c>
      <c r="AD60" s="25">
        <v>18.579236999999999</v>
      </c>
      <c r="AE60" s="25">
        <v>18.690104999999999</v>
      </c>
      <c r="AF60" s="25">
        <v>18.608125999999999</v>
      </c>
      <c r="AG60" s="19">
        <v>8.1130000000000004E-3</v>
      </c>
    </row>
    <row r="61" spans="1:33" ht="15" customHeight="1" x14ac:dyDescent="0.35">
      <c r="A61" s="6" t="s">
        <v>197</v>
      </c>
      <c r="B61" s="17" t="s">
        <v>145</v>
      </c>
      <c r="C61" s="25">
        <v>23.276806000000001</v>
      </c>
      <c r="D61" s="25">
        <v>22.657783999999999</v>
      </c>
      <c r="E61" s="25">
        <v>21.509951000000001</v>
      </c>
      <c r="F61" s="25">
        <v>22.159213999999999</v>
      </c>
      <c r="G61" s="25">
        <v>22.127479999999998</v>
      </c>
      <c r="H61" s="25">
        <v>22.01108</v>
      </c>
      <c r="I61" s="25">
        <v>22.010615999999999</v>
      </c>
      <c r="J61" s="25">
        <v>22.090154999999999</v>
      </c>
      <c r="K61" s="25">
        <v>22.191229</v>
      </c>
      <c r="L61" s="25">
        <v>22.147449000000002</v>
      </c>
      <c r="M61" s="25">
        <v>22.299382999999999</v>
      </c>
      <c r="N61" s="25">
        <v>22.668865</v>
      </c>
      <c r="O61" s="25">
        <v>22.730412000000001</v>
      </c>
      <c r="P61" s="25">
        <v>22.678328</v>
      </c>
      <c r="Q61" s="25">
        <v>22.711632000000002</v>
      </c>
      <c r="R61" s="25">
        <v>22.719546999999999</v>
      </c>
      <c r="S61" s="25">
        <v>22.852823000000001</v>
      </c>
      <c r="T61" s="25">
        <v>22.942526000000001</v>
      </c>
      <c r="U61" s="25">
        <v>22.941147000000001</v>
      </c>
      <c r="V61" s="25">
        <v>23.172097999999998</v>
      </c>
      <c r="W61" s="25">
        <v>23.334955000000001</v>
      </c>
      <c r="X61" s="25">
        <v>23.412827</v>
      </c>
      <c r="Y61" s="25">
        <v>23.677961</v>
      </c>
      <c r="Z61" s="25">
        <v>23.933039000000001</v>
      </c>
      <c r="AA61" s="25">
        <v>23.931978000000001</v>
      </c>
      <c r="AB61" s="25">
        <v>24.119178999999999</v>
      </c>
      <c r="AC61" s="25">
        <v>24.097598999999999</v>
      </c>
      <c r="AD61" s="25">
        <v>24.005205</v>
      </c>
      <c r="AE61" s="25">
        <v>24.077518000000001</v>
      </c>
      <c r="AF61" s="25">
        <v>23.943971999999999</v>
      </c>
      <c r="AG61" s="19">
        <v>9.7499999999999996E-4</v>
      </c>
    </row>
    <row r="62" spans="1:33" ht="15" customHeight="1" x14ac:dyDescent="0.35">
      <c r="A62" s="6" t="s">
        <v>198</v>
      </c>
      <c r="B62" s="17" t="s">
        <v>154</v>
      </c>
      <c r="C62" s="25">
        <v>12.032716000000001</v>
      </c>
      <c r="D62" s="25">
        <v>10.461781999999999</v>
      </c>
      <c r="E62" s="25">
        <v>12.369011</v>
      </c>
      <c r="F62" s="25">
        <v>13.310703</v>
      </c>
      <c r="G62" s="25">
        <v>13.567265000000001</v>
      </c>
      <c r="H62" s="25">
        <v>13.763799000000001</v>
      </c>
      <c r="I62" s="25">
        <v>14.156385999999999</v>
      </c>
      <c r="J62" s="25">
        <v>14.267785999999999</v>
      </c>
      <c r="K62" s="25">
        <v>14.339729</v>
      </c>
      <c r="L62" s="25">
        <v>14.481854</v>
      </c>
      <c r="M62" s="25">
        <v>14.557441000000001</v>
      </c>
      <c r="N62" s="25">
        <v>14.810274</v>
      </c>
      <c r="O62" s="25">
        <v>14.891078</v>
      </c>
      <c r="P62" s="25">
        <v>14.920389999999999</v>
      </c>
      <c r="Q62" s="25">
        <v>14.983093</v>
      </c>
      <c r="R62" s="25">
        <v>15.017566</v>
      </c>
      <c r="S62" s="25">
        <v>15.015262999999999</v>
      </c>
      <c r="T62" s="25">
        <v>15.104892</v>
      </c>
      <c r="U62" s="25">
        <v>15.061521000000001</v>
      </c>
      <c r="V62" s="25">
        <v>15.516302</v>
      </c>
      <c r="W62" s="25">
        <v>15.603861</v>
      </c>
      <c r="X62" s="25">
        <v>15.644531000000001</v>
      </c>
      <c r="Y62" s="25">
        <v>15.845129</v>
      </c>
      <c r="Z62" s="25">
        <v>16.058098000000001</v>
      </c>
      <c r="AA62" s="25">
        <v>16.091763</v>
      </c>
      <c r="AB62" s="25">
        <v>16.241569999999999</v>
      </c>
      <c r="AC62" s="25">
        <v>16.261565999999998</v>
      </c>
      <c r="AD62" s="25">
        <v>16.237041000000001</v>
      </c>
      <c r="AE62" s="25">
        <v>16.292362000000001</v>
      </c>
      <c r="AF62" s="25">
        <v>16.224509999999999</v>
      </c>
      <c r="AG62" s="19">
        <v>1.0359999999999999E-2</v>
      </c>
    </row>
    <row r="63" spans="1:33" ht="15" customHeight="1" x14ac:dyDescent="0.35">
      <c r="A63" s="6" t="s">
        <v>199</v>
      </c>
      <c r="B63" s="17" t="s">
        <v>147</v>
      </c>
      <c r="C63" s="25">
        <v>6.7270459999999996</v>
      </c>
      <c r="D63" s="25">
        <v>6.3985450000000004</v>
      </c>
      <c r="E63" s="25">
        <v>6.0075589999999996</v>
      </c>
      <c r="F63" s="25">
        <v>5.6535339999999996</v>
      </c>
      <c r="G63" s="25">
        <v>5.4877250000000002</v>
      </c>
      <c r="H63" s="25">
        <v>5.4298890000000002</v>
      </c>
      <c r="I63" s="25">
        <v>5.4549649999999996</v>
      </c>
      <c r="J63" s="25">
        <v>5.5921599999999998</v>
      </c>
      <c r="K63" s="25">
        <v>5.7411250000000003</v>
      </c>
      <c r="L63" s="25">
        <v>5.8371339999999998</v>
      </c>
      <c r="M63" s="25">
        <v>5.9071439999999997</v>
      </c>
      <c r="N63" s="25">
        <v>6.0055019999999999</v>
      </c>
      <c r="O63" s="25">
        <v>6.0906529999999997</v>
      </c>
      <c r="P63" s="25">
        <v>6.1176259999999996</v>
      </c>
      <c r="Q63" s="25">
        <v>6.0768230000000001</v>
      </c>
      <c r="R63" s="25">
        <v>6.0405899999999999</v>
      </c>
      <c r="S63" s="25">
        <v>6.0360610000000001</v>
      </c>
      <c r="T63" s="25">
        <v>6.0444909999999998</v>
      </c>
      <c r="U63" s="25">
        <v>6.0540130000000003</v>
      </c>
      <c r="V63" s="25">
        <v>6.0681839999999996</v>
      </c>
      <c r="W63" s="25">
        <v>6.1186100000000003</v>
      </c>
      <c r="X63" s="25">
        <v>6.1060759999999998</v>
      </c>
      <c r="Y63" s="25">
        <v>6.0300459999999996</v>
      </c>
      <c r="Z63" s="25">
        <v>5.9919650000000004</v>
      </c>
      <c r="AA63" s="25">
        <v>5.9233000000000002</v>
      </c>
      <c r="AB63" s="25">
        <v>5.8871869999999999</v>
      </c>
      <c r="AC63" s="25">
        <v>5.8607959999999997</v>
      </c>
      <c r="AD63" s="25">
        <v>5.8476860000000004</v>
      </c>
      <c r="AE63" s="25">
        <v>5.8510099999999996</v>
      </c>
      <c r="AF63" s="25">
        <v>5.8478110000000001</v>
      </c>
      <c r="AG63" s="19">
        <v>-4.8180000000000002E-3</v>
      </c>
    </row>
    <row r="64" spans="1:33" ht="15" customHeight="1" x14ac:dyDescent="0.35">
      <c r="A64" s="6" t="s">
        <v>200</v>
      </c>
      <c r="B64" s="17" t="s">
        <v>164</v>
      </c>
      <c r="C64" s="25">
        <v>3.9278590000000002</v>
      </c>
      <c r="D64" s="25">
        <v>3.5188109999999999</v>
      </c>
      <c r="E64" s="25">
        <v>3.3476979999999998</v>
      </c>
      <c r="F64" s="25">
        <v>3.1883330000000001</v>
      </c>
      <c r="G64" s="25">
        <v>3.0981640000000001</v>
      </c>
      <c r="H64" s="25">
        <v>3.0374970000000001</v>
      </c>
      <c r="I64" s="25">
        <v>3.0094270000000001</v>
      </c>
      <c r="J64" s="25">
        <v>3.0049709999999998</v>
      </c>
      <c r="K64" s="25">
        <v>3.0161980000000002</v>
      </c>
      <c r="L64" s="25">
        <v>3.0408119999999998</v>
      </c>
      <c r="M64" s="25">
        <v>3.0632079999999999</v>
      </c>
      <c r="N64" s="25">
        <v>3.0941109999999998</v>
      </c>
      <c r="O64" s="25">
        <v>3.112654</v>
      </c>
      <c r="P64" s="25">
        <v>3.12921</v>
      </c>
      <c r="Q64" s="25">
        <v>3.151268</v>
      </c>
      <c r="R64" s="25">
        <v>3.1732849999999999</v>
      </c>
      <c r="S64" s="25">
        <v>3.1994729999999998</v>
      </c>
      <c r="T64" s="25">
        <v>3.2216550000000002</v>
      </c>
      <c r="U64" s="25">
        <v>3.243439</v>
      </c>
      <c r="V64" s="25">
        <v>3.2680319999999998</v>
      </c>
      <c r="W64" s="25">
        <v>3.2877169999999998</v>
      </c>
      <c r="X64" s="25">
        <v>3.3065359999999999</v>
      </c>
      <c r="Y64" s="25">
        <v>3.3300299999999998</v>
      </c>
      <c r="Z64" s="25">
        <v>3.3564620000000001</v>
      </c>
      <c r="AA64" s="25">
        <v>3.3831509999999998</v>
      </c>
      <c r="AB64" s="25">
        <v>3.4100950000000001</v>
      </c>
      <c r="AC64" s="25">
        <v>3.4367239999999999</v>
      </c>
      <c r="AD64" s="25">
        <v>3.4589189999999999</v>
      </c>
      <c r="AE64" s="25">
        <v>3.4835039999999999</v>
      </c>
      <c r="AF64" s="25">
        <v>3.5086189999999999</v>
      </c>
      <c r="AG64" s="19">
        <v>-3.885E-3</v>
      </c>
    </row>
    <row r="65" spans="1:33" ht="15" customHeight="1" x14ac:dyDescent="0.35">
      <c r="A65" s="6" t="s">
        <v>201</v>
      </c>
      <c r="B65" s="17" t="s">
        <v>202</v>
      </c>
      <c r="C65" s="25">
        <v>2.151859</v>
      </c>
      <c r="D65" s="25">
        <v>2.041804</v>
      </c>
      <c r="E65" s="25">
        <v>2.0444589999999998</v>
      </c>
      <c r="F65" s="25">
        <v>2.0553900000000001</v>
      </c>
      <c r="G65" s="25">
        <v>2.0093179999999999</v>
      </c>
      <c r="H65" s="25">
        <v>1.9875940000000001</v>
      </c>
      <c r="I65" s="25">
        <v>1.974667</v>
      </c>
      <c r="J65" s="25">
        <v>1.9668779999999999</v>
      </c>
      <c r="K65" s="25">
        <v>1.9785330000000001</v>
      </c>
      <c r="L65" s="25">
        <v>1.976764</v>
      </c>
      <c r="M65" s="25">
        <v>1.9718329999999999</v>
      </c>
      <c r="N65" s="25">
        <v>1.964469</v>
      </c>
      <c r="O65" s="25">
        <v>1.958048</v>
      </c>
      <c r="P65" s="25">
        <v>1.9578089999999999</v>
      </c>
      <c r="Q65" s="25">
        <v>1.9376119999999999</v>
      </c>
      <c r="R65" s="25">
        <v>1.9276720000000001</v>
      </c>
      <c r="S65" s="25">
        <v>1.9267939999999999</v>
      </c>
      <c r="T65" s="25">
        <v>1.9214519999999999</v>
      </c>
      <c r="U65" s="25">
        <v>1.9206179999999999</v>
      </c>
      <c r="V65" s="25">
        <v>1.921497</v>
      </c>
      <c r="W65" s="25">
        <v>1.9245810000000001</v>
      </c>
      <c r="X65" s="25">
        <v>1.9087369999999999</v>
      </c>
      <c r="Y65" s="25">
        <v>1.905591</v>
      </c>
      <c r="Z65" s="25">
        <v>1.9001619999999999</v>
      </c>
      <c r="AA65" s="25">
        <v>1.896935</v>
      </c>
      <c r="AB65" s="25">
        <v>1.8945289999999999</v>
      </c>
      <c r="AC65" s="25">
        <v>1.8862190000000001</v>
      </c>
      <c r="AD65" s="25">
        <v>1.872889</v>
      </c>
      <c r="AE65" s="25">
        <v>1.869953</v>
      </c>
      <c r="AF65" s="25">
        <v>1.8669150000000001</v>
      </c>
      <c r="AG65" s="19">
        <v>-4.8859999999999997E-3</v>
      </c>
    </row>
    <row r="66" spans="1:33" x14ac:dyDescent="0.35">
      <c r="A66" s="6" t="s">
        <v>203</v>
      </c>
      <c r="B66" s="17" t="s">
        <v>168</v>
      </c>
      <c r="C66" s="25" t="s">
        <v>305</v>
      </c>
      <c r="D66" s="25" t="s">
        <v>305</v>
      </c>
      <c r="E66" s="25" t="s">
        <v>305</v>
      </c>
      <c r="F66" s="25" t="s">
        <v>305</v>
      </c>
      <c r="G66" s="25" t="s">
        <v>305</v>
      </c>
      <c r="H66" s="25" t="s">
        <v>305</v>
      </c>
      <c r="I66" s="25" t="s">
        <v>305</v>
      </c>
      <c r="J66" s="25" t="s">
        <v>305</v>
      </c>
      <c r="K66" s="25" t="s">
        <v>305</v>
      </c>
      <c r="L66" s="25" t="s">
        <v>305</v>
      </c>
      <c r="M66" s="25" t="s">
        <v>305</v>
      </c>
      <c r="N66" s="25" t="s">
        <v>305</v>
      </c>
      <c r="O66" s="25" t="s">
        <v>305</v>
      </c>
      <c r="P66" s="25" t="s">
        <v>305</v>
      </c>
      <c r="Q66" s="25" t="s">
        <v>305</v>
      </c>
      <c r="R66" s="25" t="s">
        <v>305</v>
      </c>
      <c r="S66" s="25" t="s">
        <v>305</v>
      </c>
      <c r="T66" s="25" t="s">
        <v>305</v>
      </c>
      <c r="U66" s="25" t="s">
        <v>305</v>
      </c>
      <c r="V66" s="25" t="s">
        <v>305</v>
      </c>
      <c r="W66" s="25" t="s">
        <v>305</v>
      </c>
      <c r="X66" s="25" t="s">
        <v>305</v>
      </c>
      <c r="Y66" s="25" t="s">
        <v>305</v>
      </c>
      <c r="Z66" s="25" t="s">
        <v>305</v>
      </c>
      <c r="AA66" s="25" t="s">
        <v>305</v>
      </c>
      <c r="AB66" s="25" t="s">
        <v>305</v>
      </c>
      <c r="AC66" s="25" t="s">
        <v>305</v>
      </c>
      <c r="AD66" s="25" t="s">
        <v>305</v>
      </c>
      <c r="AE66" s="25" t="s">
        <v>305</v>
      </c>
      <c r="AF66" s="25" t="s">
        <v>305</v>
      </c>
      <c r="AG66" s="19" t="s">
        <v>305</v>
      </c>
    </row>
    <row r="67" spans="1:33" ht="15" customHeight="1" x14ac:dyDescent="0.35">
      <c r="A67" s="6" t="s">
        <v>204</v>
      </c>
      <c r="B67" s="17" t="s">
        <v>149</v>
      </c>
      <c r="C67" s="25">
        <v>32.508968000000003</v>
      </c>
      <c r="D67" s="25">
        <v>32.166167999999999</v>
      </c>
      <c r="E67" s="25">
        <v>31.513943000000001</v>
      </c>
      <c r="F67" s="25">
        <v>30.893537999999999</v>
      </c>
      <c r="G67" s="25">
        <v>30.700683999999999</v>
      </c>
      <c r="H67" s="25">
        <v>30.778041999999999</v>
      </c>
      <c r="I67" s="25">
        <v>30.796724000000001</v>
      </c>
      <c r="J67" s="25">
        <v>30.842818999999999</v>
      </c>
      <c r="K67" s="25">
        <v>30.930161999999999</v>
      </c>
      <c r="L67" s="25">
        <v>30.923807</v>
      </c>
      <c r="M67" s="25">
        <v>31.010801000000001</v>
      </c>
      <c r="N67" s="25">
        <v>31.099874</v>
      </c>
      <c r="O67" s="25">
        <v>31.225034999999998</v>
      </c>
      <c r="P67" s="25">
        <v>31.281096999999999</v>
      </c>
      <c r="Q67" s="25">
        <v>30.992538</v>
      </c>
      <c r="R67" s="25">
        <v>30.775299</v>
      </c>
      <c r="S67" s="25">
        <v>30.640684</v>
      </c>
      <c r="T67" s="25">
        <v>30.502255999999999</v>
      </c>
      <c r="U67" s="25">
        <v>30.375847</v>
      </c>
      <c r="V67" s="25">
        <v>30.421075999999999</v>
      </c>
      <c r="W67" s="25">
        <v>30.332274999999999</v>
      </c>
      <c r="X67" s="25">
        <v>30.332272</v>
      </c>
      <c r="Y67" s="25">
        <v>30.166447000000002</v>
      </c>
      <c r="Z67" s="25">
        <v>30.047378999999999</v>
      </c>
      <c r="AA67" s="25">
        <v>30.044782999999999</v>
      </c>
      <c r="AB67" s="25">
        <v>29.821831</v>
      </c>
      <c r="AC67" s="25">
        <v>29.770481</v>
      </c>
      <c r="AD67" s="25">
        <v>29.670555</v>
      </c>
      <c r="AE67" s="25">
        <v>29.580069000000002</v>
      </c>
      <c r="AF67" s="25">
        <v>29.370739</v>
      </c>
      <c r="AG67" s="19">
        <v>-3.4940000000000001E-3</v>
      </c>
    </row>
    <row r="68" spans="1:33" ht="15" customHeight="1" x14ac:dyDescent="0.35"/>
    <row r="69" spans="1:33" ht="15" customHeight="1" x14ac:dyDescent="0.35">
      <c r="B69" s="16" t="s">
        <v>205</v>
      </c>
    </row>
    <row r="70" spans="1:33" ht="15" customHeight="1" x14ac:dyDescent="0.35">
      <c r="B70" s="16" t="s">
        <v>324</v>
      </c>
    </row>
    <row r="71" spans="1:33" ht="15" customHeight="1" x14ac:dyDescent="0.35">
      <c r="A71" s="6" t="s">
        <v>206</v>
      </c>
      <c r="B71" s="17" t="s">
        <v>141</v>
      </c>
      <c r="C71" s="18">
        <v>275.19543499999997</v>
      </c>
      <c r="D71" s="18">
        <v>274.69827299999997</v>
      </c>
      <c r="E71" s="18">
        <v>272.04226699999998</v>
      </c>
      <c r="F71" s="18">
        <v>268.02911399999999</v>
      </c>
      <c r="G71" s="18">
        <v>266.80419899999998</v>
      </c>
      <c r="H71" s="18">
        <v>267.53424100000001</v>
      </c>
      <c r="I71" s="18">
        <v>267.90832499999999</v>
      </c>
      <c r="J71" s="18">
        <v>269.61636399999998</v>
      </c>
      <c r="K71" s="18">
        <v>271.74517800000001</v>
      </c>
      <c r="L71" s="18">
        <v>272.91384900000003</v>
      </c>
      <c r="M71" s="18">
        <v>274.753265</v>
      </c>
      <c r="N71" s="18">
        <v>278.11163299999998</v>
      </c>
      <c r="O71" s="18">
        <v>280.47540300000003</v>
      </c>
      <c r="P71" s="18">
        <v>281.95062300000001</v>
      </c>
      <c r="Q71" s="18">
        <v>281.42996199999999</v>
      </c>
      <c r="R71" s="18">
        <v>281.35778800000003</v>
      </c>
      <c r="S71" s="18">
        <v>282.30389400000001</v>
      </c>
      <c r="T71" s="18">
        <v>283.22006199999998</v>
      </c>
      <c r="U71" s="18">
        <v>284.15469400000001</v>
      </c>
      <c r="V71" s="18">
        <v>286.064392</v>
      </c>
      <c r="W71" s="18">
        <v>287.368469</v>
      </c>
      <c r="X71" s="18">
        <v>288.87005599999998</v>
      </c>
      <c r="Y71" s="18">
        <v>289.41064499999999</v>
      </c>
      <c r="Z71" s="18">
        <v>290.36166400000002</v>
      </c>
      <c r="AA71" s="18">
        <v>291.914917</v>
      </c>
      <c r="AB71" s="18">
        <v>292.26711999999998</v>
      </c>
      <c r="AC71" s="18">
        <v>293.71710200000001</v>
      </c>
      <c r="AD71" s="18">
        <v>294.71783399999998</v>
      </c>
      <c r="AE71" s="18">
        <v>295.96994000000001</v>
      </c>
      <c r="AF71" s="18">
        <v>296.49972500000001</v>
      </c>
      <c r="AG71" s="19">
        <v>2.575E-3</v>
      </c>
    </row>
    <row r="72" spans="1:33" ht="15" customHeight="1" x14ac:dyDescent="0.35">
      <c r="A72" s="6" t="s">
        <v>207</v>
      </c>
      <c r="B72" s="17" t="s">
        <v>150</v>
      </c>
      <c r="C72" s="18">
        <v>198.23921200000001</v>
      </c>
      <c r="D72" s="18">
        <v>201.05306999999999</v>
      </c>
      <c r="E72" s="18">
        <v>194.741806</v>
      </c>
      <c r="F72" s="18">
        <v>190.23672500000001</v>
      </c>
      <c r="G72" s="18">
        <v>188.21302800000001</v>
      </c>
      <c r="H72" s="18">
        <v>187.65823399999999</v>
      </c>
      <c r="I72" s="18">
        <v>187.63826</v>
      </c>
      <c r="J72" s="18">
        <v>188.45782500000001</v>
      </c>
      <c r="K72" s="18">
        <v>189.38261399999999</v>
      </c>
      <c r="L72" s="18">
        <v>189.44868500000001</v>
      </c>
      <c r="M72" s="18">
        <v>190.23713699999999</v>
      </c>
      <c r="N72" s="18">
        <v>192.083618</v>
      </c>
      <c r="O72" s="18">
        <v>193.46835300000001</v>
      </c>
      <c r="P72" s="18">
        <v>194.118515</v>
      </c>
      <c r="Q72" s="18">
        <v>193.13897700000001</v>
      </c>
      <c r="R72" s="18">
        <v>192.45632900000001</v>
      </c>
      <c r="S72" s="18">
        <v>192.71270799999999</v>
      </c>
      <c r="T72" s="18">
        <v>192.80084199999999</v>
      </c>
      <c r="U72" s="18">
        <v>192.959991</v>
      </c>
      <c r="V72" s="18">
        <v>194.02557400000001</v>
      </c>
      <c r="W72" s="18">
        <v>194.53627</v>
      </c>
      <c r="X72" s="18">
        <v>195.41012599999999</v>
      </c>
      <c r="Y72" s="18">
        <v>195.601562</v>
      </c>
      <c r="Z72" s="18">
        <v>195.910797</v>
      </c>
      <c r="AA72" s="18">
        <v>196.69555700000001</v>
      </c>
      <c r="AB72" s="18">
        <v>196.62048300000001</v>
      </c>
      <c r="AC72" s="18">
        <v>197.38299599999999</v>
      </c>
      <c r="AD72" s="18">
        <v>197.89434800000001</v>
      </c>
      <c r="AE72" s="18">
        <v>198.69300799999999</v>
      </c>
      <c r="AF72" s="18">
        <v>198.65846300000001</v>
      </c>
      <c r="AG72" s="19">
        <v>7.2999999999999999E-5</v>
      </c>
    </row>
    <row r="73" spans="1:33" x14ac:dyDescent="0.35">
      <c r="A73" s="6" t="s">
        <v>208</v>
      </c>
      <c r="B73" s="17" t="s">
        <v>157</v>
      </c>
      <c r="C73" s="18">
        <v>208.204117</v>
      </c>
      <c r="D73" s="18">
        <v>210.053955</v>
      </c>
      <c r="E73" s="18">
        <v>199.01409899999999</v>
      </c>
      <c r="F73" s="18">
        <v>195.01040599999999</v>
      </c>
      <c r="G73" s="18">
        <v>193.97601299999999</v>
      </c>
      <c r="H73" s="18">
        <v>194.49800099999999</v>
      </c>
      <c r="I73" s="18">
        <v>196.375092</v>
      </c>
      <c r="J73" s="18">
        <v>201.220505</v>
      </c>
      <c r="K73" s="18">
        <v>205.68647799999999</v>
      </c>
      <c r="L73" s="18">
        <v>208.69906599999999</v>
      </c>
      <c r="M73" s="18">
        <v>212.24527</v>
      </c>
      <c r="N73" s="18">
        <v>216.80934099999999</v>
      </c>
      <c r="O73" s="18">
        <v>221.010559</v>
      </c>
      <c r="P73" s="18">
        <v>221.60986299999999</v>
      </c>
      <c r="Q73" s="18">
        <v>220.988586</v>
      </c>
      <c r="R73" s="18">
        <v>220.650803</v>
      </c>
      <c r="S73" s="18">
        <v>222.124863</v>
      </c>
      <c r="T73" s="18">
        <v>224.479874</v>
      </c>
      <c r="U73" s="18">
        <v>225.49440000000001</v>
      </c>
      <c r="V73" s="18">
        <v>228.347443</v>
      </c>
      <c r="W73" s="18">
        <v>231.27825899999999</v>
      </c>
      <c r="X73" s="18">
        <v>233.87385599999999</v>
      </c>
      <c r="Y73" s="18">
        <v>235.76959199999999</v>
      </c>
      <c r="Z73" s="18">
        <v>236.96980300000001</v>
      </c>
      <c r="AA73" s="18">
        <v>236.51177999999999</v>
      </c>
      <c r="AB73" s="18">
        <v>237.47439600000001</v>
      </c>
      <c r="AC73" s="18">
        <v>237.511841</v>
      </c>
      <c r="AD73" s="18">
        <v>236.39202900000001</v>
      </c>
      <c r="AE73" s="18">
        <v>236.965576</v>
      </c>
      <c r="AF73" s="18">
        <v>238.35934399999999</v>
      </c>
      <c r="AG73" s="19">
        <v>4.6750000000000003E-3</v>
      </c>
    </row>
    <row r="74" spans="1:33" ht="15" customHeight="1" x14ac:dyDescent="0.35">
      <c r="A74" s="6" t="s">
        <v>209</v>
      </c>
      <c r="B74" s="17" t="s">
        <v>170</v>
      </c>
      <c r="C74" s="18">
        <v>609.53594999999996</v>
      </c>
      <c r="D74" s="18">
        <v>598.28845200000001</v>
      </c>
      <c r="E74" s="18">
        <v>547.89263900000003</v>
      </c>
      <c r="F74" s="18">
        <v>551.61621100000002</v>
      </c>
      <c r="G74" s="18">
        <v>547.54290800000001</v>
      </c>
      <c r="H74" s="18">
        <v>545.69781499999999</v>
      </c>
      <c r="I74" s="18">
        <v>546.79840100000001</v>
      </c>
      <c r="J74" s="18">
        <v>547.26238999999998</v>
      </c>
      <c r="K74" s="18">
        <v>546.77886999999998</v>
      </c>
      <c r="L74" s="18">
        <v>548.69134499999996</v>
      </c>
      <c r="M74" s="18">
        <v>548.89294400000006</v>
      </c>
      <c r="N74" s="18">
        <v>565.02355999999997</v>
      </c>
      <c r="O74" s="18">
        <v>565.95117200000004</v>
      </c>
      <c r="P74" s="18">
        <v>564.18975799999998</v>
      </c>
      <c r="Q74" s="18">
        <v>563.70739700000001</v>
      </c>
      <c r="R74" s="18">
        <v>561.88098100000002</v>
      </c>
      <c r="S74" s="18">
        <v>563.49658199999999</v>
      </c>
      <c r="T74" s="18">
        <v>565.82550000000003</v>
      </c>
      <c r="U74" s="18">
        <v>565.11724900000002</v>
      </c>
      <c r="V74" s="18">
        <v>572.72222899999997</v>
      </c>
      <c r="W74" s="18">
        <v>577.58526600000005</v>
      </c>
      <c r="X74" s="18">
        <v>581.76525900000001</v>
      </c>
      <c r="Y74" s="18">
        <v>589.78558299999997</v>
      </c>
      <c r="Z74" s="18">
        <v>596.39648399999999</v>
      </c>
      <c r="AA74" s="18">
        <v>599.49060099999997</v>
      </c>
      <c r="AB74" s="18">
        <v>607.73553500000003</v>
      </c>
      <c r="AC74" s="18">
        <v>611.27429199999995</v>
      </c>
      <c r="AD74" s="18">
        <v>614.31207300000005</v>
      </c>
      <c r="AE74" s="18">
        <v>619.45440699999995</v>
      </c>
      <c r="AF74" s="18">
        <v>619.66424600000005</v>
      </c>
      <c r="AG74" s="19">
        <v>5.6800000000000004E-4</v>
      </c>
    </row>
    <row r="75" spans="1:33" ht="15" customHeight="1" x14ac:dyDescent="0.35">
      <c r="A75" s="6" t="s">
        <v>210</v>
      </c>
      <c r="B75" s="17" t="s">
        <v>211</v>
      </c>
      <c r="C75" s="18">
        <v>1291.174683</v>
      </c>
      <c r="D75" s="18">
        <v>1284.09375</v>
      </c>
      <c r="E75" s="18">
        <v>1213.6907960000001</v>
      </c>
      <c r="F75" s="18">
        <v>1204.892456</v>
      </c>
      <c r="G75" s="18">
        <v>1196.5361330000001</v>
      </c>
      <c r="H75" s="18">
        <v>1195.3883060000001</v>
      </c>
      <c r="I75" s="18">
        <v>1198.719971</v>
      </c>
      <c r="J75" s="18">
        <v>1206.557129</v>
      </c>
      <c r="K75" s="18">
        <v>1213.5931399999999</v>
      </c>
      <c r="L75" s="18">
        <v>1219.7529300000001</v>
      </c>
      <c r="M75" s="18">
        <v>1226.1286620000001</v>
      </c>
      <c r="N75" s="18">
        <v>1252.0280760000001</v>
      </c>
      <c r="O75" s="18">
        <v>1260.905518</v>
      </c>
      <c r="P75" s="18">
        <v>1261.868774</v>
      </c>
      <c r="Q75" s="18">
        <v>1259.264893</v>
      </c>
      <c r="R75" s="18">
        <v>1256.345947</v>
      </c>
      <c r="S75" s="18">
        <v>1260.638062</v>
      </c>
      <c r="T75" s="18">
        <v>1266.326294</v>
      </c>
      <c r="U75" s="18">
        <v>1267.726318</v>
      </c>
      <c r="V75" s="18">
        <v>1281.159668</v>
      </c>
      <c r="W75" s="18">
        <v>1290.768311</v>
      </c>
      <c r="X75" s="18">
        <v>1299.919312</v>
      </c>
      <c r="Y75" s="18">
        <v>1310.5673830000001</v>
      </c>
      <c r="Z75" s="18">
        <v>1319.638672</v>
      </c>
      <c r="AA75" s="18">
        <v>1324.612793</v>
      </c>
      <c r="AB75" s="18">
        <v>1334.097534</v>
      </c>
      <c r="AC75" s="18">
        <v>1339.8862300000001</v>
      </c>
      <c r="AD75" s="18">
        <v>1343.316284</v>
      </c>
      <c r="AE75" s="18">
        <v>1351.0830080000001</v>
      </c>
      <c r="AF75" s="18">
        <v>1353.181885</v>
      </c>
      <c r="AG75" s="19">
        <v>1.619E-3</v>
      </c>
    </row>
    <row r="76" spans="1:33" ht="15" customHeight="1" x14ac:dyDescent="0.35">
      <c r="A76" s="6" t="s">
        <v>212</v>
      </c>
      <c r="B76" s="17" t="s">
        <v>213</v>
      </c>
      <c r="C76" s="18">
        <v>0.79351799999999995</v>
      </c>
      <c r="D76" s="18">
        <v>0.85520600000000002</v>
      </c>
      <c r="E76" s="18">
        <v>0.88273299999999999</v>
      </c>
      <c r="F76" s="18">
        <v>0.86548000000000003</v>
      </c>
      <c r="G76" s="18">
        <v>0.84421299999999999</v>
      </c>
      <c r="H76" s="18">
        <v>0.82575799999999999</v>
      </c>
      <c r="I76" s="18">
        <v>0.80896000000000001</v>
      </c>
      <c r="J76" s="18">
        <v>0.78920100000000004</v>
      </c>
      <c r="K76" s="18">
        <v>0.76737200000000005</v>
      </c>
      <c r="L76" s="18">
        <v>0.75133700000000003</v>
      </c>
      <c r="M76" s="18">
        <v>0.72710200000000003</v>
      </c>
      <c r="N76" s="18">
        <v>0.72403499999999998</v>
      </c>
      <c r="O76" s="18">
        <v>0.70578099999999999</v>
      </c>
      <c r="P76" s="18">
        <v>0.686639</v>
      </c>
      <c r="Q76" s="18">
        <v>0.67041700000000004</v>
      </c>
      <c r="R76" s="18">
        <v>0.65540500000000002</v>
      </c>
      <c r="S76" s="18">
        <v>0.646374</v>
      </c>
      <c r="T76" s="18">
        <v>0.64178199999999996</v>
      </c>
      <c r="U76" s="18">
        <v>0.63880700000000001</v>
      </c>
      <c r="V76" s="18">
        <v>0.64500599999999997</v>
      </c>
      <c r="W76" s="18">
        <v>0.65085599999999999</v>
      </c>
      <c r="X76" s="18">
        <v>0.65063700000000002</v>
      </c>
      <c r="Y76" s="18">
        <v>0.66227899999999995</v>
      </c>
      <c r="Z76" s="18">
        <v>0.68001599999999995</v>
      </c>
      <c r="AA76" s="18">
        <v>0.68970100000000001</v>
      </c>
      <c r="AB76" s="18">
        <v>0.70481199999999999</v>
      </c>
      <c r="AC76" s="18">
        <v>0.71571300000000004</v>
      </c>
      <c r="AD76" s="18">
        <v>0.729132</v>
      </c>
      <c r="AE76" s="18">
        <v>0.74276299999999995</v>
      </c>
      <c r="AF76" s="18">
        <v>0.75120200000000004</v>
      </c>
      <c r="AG76" s="19">
        <v>-1.8879999999999999E-3</v>
      </c>
    </row>
    <row r="77" spans="1:33" ht="15" customHeight="1" x14ac:dyDescent="0.35">
      <c r="A77" s="6" t="s">
        <v>214</v>
      </c>
      <c r="B77" s="16" t="s">
        <v>215</v>
      </c>
      <c r="C77" s="20">
        <v>1291.9681399999999</v>
      </c>
      <c r="D77" s="20">
        <v>1284.948975</v>
      </c>
      <c r="E77" s="20">
        <v>1214.573486</v>
      </c>
      <c r="F77" s="20">
        <v>1205.7579350000001</v>
      </c>
      <c r="G77" s="20">
        <v>1197.380371</v>
      </c>
      <c r="H77" s="20">
        <v>1196.214111</v>
      </c>
      <c r="I77" s="20">
        <v>1199.5289310000001</v>
      </c>
      <c r="J77" s="20">
        <v>1207.346313</v>
      </c>
      <c r="K77" s="20">
        <v>1214.3604740000001</v>
      </c>
      <c r="L77" s="20">
        <v>1220.5042719999999</v>
      </c>
      <c r="M77" s="20">
        <v>1226.8557129999999</v>
      </c>
      <c r="N77" s="20">
        <v>1252.7520750000001</v>
      </c>
      <c r="O77" s="20">
        <v>1261.611328</v>
      </c>
      <c r="P77" s="20">
        <v>1262.5554199999999</v>
      </c>
      <c r="Q77" s="20">
        <v>1259.935303</v>
      </c>
      <c r="R77" s="20">
        <v>1257.0013429999999</v>
      </c>
      <c r="S77" s="20">
        <v>1261.2844239999999</v>
      </c>
      <c r="T77" s="20">
        <v>1266.968018</v>
      </c>
      <c r="U77" s="20">
        <v>1268.365112</v>
      </c>
      <c r="V77" s="20">
        <v>1281.8046879999999</v>
      </c>
      <c r="W77" s="20">
        <v>1291.419189</v>
      </c>
      <c r="X77" s="20">
        <v>1300.5699460000001</v>
      </c>
      <c r="Y77" s="20">
        <v>1311.2296140000001</v>
      </c>
      <c r="Z77" s="20">
        <v>1320.318726</v>
      </c>
      <c r="AA77" s="20">
        <v>1325.30249</v>
      </c>
      <c r="AB77" s="20">
        <v>1334.8023679999999</v>
      </c>
      <c r="AC77" s="20">
        <v>1340.6019289999999</v>
      </c>
      <c r="AD77" s="20">
        <v>1344.0454099999999</v>
      </c>
      <c r="AE77" s="20">
        <v>1351.8258060000001</v>
      </c>
      <c r="AF77" s="20">
        <v>1353.9331050000001</v>
      </c>
      <c r="AG77" s="21">
        <v>1.6169999999999999E-3</v>
      </c>
    </row>
    <row r="78" spans="1:33" ht="15" customHeight="1" x14ac:dyDescent="0.35"/>
    <row r="80" spans="1:33" ht="15" customHeight="1" x14ac:dyDescent="0.35">
      <c r="B80" s="16" t="s">
        <v>216</v>
      </c>
    </row>
    <row r="81" spans="1:33" x14ac:dyDescent="0.35">
      <c r="B81" s="16" t="s">
        <v>141</v>
      </c>
    </row>
    <row r="82" spans="1:33" ht="15" customHeight="1" x14ac:dyDescent="0.35">
      <c r="A82" s="6" t="s">
        <v>217</v>
      </c>
      <c r="B82" s="17" t="s">
        <v>143</v>
      </c>
      <c r="C82" s="25">
        <v>21.519539000000002</v>
      </c>
      <c r="D82" s="25">
        <v>23.918144000000002</v>
      </c>
      <c r="E82" s="25">
        <v>24.217051000000001</v>
      </c>
      <c r="F82" s="25">
        <v>24.935790999999998</v>
      </c>
      <c r="G82" s="25">
        <v>25.653113999999999</v>
      </c>
      <c r="H82" s="25">
        <v>26.580560999999999</v>
      </c>
      <c r="I82" s="25">
        <v>27.797075</v>
      </c>
      <c r="J82" s="25">
        <v>29.328686000000001</v>
      </c>
      <c r="K82" s="25">
        <v>31.014244000000001</v>
      </c>
      <c r="L82" s="25">
        <v>32.694023000000001</v>
      </c>
      <c r="M82" s="25">
        <v>34.429127000000001</v>
      </c>
      <c r="N82" s="25">
        <v>36.408802000000001</v>
      </c>
      <c r="O82" s="25">
        <v>38.23621</v>
      </c>
      <c r="P82" s="25">
        <v>39.975242999999999</v>
      </c>
      <c r="Q82" s="25">
        <v>41.643776000000003</v>
      </c>
      <c r="R82" s="25">
        <v>43.255378999999998</v>
      </c>
      <c r="S82" s="25">
        <v>45.068809999999999</v>
      </c>
      <c r="T82" s="25">
        <v>47.014851</v>
      </c>
      <c r="U82" s="25">
        <v>48.922707000000003</v>
      </c>
      <c r="V82" s="25">
        <v>51.130653000000002</v>
      </c>
      <c r="W82" s="25">
        <v>53.447806999999997</v>
      </c>
      <c r="X82" s="25">
        <v>55.830475</v>
      </c>
      <c r="Y82" s="25">
        <v>58.463219000000002</v>
      </c>
      <c r="Z82" s="25">
        <v>61.121395</v>
      </c>
      <c r="AA82" s="25">
        <v>63.463867</v>
      </c>
      <c r="AB82" s="25">
        <v>65.540503999999999</v>
      </c>
      <c r="AC82" s="25">
        <v>67.531943999999996</v>
      </c>
      <c r="AD82" s="25">
        <v>69.613517999999999</v>
      </c>
      <c r="AE82" s="25">
        <v>71.843872000000005</v>
      </c>
      <c r="AF82" s="25">
        <v>74.008056999999994</v>
      </c>
      <c r="AG82" s="19">
        <v>4.3513999999999997E-2</v>
      </c>
    </row>
    <row r="83" spans="1:33" ht="15" customHeight="1" x14ac:dyDescent="0.35">
      <c r="A83" s="6" t="s">
        <v>218</v>
      </c>
      <c r="B83" s="17" t="s">
        <v>145</v>
      </c>
      <c r="C83" s="25">
        <v>21.744820000000001</v>
      </c>
      <c r="D83" s="25">
        <v>22.778738000000001</v>
      </c>
      <c r="E83" s="25">
        <v>22.748636000000001</v>
      </c>
      <c r="F83" s="25">
        <v>24.861052999999998</v>
      </c>
      <c r="G83" s="25">
        <v>26.329546000000001</v>
      </c>
      <c r="H83" s="25">
        <v>27.851925000000001</v>
      </c>
      <c r="I83" s="25">
        <v>29.621317000000001</v>
      </c>
      <c r="J83" s="25">
        <v>30.792341</v>
      </c>
      <c r="K83" s="25">
        <v>31.995436000000002</v>
      </c>
      <c r="L83" s="25">
        <v>32.971935000000002</v>
      </c>
      <c r="M83" s="25">
        <v>34.302104999999997</v>
      </c>
      <c r="N83" s="25">
        <v>35.573318</v>
      </c>
      <c r="O83" s="25">
        <v>36.823543999999998</v>
      </c>
      <c r="P83" s="25">
        <v>37.983207999999998</v>
      </c>
      <c r="Q83" s="25">
        <v>39.267166000000003</v>
      </c>
      <c r="R83" s="25">
        <v>40.646937999999999</v>
      </c>
      <c r="S83" s="25">
        <v>42.295757000000002</v>
      </c>
      <c r="T83" s="25">
        <v>43.923121999999999</v>
      </c>
      <c r="U83" s="25">
        <v>45.424511000000003</v>
      </c>
      <c r="V83" s="25">
        <v>47.397708999999999</v>
      </c>
      <c r="W83" s="25">
        <v>49.341186999999998</v>
      </c>
      <c r="X83" s="25">
        <v>51.178767999999998</v>
      </c>
      <c r="Y83" s="25">
        <v>53.481608999999999</v>
      </c>
      <c r="Z83" s="25">
        <v>55.842537</v>
      </c>
      <c r="AA83" s="25">
        <v>57.673405000000002</v>
      </c>
      <c r="AB83" s="25">
        <v>60.018929</v>
      </c>
      <c r="AC83" s="25">
        <v>61.958022999999997</v>
      </c>
      <c r="AD83" s="25">
        <v>63.796551000000001</v>
      </c>
      <c r="AE83" s="25">
        <v>66.058898999999997</v>
      </c>
      <c r="AF83" s="25">
        <v>67.817245</v>
      </c>
      <c r="AG83" s="19">
        <v>4.0001000000000002E-2</v>
      </c>
    </row>
    <row r="84" spans="1:33" ht="15" customHeight="1" x14ac:dyDescent="0.35">
      <c r="A84" s="6" t="s">
        <v>219</v>
      </c>
      <c r="B84" s="17" t="s">
        <v>147</v>
      </c>
      <c r="C84" s="25">
        <v>11.714767</v>
      </c>
      <c r="D84" s="25">
        <v>12.543241</v>
      </c>
      <c r="E84" s="25">
        <v>12.202449</v>
      </c>
      <c r="F84" s="25">
        <v>12.042318</v>
      </c>
      <c r="G84" s="25">
        <v>12.074783999999999</v>
      </c>
      <c r="H84" s="25">
        <v>12.275156000000001</v>
      </c>
      <c r="I84" s="25">
        <v>12.557124</v>
      </c>
      <c r="J84" s="25">
        <v>13.175777999999999</v>
      </c>
      <c r="K84" s="25">
        <v>13.846838999999999</v>
      </c>
      <c r="L84" s="25">
        <v>14.43425</v>
      </c>
      <c r="M84" s="25">
        <v>15.042178</v>
      </c>
      <c r="N84" s="25">
        <v>16.003031</v>
      </c>
      <c r="O84" s="25">
        <v>16.729973000000001</v>
      </c>
      <c r="P84" s="25">
        <v>17.369700999999999</v>
      </c>
      <c r="Q84" s="25">
        <v>17.962931000000001</v>
      </c>
      <c r="R84" s="25">
        <v>18.530180000000001</v>
      </c>
      <c r="S84" s="25">
        <v>19.236832</v>
      </c>
      <c r="T84" s="25">
        <v>19.960674000000001</v>
      </c>
      <c r="U84" s="25">
        <v>20.710352</v>
      </c>
      <c r="V84" s="25">
        <v>21.478207000000001</v>
      </c>
      <c r="W84" s="25">
        <v>22.371119</v>
      </c>
      <c r="X84" s="25">
        <v>23.132490000000001</v>
      </c>
      <c r="Y84" s="25">
        <v>23.849205000000001</v>
      </c>
      <c r="Z84" s="25">
        <v>24.621888999999999</v>
      </c>
      <c r="AA84" s="25">
        <v>25.382959</v>
      </c>
      <c r="AB84" s="25">
        <v>26.228062000000001</v>
      </c>
      <c r="AC84" s="25">
        <v>27.116817000000001</v>
      </c>
      <c r="AD84" s="25">
        <v>28.030218000000001</v>
      </c>
      <c r="AE84" s="25">
        <v>29.040030000000002</v>
      </c>
      <c r="AF84" s="25">
        <v>30.030491000000001</v>
      </c>
      <c r="AG84" s="19">
        <v>3.2993000000000001E-2</v>
      </c>
    </row>
    <row r="85" spans="1:33" ht="15" customHeight="1" x14ac:dyDescent="0.35">
      <c r="A85" s="6" t="s">
        <v>220</v>
      </c>
      <c r="B85" s="17" t="s">
        <v>149</v>
      </c>
      <c r="C85" s="25">
        <v>38.762390000000003</v>
      </c>
      <c r="D85" s="25">
        <v>39.760395000000003</v>
      </c>
      <c r="E85" s="25">
        <v>40.441296000000001</v>
      </c>
      <c r="F85" s="25">
        <v>40.948036000000002</v>
      </c>
      <c r="G85" s="25">
        <v>42.041279000000003</v>
      </c>
      <c r="H85" s="25">
        <v>43.654277999999998</v>
      </c>
      <c r="I85" s="25">
        <v>45.274918</v>
      </c>
      <c r="J85" s="25">
        <v>46.968456000000003</v>
      </c>
      <c r="K85" s="25">
        <v>48.764786000000001</v>
      </c>
      <c r="L85" s="25">
        <v>50.440311000000001</v>
      </c>
      <c r="M85" s="25">
        <v>52.301014000000002</v>
      </c>
      <c r="N85" s="25">
        <v>54.228222000000002</v>
      </c>
      <c r="O85" s="25">
        <v>56.232787999999999</v>
      </c>
      <c r="P85" s="25">
        <v>58.235149</v>
      </c>
      <c r="Q85" s="25">
        <v>59.737147999999998</v>
      </c>
      <c r="R85" s="25">
        <v>61.399422000000001</v>
      </c>
      <c r="S85" s="25">
        <v>63.274548000000003</v>
      </c>
      <c r="T85" s="25">
        <v>65.205223000000004</v>
      </c>
      <c r="U85" s="25">
        <v>67.165619000000007</v>
      </c>
      <c r="V85" s="25">
        <v>69.583977000000004</v>
      </c>
      <c r="W85" s="25">
        <v>71.797447000000005</v>
      </c>
      <c r="X85" s="25">
        <v>74.293342999999993</v>
      </c>
      <c r="Y85" s="25">
        <v>76.476523999999998</v>
      </c>
      <c r="Z85" s="25">
        <v>78.779670999999993</v>
      </c>
      <c r="AA85" s="25">
        <v>81.454978999999994</v>
      </c>
      <c r="AB85" s="25">
        <v>83.635261999999997</v>
      </c>
      <c r="AC85" s="25">
        <v>86.340796999999995</v>
      </c>
      <c r="AD85" s="25">
        <v>88.913673000000003</v>
      </c>
      <c r="AE85" s="25">
        <v>91.521866000000003</v>
      </c>
      <c r="AF85" s="25">
        <v>93.815933000000001</v>
      </c>
      <c r="AG85" s="19">
        <v>3.0948E-2</v>
      </c>
    </row>
    <row r="86" spans="1:33" ht="15" customHeight="1" x14ac:dyDescent="0.35"/>
    <row r="87" spans="1:33" ht="15" customHeight="1" x14ac:dyDescent="0.35">
      <c r="B87" s="16" t="s">
        <v>150</v>
      </c>
    </row>
    <row r="88" spans="1:33" ht="15" customHeight="1" x14ac:dyDescent="0.35">
      <c r="A88" s="6" t="s">
        <v>221</v>
      </c>
      <c r="B88" s="17" t="s">
        <v>143</v>
      </c>
      <c r="C88" s="25">
        <v>18.822289999999999</v>
      </c>
      <c r="D88" s="25">
        <v>20.350739999999998</v>
      </c>
      <c r="E88" s="25">
        <v>19.176967999999999</v>
      </c>
      <c r="F88" s="25">
        <v>19.644886</v>
      </c>
      <c r="G88" s="25">
        <v>20.149332000000001</v>
      </c>
      <c r="H88" s="25">
        <v>20.939876999999999</v>
      </c>
      <c r="I88" s="25">
        <v>22.034400999999999</v>
      </c>
      <c r="J88" s="25">
        <v>23.408949</v>
      </c>
      <c r="K88" s="25">
        <v>24.81222</v>
      </c>
      <c r="L88" s="25">
        <v>26.097705999999999</v>
      </c>
      <c r="M88" s="25">
        <v>27.423658</v>
      </c>
      <c r="N88" s="25">
        <v>29.065638</v>
      </c>
      <c r="O88" s="25">
        <v>30.472038000000001</v>
      </c>
      <c r="P88" s="25">
        <v>31.692806000000001</v>
      </c>
      <c r="Q88" s="25">
        <v>32.855998999999997</v>
      </c>
      <c r="R88" s="25">
        <v>34.020049999999998</v>
      </c>
      <c r="S88" s="25">
        <v>35.483128000000001</v>
      </c>
      <c r="T88" s="25">
        <v>37.036971999999999</v>
      </c>
      <c r="U88" s="25">
        <v>38.469906000000002</v>
      </c>
      <c r="V88" s="25">
        <v>40.285891999999997</v>
      </c>
      <c r="W88" s="25">
        <v>42.107844999999998</v>
      </c>
      <c r="X88" s="25">
        <v>43.929760000000002</v>
      </c>
      <c r="Y88" s="25">
        <v>46.050961000000001</v>
      </c>
      <c r="Z88" s="25">
        <v>48.072746000000002</v>
      </c>
      <c r="AA88" s="25">
        <v>49.627422000000003</v>
      </c>
      <c r="AB88" s="25">
        <v>50.975948000000002</v>
      </c>
      <c r="AC88" s="25">
        <v>52.382263000000002</v>
      </c>
      <c r="AD88" s="25">
        <v>54.000731999999999</v>
      </c>
      <c r="AE88" s="25">
        <v>55.80312</v>
      </c>
      <c r="AF88" s="25">
        <v>57.445701999999997</v>
      </c>
      <c r="AG88" s="19">
        <v>3.9225999999999997E-2</v>
      </c>
    </row>
    <row r="89" spans="1:33" ht="15" customHeight="1" x14ac:dyDescent="0.35">
      <c r="A89" s="6" t="s">
        <v>222</v>
      </c>
      <c r="B89" s="17" t="s">
        <v>145</v>
      </c>
      <c r="C89" s="25">
        <v>21.823187000000001</v>
      </c>
      <c r="D89" s="25">
        <v>22.864526999999999</v>
      </c>
      <c r="E89" s="25">
        <v>21.600349000000001</v>
      </c>
      <c r="F89" s="25">
        <v>22.538955999999999</v>
      </c>
      <c r="G89" s="25">
        <v>22.716763</v>
      </c>
      <c r="H89" s="25">
        <v>22.870412999999999</v>
      </c>
      <c r="I89" s="25">
        <v>23.183537000000001</v>
      </c>
      <c r="J89" s="25">
        <v>24.129183000000001</v>
      </c>
      <c r="K89" s="25">
        <v>25.097404000000001</v>
      </c>
      <c r="L89" s="25">
        <v>25.879559</v>
      </c>
      <c r="M89" s="25">
        <v>26.97542</v>
      </c>
      <c r="N89" s="25">
        <v>28.472673</v>
      </c>
      <c r="O89" s="25">
        <v>29.485673999999999</v>
      </c>
      <c r="P89" s="25">
        <v>30.415444999999998</v>
      </c>
      <c r="Q89" s="25">
        <v>31.518965000000001</v>
      </c>
      <c r="R89" s="25">
        <v>32.628517000000002</v>
      </c>
      <c r="S89" s="25">
        <v>34.011166000000003</v>
      </c>
      <c r="T89" s="25">
        <v>35.360092000000002</v>
      </c>
      <c r="U89" s="25">
        <v>36.565868000000002</v>
      </c>
      <c r="V89" s="25">
        <v>38.259872000000001</v>
      </c>
      <c r="W89" s="25">
        <v>39.890250999999999</v>
      </c>
      <c r="X89" s="25">
        <v>41.408070000000002</v>
      </c>
      <c r="Y89" s="25">
        <v>43.365456000000002</v>
      </c>
      <c r="Z89" s="25">
        <v>45.385769000000003</v>
      </c>
      <c r="AA89" s="25">
        <v>46.893352999999998</v>
      </c>
      <c r="AB89" s="25">
        <v>48.884224000000003</v>
      </c>
      <c r="AC89" s="25">
        <v>50.466414999999998</v>
      </c>
      <c r="AD89" s="25">
        <v>51.926085999999998</v>
      </c>
      <c r="AE89" s="25">
        <v>53.812156999999999</v>
      </c>
      <c r="AF89" s="25">
        <v>55.194648999999998</v>
      </c>
      <c r="AG89" s="19">
        <v>3.2514000000000001E-2</v>
      </c>
    </row>
    <row r="90" spans="1:33" ht="15" customHeight="1" x14ac:dyDescent="0.35">
      <c r="A90" s="6" t="s">
        <v>223</v>
      </c>
      <c r="B90" s="17" t="s">
        <v>154</v>
      </c>
      <c r="C90" s="25">
        <v>6.5100579999999999</v>
      </c>
      <c r="D90" s="25">
        <v>7.8004769999999999</v>
      </c>
      <c r="E90" s="25">
        <v>7.9453529999999999</v>
      </c>
      <c r="F90" s="25">
        <v>9.5562349999999991</v>
      </c>
      <c r="G90" s="25">
        <v>10.553672000000001</v>
      </c>
      <c r="H90" s="25">
        <v>11.556342000000001</v>
      </c>
      <c r="I90" s="25">
        <v>12.909644</v>
      </c>
      <c r="J90" s="25">
        <v>13.55414</v>
      </c>
      <c r="K90" s="25">
        <v>14.135114</v>
      </c>
      <c r="L90" s="25">
        <v>14.810273</v>
      </c>
      <c r="M90" s="25">
        <v>15.443987999999999</v>
      </c>
      <c r="N90" s="25">
        <v>16.214158999999999</v>
      </c>
      <c r="O90" s="25">
        <v>16.884550000000001</v>
      </c>
      <c r="P90" s="25">
        <v>17.565434</v>
      </c>
      <c r="Q90" s="25">
        <v>18.204203</v>
      </c>
      <c r="R90" s="25">
        <v>18.902946</v>
      </c>
      <c r="S90" s="25">
        <v>19.504273999999999</v>
      </c>
      <c r="T90" s="25">
        <v>20.369133000000001</v>
      </c>
      <c r="U90" s="25">
        <v>20.943598000000001</v>
      </c>
      <c r="V90" s="25">
        <v>22.739405000000001</v>
      </c>
      <c r="W90" s="25">
        <v>23.757801000000001</v>
      </c>
      <c r="X90" s="25">
        <v>24.624191</v>
      </c>
      <c r="Y90" s="25">
        <v>25.966453999999999</v>
      </c>
      <c r="Z90" s="25">
        <v>27.371773000000001</v>
      </c>
      <c r="AA90" s="25">
        <v>28.378710000000002</v>
      </c>
      <c r="AB90" s="25">
        <v>29.709683999999999</v>
      </c>
      <c r="AC90" s="25">
        <v>30.750561000000001</v>
      </c>
      <c r="AD90" s="25">
        <v>31.706526</v>
      </c>
      <c r="AE90" s="25">
        <v>32.928417000000003</v>
      </c>
      <c r="AF90" s="25">
        <v>33.788494</v>
      </c>
      <c r="AG90" s="19">
        <v>5.8429000000000002E-2</v>
      </c>
    </row>
    <row r="91" spans="1:33" ht="15" customHeight="1" x14ac:dyDescent="0.35">
      <c r="A91" s="6" t="s">
        <v>224</v>
      </c>
      <c r="B91" s="17" t="s">
        <v>147</v>
      </c>
      <c r="C91" s="25">
        <v>8.4425779999999992</v>
      </c>
      <c r="D91" s="25">
        <v>9.1026070000000008</v>
      </c>
      <c r="E91" s="25">
        <v>8.9924140000000001</v>
      </c>
      <c r="F91" s="25">
        <v>8.9158360000000005</v>
      </c>
      <c r="G91" s="25">
        <v>9.0154189999999996</v>
      </c>
      <c r="H91" s="25">
        <v>9.2677060000000004</v>
      </c>
      <c r="I91" s="25">
        <v>9.5859579999999998</v>
      </c>
      <c r="J91" s="25">
        <v>10.077318</v>
      </c>
      <c r="K91" s="25">
        <v>10.609268</v>
      </c>
      <c r="L91" s="25">
        <v>11.058864</v>
      </c>
      <c r="M91" s="25">
        <v>11.524680999999999</v>
      </c>
      <c r="N91" s="25">
        <v>12.192710999999999</v>
      </c>
      <c r="O91" s="25">
        <v>12.736744</v>
      </c>
      <c r="P91" s="25">
        <v>13.204803</v>
      </c>
      <c r="Q91" s="25">
        <v>13.612743999999999</v>
      </c>
      <c r="R91" s="25">
        <v>14.009382</v>
      </c>
      <c r="S91" s="25">
        <v>14.536538999999999</v>
      </c>
      <c r="T91" s="25">
        <v>15.077870000000001</v>
      </c>
      <c r="U91" s="25">
        <v>15.641514000000001</v>
      </c>
      <c r="V91" s="25">
        <v>16.216298999999999</v>
      </c>
      <c r="W91" s="25">
        <v>16.906044000000001</v>
      </c>
      <c r="X91" s="25">
        <v>17.457684</v>
      </c>
      <c r="Y91" s="25">
        <v>17.959168999999999</v>
      </c>
      <c r="Z91" s="25">
        <v>18.514944</v>
      </c>
      <c r="AA91" s="25">
        <v>19.054134000000001</v>
      </c>
      <c r="AB91" s="25">
        <v>19.667431000000001</v>
      </c>
      <c r="AC91" s="25">
        <v>20.318686</v>
      </c>
      <c r="AD91" s="25">
        <v>20.989712000000001</v>
      </c>
      <c r="AE91" s="25">
        <v>21.750826</v>
      </c>
      <c r="AF91" s="25">
        <v>22.491329</v>
      </c>
      <c r="AG91" s="19">
        <v>3.4365E-2</v>
      </c>
    </row>
    <row r="92" spans="1:33" x14ac:dyDescent="0.35">
      <c r="A92" s="6" t="s">
        <v>225</v>
      </c>
      <c r="B92" s="17" t="s">
        <v>149</v>
      </c>
      <c r="C92" s="25">
        <v>33.230530000000002</v>
      </c>
      <c r="D92" s="25">
        <v>33.978515999999999</v>
      </c>
      <c r="E92" s="25">
        <v>33.874538000000001</v>
      </c>
      <c r="F92" s="25">
        <v>34.144748999999997</v>
      </c>
      <c r="G92" s="25">
        <v>34.978957999999999</v>
      </c>
      <c r="H92" s="25">
        <v>36.308815000000003</v>
      </c>
      <c r="I92" s="25">
        <v>37.550941000000002</v>
      </c>
      <c r="J92" s="25">
        <v>38.900844999999997</v>
      </c>
      <c r="K92" s="25">
        <v>40.301246999999996</v>
      </c>
      <c r="L92" s="25">
        <v>41.556381000000002</v>
      </c>
      <c r="M92" s="25">
        <v>43.000675000000001</v>
      </c>
      <c r="N92" s="25">
        <v>44.457672000000002</v>
      </c>
      <c r="O92" s="25">
        <v>46.101951999999997</v>
      </c>
      <c r="P92" s="25">
        <v>47.656097000000003</v>
      </c>
      <c r="Q92" s="25">
        <v>48.670650000000002</v>
      </c>
      <c r="R92" s="25">
        <v>49.857143000000001</v>
      </c>
      <c r="S92" s="25">
        <v>51.332649000000004</v>
      </c>
      <c r="T92" s="25">
        <v>52.747883000000002</v>
      </c>
      <c r="U92" s="25">
        <v>54.245193</v>
      </c>
      <c r="V92" s="25">
        <v>56.169052000000001</v>
      </c>
      <c r="W92" s="25">
        <v>57.813347</v>
      </c>
      <c r="X92" s="25">
        <v>59.804386000000001</v>
      </c>
      <c r="Y92" s="25">
        <v>61.462963000000002</v>
      </c>
      <c r="Z92" s="25">
        <v>63.146968999999999</v>
      </c>
      <c r="AA92" s="25">
        <v>65.182570999999996</v>
      </c>
      <c r="AB92" s="25">
        <v>66.765311999999994</v>
      </c>
      <c r="AC92" s="25">
        <v>68.797684000000004</v>
      </c>
      <c r="AD92" s="25">
        <v>70.724791999999994</v>
      </c>
      <c r="AE92" s="25">
        <v>72.731880000000004</v>
      </c>
      <c r="AF92" s="25">
        <v>74.371184999999997</v>
      </c>
      <c r="AG92" s="19">
        <v>2.8169E-2</v>
      </c>
    </row>
    <row r="93" spans="1:33" ht="15" customHeight="1" x14ac:dyDescent="0.35"/>
    <row r="94" spans="1:33" ht="15" customHeight="1" x14ac:dyDescent="0.35">
      <c r="B94" s="16" t="s">
        <v>157</v>
      </c>
    </row>
    <row r="95" spans="1:33" ht="15" customHeight="1" x14ac:dyDescent="0.35">
      <c r="A95" s="6" t="s">
        <v>226</v>
      </c>
      <c r="B95" s="17" t="s">
        <v>143</v>
      </c>
      <c r="C95" s="25">
        <v>13.663833</v>
      </c>
      <c r="D95" s="25">
        <v>14.819919000000001</v>
      </c>
      <c r="E95" s="25">
        <v>13.271934</v>
      </c>
      <c r="F95" s="25">
        <v>13.628423</v>
      </c>
      <c r="G95" s="25">
        <v>13.95307</v>
      </c>
      <c r="H95" s="25">
        <v>14.548325</v>
      </c>
      <c r="I95" s="25">
        <v>15.435884</v>
      </c>
      <c r="J95" s="25">
        <v>16.600773</v>
      </c>
      <c r="K95" s="25">
        <v>17.782276</v>
      </c>
      <c r="L95" s="25">
        <v>18.83663</v>
      </c>
      <c r="M95" s="25">
        <v>19.937275</v>
      </c>
      <c r="N95" s="25">
        <v>21.000050000000002</v>
      </c>
      <c r="O95" s="25">
        <v>22.172025999999999</v>
      </c>
      <c r="P95" s="25">
        <v>23.112477999999999</v>
      </c>
      <c r="Q95" s="25">
        <v>23.917981999999999</v>
      </c>
      <c r="R95" s="25">
        <v>24.776942999999999</v>
      </c>
      <c r="S95" s="25">
        <v>25.955269000000001</v>
      </c>
      <c r="T95" s="25">
        <v>27.207771000000001</v>
      </c>
      <c r="U95" s="25">
        <v>28.310419</v>
      </c>
      <c r="V95" s="25">
        <v>29.833817</v>
      </c>
      <c r="W95" s="25">
        <v>31.332878000000001</v>
      </c>
      <c r="X95" s="25">
        <v>32.812331999999998</v>
      </c>
      <c r="Y95" s="25">
        <v>34.627685999999997</v>
      </c>
      <c r="Z95" s="25">
        <v>36.303150000000002</v>
      </c>
      <c r="AA95" s="25">
        <v>37.423499999999997</v>
      </c>
      <c r="AB95" s="25">
        <v>38.314681999999998</v>
      </c>
      <c r="AC95" s="25">
        <v>39.270896999999998</v>
      </c>
      <c r="AD95" s="25">
        <v>40.458590999999998</v>
      </c>
      <c r="AE95" s="25">
        <v>41.837971000000003</v>
      </c>
      <c r="AF95" s="25">
        <v>43.012805999999998</v>
      </c>
      <c r="AG95" s="19">
        <v>4.0335000000000003E-2</v>
      </c>
    </row>
    <row r="96" spans="1:33" ht="15" customHeight="1" x14ac:dyDescent="0.35">
      <c r="A96" s="6" t="s">
        <v>227</v>
      </c>
      <c r="B96" s="17" t="s">
        <v>145</v>
      </c>
      <c r="C96" s="25">
        <v>21.752379999999999</v>
      </c>
      <c r="D96" s="25">
        <v>22.782827000000001</v>
      </c>
      <c r="E96" s="25">
        <v>21.600446999999999</v>
      </c>
      <c r="F96" s="25">
        <v>22.502116999999998</v>
      </c>
      <c r="G96" s="25">
        <v>22.671472999999999</v>
      </c>
      <c r="H96" s="25">
        <v>22.807241000000001</v>
      </c>
      <c r="I96" s="25">
        <v>23.093634000000002</v>
      </c>
      <c r="J96" s="25">
        <v>24.042925</v>
      </c>
      <c r="K96" s="25">
        <v>25.024291999999999</v>
      </c>
      <c r="L96" s="25">
        <v>25.825529</v>
      </c>
      <c r="M96" s="25">
        <v>26.921161999999999</v>
      </c>
      <c r="N96" s="25">
        <v>27.974201000000001</v>
      </c>
      <c r="O96" s="25">
        <v>28.998322999999999</v>
      </c>
      <c r="P96" s="25">
        <v>29.918237999999999</v>
      </c>
      <c r="Q96" s="25">
        <v>30.948077999999999</v>
      </c>
      <c r="R96" s="25">
        <v>32.043514000000002</v>
      </c>
      <c r="S96" s="25">
        <v>33.408504000000001</v>
      </c>
      <c r="T96" s="25">
        <v>34.742167999999999</v>
      </c>
      <c r="U96" s="25">
        <v>35.938408000000003</v>
      </c>
      <c r="V96" s="25">
        <v>37.634182000000003</v>
      </c>
      <c r="W96" s="25">
        <v>39.255958999999997</v>
      </c>
      <c r="X96" s="25">
        <v>40.764423000000001</v>
      </c>
      <c r="Y96" s="25">
        <v>42.711177999999997</v>
      </c>
      <c r="Z96" s="25">
        <v>44.711669999999998</v>
      </c>
      <c r="AA96" s="25">
        <v>46.220592000000003</v>
      </c>
      <c r="AB96" s="25">
        <v>48.205630999999997</v>
      </c>
      <c r="AC96" s="25">
        <v>49.785361999999999</v>
      </c>
      <c r="AD96" s="25">
        <v>51.237803999999997</v>
      </c>
      <c r="AE96" s="25">
        <v>53.118130000000001</v>
      </c>
      <c r="AF96" s="25">
        <v>54.499023000000001</v>
      </c>
      <c r="AG96" s="19">
        <v>3.2177999999999998E-2</v>
      </c>
    </row>
    <row r="97" spans="1:33" ht="15" customHeight="1" x14ac:dyDescent="0.35">
      <c r="A97" s="6" t="s">
        <v>228</v>
      </c>
      <c r="B97" s="17" t="s">
        <v>154</v>
      </c>
      <c r="C97" s="25">
        <v>7.0922299999999998</v>
      </c>
      <c r="D97" s="25">
        <v>8.5610320000000009</v>
      </c>
      <c r="E97" s="25">
        <v>8.9461729999999999</v>
      </c>
      <c r="F97" s="25">
        <v>10.835464</v>
      </c>
      <c r="G97" s="25">
        <v>12.090138</v>
      </c>
      <c r="H97" s="25">
        <v>13.431333</v>
      </c>
      <c r="I97" s="25">
        <v>15.102933999999999</v>
      </c>
      <c r="J97" s="25">
        <v>15.845736</v>
      </c>
      <c r="K97" s="25">
        <v>16.550834999999999</v>
      </c>
      <c r="L97" s="25">
        <v>17.320302999999999</v>
      </c>
      <c r="M97" s="25">
        <v>18.075562000000001</v>
      </c>
      <c r="N97" s="25">
        <v>18.961387999999999</v>
      </c>
      <c r="O97" s="25">
        <v>19.751760000000001</v>
      </c>
      <c r="P97" s="25">
        <v>20.509295000000002</v>
      </c>
      <c r="Q97" s="25">
        <v>21.307549999999999</v>
      </c>
      <c r="R97" s="25">
        <v>22.115112</v>
      </c>
      <c r="S97" s="25">
        <v>22.789452000000001</v>
      </c>
      <c r="T97" s="25">
        <v>23.785865999999999</v>
      </c>
      <c r="U97" s="25">
        <v>24.508815999999999</v>
      </c>
      <c r="V97" s="25">
        <v>26.419771000000001</v>
      </c>
      <c r="W97" s="25">
        <v>27.583974999999999</v>
      </c>
      <c r="X97" s="25">
        <v>28.604773999999999</v>
      </c>
      <c r="Y97" s="25">
        <v>30.075248999999999</v>
      </c>
      <c r="Z97" s="25">
        <v>31.617619000000001</v>
      </c>
      <c r="AA97" s="25">
        <v>32.766781000000002</v>
      </c>
      <c r="AB97" s="25">
        <v>34.260959999999997</v>
      </c>
      <c r="AC97" s="25">
        <v>35.450001</v>
      </c>
      <c r="AD97" s="25">
        <v>36.578426</v>
      </c>
      <c r="AE97" s="25">
        <v>37.965096000000003</v>
      </c>
      <c r="AF97" s="25">
        <v>39.000706000000001</v>
      </c>
      <c r="AG97" s="19">
        <v>6.0539999999999997E-2</v>
      </c>
    </row>
    <row r="98" spans="1:33" ht="15" customHeight="1" x14ac:dyDescent="0.35">
      <c r="A98" s="6" t="s">
        <v>229</v>
      </c>
      <c r="B98" s="17" t="s">
        <v>162</v>
      </c>
      <c r="C98" s="25">
        <v>5.0712760000000001</v>
      </c>
      <c r="D98" s="25">
        <v>4.9994269999999998</v>
      </c>
      <c r="E98" s="25">
        <v>4.7751020000000004</v>
      </c>
      <c r="F98" s="25">
        <v>4.5288639999999996</v>
      </c>
      <c r="G98" s="25">
        <v>4.4757850000000001</v>
      </c>
      <c r="H98" s="25">
        <v>4.5652720000000002</v>
      </c>
      <c r="I98" s="25">
        <v>4.763649</v>
      </c>
      <c r="J98" s="25">
        <v>5.1292220000000004</v>
      </c>
      <c r="K98" s="25">
        <v>5.4981010000000001</v>
      </c>
      <c r="L98" s="25">
        <v>5.7981280000000002</v>
      </c>
      <c r="M98" s="25">
        <v>6.0704029999999998</v>
      </c>
      <c r="N98" s="25">
        <v>6.2664020000000002</v>
      </c>
      <c r="O98" s="25">
        <v>6.6129550000000004</v>
      </c>
      <c r="P98" s="25">
        <v>6.8415330000000001</v>
      </c>
      <c r="Q98" s="25">
        <v>6.9639680000000004</v>
      </c>
      <c r="R98" s="25">
        <v>7.1211200000000003</v>
      </c>
      <c r="S98" s="25">
        <v>7.3658489999999999</v>
      </c>
      <c r="T98" s="25">
        <v>7.6591050000000003</v>
      </c>
      <c r="U98" s="25">
        <v>7.9571490000000002</v>
      </c>
      <c r="V98" s="25">
        <v>8.2731150000000007</v>
      </c>
      <c r="W98" s="25">
        <v>8.6618969999999997</v>
      </c>
      <c r="X98" s="25">
        <v>8.9744220000000006</v>
      </c>
      <c r="Y98" s="25">
        <v>9.1504809999999992</v>
      </c>
      <c r="Z98" s="25">
        <v>9.3844910000000006</v>
      </c>
      <c r="AA98" s="25">
        <v>9.5385480000000005</v>
      </c>
      <c r="AB98" s="25">
        <v>9.7897420000000004</v>
      </c>
      <c r="AC98" s="25">
        <v>10.074139000000001</v>
      </c>
      <c r="AD98" s="25">
        <v>10.39526</v>
      </c>
      <c r="AE98" s="25">
        <v>10.760066</v>
      </c>
      <c r="AF98" s="25">
        <v>11.125721</v>
      </c>
      <c r="AG98" s="19">
        <v>2.7462E-2</v>
      </c>
    </row>
    <row r="99" spans="1:33" ht="15" customHeight="1" x14ac:dyDescent="0.35">
      <c r="A99" s="6" t="s">
        <v>230</v>
      </c>
      <c r="B99" s="17" t="s">
        <v>164</v>
      </c>
      <c r="C99" s="25">
        <v>3.9278590000000002</v>
      </c>
      <c r="D99" s="25">
        <v>3.6321189999999999</v>
      </c>
      <c r="E99" s="25">
        <v>3.5428829999999998</v>
      </c>
      <c r="F99" s="25">
        <v>3.4748770000000002</v>
      </c>
      <c r="G99" s="25">
        <v>3.4836140000000002</v>
      </c>
      <c r="H99" s="25">
        <v>3.5318200000000002</v>
      </c>
      <c r="I99" s="25">
        <v>3.6228739999999999</v>
      </c>
      <c r="J99" s="25">
        <v>3.7460089999999999</v>
      </c>
      <c r="K99" s="25">
        <v>3.8910559999999998</v>
      </c>
      <c r="L99" s="25">
        <v>4.054818</v>
      </c>
      <c r="M99" s="25">
        <v>4.2208030000000001</v>
      </c>
      <c r="N99" s="25">
        <v>4.4014939999999996</v>
      </c>
      <c r="O99" s="25">
        <v>4.5723609999999999</v>
      </c>
      <c r="P99" s="25">
        <v>4.7503060000000001</v>
      </c>
      <c r="Q99" s="25">
        <v>4.9470919999999996</v>
      </c>
      <c r="R99" s="25">
        <v>5.1530399999999998</v>
      </c>
      <c r="S99" s="25">
        <v>5.3757289999999998</v>
      </c>
      <c r="T99" s="25">
        <v>5.6005260000000003</v>
      </c>
      <c r="U99" s="25">
        <v>5.8304869999999998</v>
      </c>
      <c r="V99" s="25">
        <v>6.0772279999999999</v>
      </c>
      <c r="W99" s="25">
        <v>6.3238630000000002</v>
      </c>
      <c r="X99" s="25">
        <v>6.5788970000000004</v>
      </c>
      <c r="Y99" s="25">
        <v>6.8513330000000003</v>
      </c>
      <c r="Z99" s="25">
        <v>7.1383049999999999</v>
      </c>
      <c r="AA99" s="25">
        <v>7.4360689999999998</v>
      </c>
      <c r="AB99" s="25">
        <v>7.7463649999999999</v>
      </c>
      <c r="AC99" s="25">
        <v>8.0682399999999994</v>
      </c>
      <c r="AD99" s="25">
        <v>8.3898799999999998</v>
      </c>
      <c r="AE99" s="25">
        <v>8.7255020000000005</v>
      </c>
      <c r="AF99" s="25">
        <v>9.0702739999999995</v>
      </c>
      <c r="AG99" s="19">
        <v>2.9278999999999999E-2</v>
      </c>
    </row>
    <row r="100" spans="1:33" ht="15" customHeight="1" x14ac:dyDescent="0.35">
      <c r="A100" s="6" t="s">
        <v>231</v>
      </c>
      <c r="B100" s="17" t="s">
        <v>166</v>
      </c>
      <c r="C100" s="25">
        <v>2.7294890000000001</v>
      </c>
      <c r="D100" s="25">
        <v>2.767614</v>
      </c>
      <c r="E100" s="25">
        <v>2.847413</v>
      </c>
      <c r="F100" s="25">
        <v>2.9362119999999998</v>
      </c>
      <c r="G100" s="25">
        <v>3.0310190000000001</v>
      </c>
      <c r="H100" s="25">
        <v>3.127068</v>
      </c>
      <c r="I100" s="25">
        <v>3.2234590000000001</v>
      </c>
      <c r="J100" s="25">
        <v>3.3354170000000001</v>
      </c>
      <c r="K100" s="25">
        <v>3.4514010000000002</v>
      </c>
      <c r="L100" s="25">
        <v>3.569537</v>
      </c>
      <c r="M100" s="25">
        <v>3.6889110000000001</v>
      </c>
      <c r="N100" s="25">
        <v>3.814851</v>
      </c>
      <c r="O100" s="25">
        <v>3.9473560000000001</v>
      </c>
      <c r="P100" s="25">
        <v>4.0788399999999996</v>
      </c>
      <c r="Q100" s="25">
        <v>4.2009660000000002</v>
      </c>
      <c r="R100" s="25">
        <v>4.3379440000000002</v>
      </c>
      <c r="S100" s="25">
        <v>4.4794780000000003</v>
      </c>
      <c r="T100" s="25">
        <v>4.6310820000000001</v>
      </c>
      <c r="U100" s="25">
        <v>4.800351</v>
      </c>
      <c r="V100" s="25">
        <v>4.9702380000000002</v>
      </c>
      <c r="W100" s="25">
        <v>5.1519120000000003</v>
      </c>
      <c r="X100" s="25">
        <v>5.326657</v>
      </c>
      <c r="Y100" s="25">
        <v>5.5042249999999999</v>
      </c>
      <c r="Z100" s="25">
        <v>5.699249</v>
      </c>
      <c r="AA100" s="25">
        <v>5.8961360000000003</v>
      </c>
      <c r="AB100" s="25">
        <v>6.0993130000000004</v>
      </c>
      <c r="AC100" s="25">
        <v>6.3029549999999999</v>
      </c>
      <c r="AD100" s="25">
        <v>6.50875</v>
      </c>
      <c r="AE100" s="25">
        <v>6.7236200000000004</v>
      </c>
      <c r="AF100" s="25">
        <v>6.9393200000000004</v>
      </c>
      <c r="AG100" s="19">
        <v>3.2698999999999999E-2</v>
      </c>
    </row>
    <row r="101" spans="1:33" x14ac:dyDescent="0.35">
      <c r="A101" s="6" t="s">
        <v>232</v>
      </c>
      <c r="B101" s="17" t="s">
        <v>168</v>
      </c>
      <c r="C101" s="25" t="s">
        <v>305</v>
      </c>
      <c r="D101" s="25" t="s">
        <v>305</v>
      </c>
      <c r="E101" s="25" t="s">
        <v>305</v>
      </c>
      <c r="F101" s="25" t="s">
        <v>305</v>
      </c>
      <c r="G101" s="25" t="s">
        <v>305</v>
      </c>
      <c r="H101" s="25" t="s">
        <v>305</v>
      </c>
      <c r="I101" s="25" t="s">
        <v>305</v>
      </c>
      <c r="J101" s="25" t="s">
        <v>305</v>
      </c>
      <c r="K101" s="25" t="s">
        <v>305</v>
      </c>
      <c r="L101" s="25" t="s">
        <v>305</v>
      </c>
      <c r="M101" s="25" t="s">
        <v>305</v>
      </c>
      <c r="N101" s="25" t="s">
        <v>305</v>
      </c>
      <c r="O101" s="25" t="s">
        <v>305</v>
      </c>
      <c r="P101" s="25" t="s">
        <v>305</v>
      </c>
      <c r="Q101" s="25" t="s">
        <v>305</v>
      </c>
      <c r="R101" s="25" t="s">
        <v>305</v>
      </c>
      <c r="S101" s="25" t="s">
        <v>305</v>
      </c>
      <c r="T101" s="25" t="s">
        <v>305</v>
      </c>
      <c r="U101" s="25" t="s">
        <v>305</v>
      </c>
      <c r="V101" s="25" t="s">
        <v>305</v>
      </c>
      <c r="W101" s="25" t="s">
        <v>305</v>
      </c>
      <c r="X101" s="25" t="s">
        <v>305</v>
      </c>
      <c r="Y101" s="25" t="s">
        <v>305</v>
      </c>
      <c r="Z101" s="25" t="s">
        <v>305</v>
      </c>
      <c r="AA101" s="25" t="s">
        <v>305</v>
      </c>
      <c r="AB101" s="25" t="s">
        <v>305</v>
      </c>
      <c r="AC101" s="25" t="s">
        <v>305</v>
      </c>
      <c r="AD101" s="25" t="s">
        <v>305</v>
      </c>
      <c r="AE101" s="25" t="s">
        <v>305</v>
      </c>
      <c r="AF101" s="25" t="s">
        <v>305</v>
      </c>
      <c r="AG101" s="19" t="s">
        <v>305</v>
      </c>
    </row>
    <row r="102" spans="1:33" x14ac:dyDescent="0.35">
      <c r="A102" s="6" t="s">
        <v>233</v>
      </c>
      <c r="B102" s="17" t="s">
        <v>149</v>
      </c>
      <c r="C102" s="25">
        <v>21.954326999999999</v>
      </c>
      <c r="D102" s="25">
        <v>22.280446999999999</v>
      </c>
      <c r="E102" s="25">
        <v>21.792933999999999</v>
      </c>
      <c r="F102" s="25">
        <v>21.787928000000001</v>
      </c>
      <c r="G102" s="25">
        <v>22.226633</v>
      </c>
      <c r="H102" s="25">
        <v>22.802185000000001</v>
      </c>
      <c r="I102" s="25">
        <v>23.547533000000001</v>
      </c>
      <c r="J102" s="25">
        <v>24.398606999999998</v>
      </c>
      <c r="K102" s="25">
        <v>25.294533000000001</v>
      </c>
      <c r="L102" s="25">
        <v>26.123685999999999</v>
      </c>
      <c r="M102" s="25">
        <v>27.017106999999999</v>
      </c>
      <c r="N102" s="25">
        <v>27.921112000000001</v>
      </c>
      <c r="O102" s="25">
        <v>28.837664</v>
      </c>
      <c r="P102" s="25">
        <v>29.798458</v>
      </c>
      <c r="Q102" s="25">
        <v>30.501366000000001</v>
      </c>
      <c r="R102" s="25">
        <v>31.325613000000001</v>
      </c>
      <c r="S102" s="25">
        <v>32.145142</v>
      </c>
      <c r="T102" s="25">
        <v>33.099280999999998</v>
      </c>
      <c r="U102" s="25">
        <v>34.040619</v>
      </c>
      <c r="V102" s="25">
        <v>35.189231999999997</v>
      </c>
      <c r="W102" s="25">
        <v>36.283123000000003</v>
      </c>
      <c r="X102" s="25">
        <v>37.420853000000001</v>
      </c>
      <c r="Y102" s="25">
        <v>38.354103000000002</v>
      </c>
      <c r="Z102" s="25">
        <v>39.433506000000001</v>
      </c>
      <c r="AA102" s="25">
        <v>40.609591999999999</v>
      </c>
      <c r="AB102" s="25">
        <v>41.576191000000001</v>
      </c>
      <c r="AC102" s="25">
        <v>42.810467000000003</v>
      </c>
      <c r="AD102" s="25">
        <v>44.005732999999999</v>
      </c>
      <c r="AE102" s="25">
        <v>45.243094999999997</v>
      </c>
      <c r="AF102" s="25">
        <v>46.421021000000003</v>
      </c>
      <c r="AG102" s="19">
        <v>2.6157E-2</v>
      </c>
    </row>
    <row r="103" spans="1:33" ht="15" customHeight="1" x14ac:dyDescent="0.35"/>
    <row r="104" spans="1:33" ht="15" customHeight="1" x14ac:dyDescent="0.35"/>
    <row r="105" spans="1:33" ht="15" customHeight="1" x14ac:dyDescent="0.35">
      <c r="B105" s="16" t="s">
        <v>170</v>
      </c>
    </row>
    <row r="106" spans="1:33" ht="15" customHeight="1" x14ac:dyDescent="0.35">
      <c r="A106" s="6" t="s">
        <v>234</v>
      </c>
      <c r="B106" s="17" t="s">
        <v>143</v>
      </c>
      <c r="C106" s="25">
        <v>17.771591000000001</v>
      </c>
      <c r="D106" s="25">
        <v>18.857105000000001</v>
      </c>
      <c r="E106" s="25">
        <v>17.702696</v>
      </c>
      <c r="F106" s="25">
        <v>18.216183000000001</v>
      </c>
      <c r="G106" s="25">
        <v>18.704325000000001</v>
      </c>
      <c r="H106" s="25">
        <v>19.446570999999999</v>
      </c>
      <c r="I106" s="25">
        <v>20.452202</v>
      </c>
      <c r="J106" s="25">
        <v>21.695446</v>
      </c>
      <c r="K106" s="25">
        <v>22.946356000000002</v>
      </c>
      <c r="L106" s="25">
        <v>24.086309</v>
      </c>
      <c r="M106" s="25">
        <v>25.269235999999999</v>
      </c>
      <c r="N106" s="25">
        <v>26.904427999999999</v>
      </c>
      <c r="O106" s="25">
        <v>28.166837999999998</v>
      </c>
      <c r="P106" s="25">
        <v>29.259338</v>
      </c>
      <c r="Q106" s="25">
        <v>30.341031999999998</v>
      </c>
      <c r="R106" s="25">
        <v>31.410405999999998</v>
      </c>
      <c r="S106" s="25">
        <v>32.750950000000003</v>
      </c>
      <c r="T106" s="25">
        <v>34.159537999999998</v>
      </c>
      <c r="U106" s="25">
        <v>35.454517000000003</v>
      </c>
      <c r="V106" s="25">
        <v>37.102210999999997</v>
      </c>
      <c r="W106" s="25">
        <v>38.737819999999999</v>
      </c>
      <c r="X106" s="25">
        <v>40.373085000000003</v>
      </c>
      <c r="Y106" s="25">
        <v>42.279198000000001</v>
      </c>
      <c r="Z106" s="25">
        <v>44.082489000000002</v>
      </c>
      <c r="AA106" s="25">
        <v>45.474243000000001</v>
      </c>
      <c r="AB106" s="25">
        <v>46.713749</v>
      </c>
      <c r="AC106" s="25">
        <v>48.025042999999997</v>
      </c>
      <c r="AD106" s="25">
        <v>49.529682000000001</v>
      </c>
      <c r="AE106" s="25">
        <v>51.189853999999997</v>
      </c>
      <c r="AF106" s="25">
        <v>52.696334999999998</v>
      </c>
      <c r="AG106" s="19">
        <v>3.8191999999999997E-2</v>
      </c>
    </row>
    <row r="107" spans="1:33" ht="15" customHeight="1" x14ac:dyDescent="0.35">
      <c r="A107" s="6" t="s">
        <v>235</v>
      </c>
      <c r="B107" s="17" t="s">
        <v>173</v>
      </c>
      <c r="C107" s="25">
        <v>25.787903</v>
      </c>
      <c r="D107" s="25">
        <v>26.590775000000001</v>
      </c>
      <c r="E107" s="25">
        <v>26.982386000000002</v>
      </c>
      <c r="F107" s="25">
        <v>27.478241000000001</v>
      </c>
      <c r="G107" s="25">
        <v>28.082909000000001</v>
      </c>
      <c r="H107" s="25">
        <v>29.118649000000001</v>
      </c>
      <c r="I107" s="25">
        <v>30.523686999999999</v>
      </c>
      <c r="J107" s="25">
        <v>31.906485</v>
      </c>
      <c r="K107" s="25">
        <v>33.254424999999998</v>
      </c>
      <c r="L107" s="25">
        <v>34.937057000000003</v>
      </c>
      <c r="M107" s="25">
        <v>36.206982000000004</v>
      </c>
      <c r="N107" s="25">
        <v>38.690353000000002</v>
      </c>
      <c r="O107" s="25">
        <v>40.268974</v>
      </c>
      <c r="P107" s="25">
        <v>41.823528000000003</v>
      </c>
      <c r="Q107" s="25">
        <v>43.454517000000003</v>
      </c>
      <c r="R107" s="25">
        <v>45.000152999999997</v>
      </c>
      <c r="S107" s="25">
        <v>46.802525000000003</v>
      </c>
      <c r="T107" s="25">
        <v>48.779102000000002</v>
      </c>
      <c r="U107" s="25">
        <v>50.349072</v>
      </c>
      <c r="V107" s="25">
        <v>52.891319000000003</v>
      </c>
      <c r="W107" s="25">
        <v>55.170071</v>
      </c>
      <c r="X107" s="25">
        <v>57.629939999999998</v>
      </c>
      <c r="Y107" s="25">
        <v>60.314137000000002</v>
      </c>
      <c r="Z107" s="25">
        <v>62.726787999999999</v>
      </c>
      <c r="AA107" s="25">
        <v>65.050590999999997</v>
      </c>
      <c r="AB107" s="25">
        <v>67.875214</v>
      </c>
      <c r="AC107" s="25">
        <v>70.318016</v>
      </c>
      <c r="AD107" s="25">
        <v>72.854843000000002</v>
      </c>
      <c r="AE107" s="25">
        <v>75.520477</v>
      </c>
      <c r="AF107" s="25">
        <v>77.296126999999998</v>
      </c>
      <c r="AG107" s="19">
        <v>3.8579000000000002E-2</v>
      </c>
    </row>
    <row r="108" spans="1:33" ht="15" customHeight="1" x14ac:dyDescent="0.35">
      <c r="A108" s="6" t="s">
        <v>236</v>
      </c>
      <c r="B108" s="17" t="s">
        <v>175</v>
      </c>
      <c r="C108" s="25">
        <v>25.885534</v>
      </c>
      <c r="D108" s="25">
        <v>25.622890000000002</v>
      </c>
      <c r="E108" s="25">
        <v>23.209952999999999</v>
      </c>
      <c r="F108" s="25">
        <v>23.707578999999999</v>
      </c>
      <c r="G108" s="25">
        <v>24.257062999999999</v>
      </c>
      <c r="H108" s="25">
        <v>25.150444</v>
      </c>
      <c r="I108" s="25">
        <v>26.343427999999999</v>
      </c>
      <c r="J108" s="25">
        <v>27.510943999999999</v>
      </c>
      <c r="K108" s="25">
        <v>28.647304999999999</v>
      </c>
      <c r="L108" s="25">
        <v>30.053028000000001</v>
      </c>
      <c r="M108" s="25">
        <v>31.130006999999999</v>
      </c>
      <c r="N108" s="25">
        <v>33.506157000000002</v>
      </c>
      <c r="O108" s="25">
        <v>34.842044999999999</v>
      </c>
      <c r="P108" s="25">
        <v>36.151772000000001</v>
      </c>
      <c r="Q108" s="25">
        <v>37.576756000000003</v>
      </c>
      <c r="R108" s="25">
        <v>38.881332</v>
      </c>
      <c r="S108" s="25">
        <v>40.404395999999998</v>
      </c>
      <c r="T108" s="25">
        <v>42.077376999999998</v>
      </c>
      <c r="U108" s="25">
        <v>43.420158000000001</v>
      </c>
      <c r="V108" s="25">
        <v>45.545169999999999</v>
      </c>
      <c r="W108" s="25">
        <v>47.481864999999999</v>
      </c>
      <c r="X108" s="25">
        <v>49.451988</v>
      </c>
      <c r="Y108" s="25">
        <v>51.736752000000003</v>
      </c>
      <c r="Z108" s="25">
        <v>53.899009999999997</v>
      </c>
      <c r="AA108" s="25">
        <v>55.882384999999999</v>
      </c>
      <c r="AB108" s="25">
        <v>58.314864999999998</v>
      </c>
      <c r="AC108" s="25">
        <v>60.378498</v>
      </c>
      <c r="AD108" s="25">
        <v>62.56073</v>
      </c>
      <c r="AE108" s="25">
        <v>64.823204000000004</v>
      </c>
      <c r="AF108" s="25">
        <v>66.350448999999998</v>
      </c>
      <c r="AG108" s="19">
        <v>3.2989999999999998E-2</v>
      </c>
    </row>
    <row r="109" spans="1:33" ht="15" customHeight="1" x14ac:dyDescent="0.35">
      <c r="A109" s="6" t="s">
        <v>237</v>
      </c>
      <c r="B109" s="17" t="s">
        <v>177</v>
      </c>
      <c r="C109" s="25">
        <v>14.720805</v>
      </c>
      <c r="D109" s="25">
        <v>15.883732</v>
      </c>
      <c r="E109" s="25">
        <v>14.894306</v>
      </c>
      <c r="F109" s="25">
        <v>16.54401</v>
      </c>
      <c r="G109" s="25">
        <v>17.195129000000001</v>
      </c>
      <c r="H109" s="25">
        <v>17.980322000000001</v>
      </c>
      <c r="I109" s="25">
        <v>18.905930000000001</v>
      </c>
      <c r="J109" s="25">
        <v>19.819420000000001</v>
      </c>
      <c r="K109" s="25">
        <v>20.708345000000001</v>
      </c>
      <c r="L109" s="25">
        <v>21.397466999999999</v>
      </c>
      <c r="M109" s="25">
        <v>22.502146</v>
      </c>
      <c r="N109" s="25">
        <v>23.752870999999999</v>
      </c>
      <c r="O109" s="25">
        <v>24.616678</v>
      </c>
      <c r="P109" s="25">
        <v>25.473087</v>
      </c>
      <c r="Q109" s="25">
        <v>26.390502999999999</v>
      </c>
      <c r="R109" s="25">
        <v>27.406216000000001</v>
      </c>
      <c r="S109" s="25">
        <v>28.726956999999999</v>
      </c>
      <c r="T109" s="25">
        <v>29.962418</v>
      </c>
      <c r="U109" s="25">
        <v>31.061534999999999</v>
      </c>
      <c r="V109" s="25">
        <v>32.604354999999998</v>
      </c>
      <c r="W109" s="25">
        <v>34.101086000000002</v>
      </c>
      <c r="X109" s="25">
        <v>35.442081000000002</v>
      </c>
      <c r="Y109" s="25">
        <v>37.272185999999998</v>
      </c>
      <c r="Z109" s="25">
        <v>39.145409000000001</v>
      </c>
      <c r="AA109" s="25">
        <v>40.502749999999999</v>
      </c>
      <c r="AB109" s="25">
        <v>42.279293000000003</v>
      </c>
      <c r="AC109" s="25">
        <v>43.718406999999999</v>
      </c>
      <c r="AD109" s="25">
        <v>45.065403000000003</v>
      </c>
      <c r="AE109" s="25">
        <v>46.815086000000001</v>
      </c>
      <c r="AF109" s="25">
        <v>48.104626000000003</v>
      </c>
      <c r="AG109" s="19">
        <v>4.1676999999999999E-2</v>
      </c>
    </row>
    <row r="110" spans="1:33" ht="15" customHeight="1" x14ac:dyDescent="0.35">
      <c r="A110" s="6" t="s">
        <v>238</v>
      </c>
      <c r="B110" s="17" t="s">
        <v>179</v>
      </c>
      <c r="C110" s="25">
        <v>23.750263</v>
      </c>
      <c r="D110" s="25">
        <v>23.578897000000001</v>
      </c>
      <c r="E110" s="25">
        <v>23.215323999999999</v>
      </c>
      <c r="F110" s="25">
        <v>24.687381999999999</v>
      </c>
      <c r="G110" s="25">
        <v>25.547915</v>
      </c>
      <c r="H110" s="25">
        <v>26.365853999999999</v>
      </c>
      <c r="I110" s="25">
        <v>27.365362000000001</v>
      </c>
      <c r="J110" s="25">
        <v>28.451197000000001</v>
      </c>
      <c r="K110" s="25">
        <v>29.588944999999999</v>
      </c>
      <c r="L110" s="25">
        <v>30.550512000000001</v>
      </c>
      <c r="M110" s="25">
        <v>31.788191000000001</v>
      </c>
      <c r="N110" s="25">
        <v>33.479671000000003</v>
      </c>
      <c r="O110" s="25">
        <v>34.693676000000004</v>
      </c>
      <c r="P110" s="25">
        <v>35.763798000000001</v>
      </c>
      <c r="Q110" s="25">
        <v>37.057265999999998</v>
      </c>
      <c r="R110" s="25">
        <v>38.320411999999997</v>
      </c>
      <c r="S110" s="25">
        <v>39.928471000000002</v>
      </c>
      <c r="T110" s="25">
        <v>41.486561000000002</v>
      </c>
      <c r="U110" s="25">
        <v>42.90802</v>
      </c>
      <c r="V110" s="25">
        <v>44.830936000000001</v>
      </c>
      <c r="W110" s="25">
        <v>46.700026999999999</v>
      </c>
      <c r="X110" s="25">
        <v>48.487735999999998</v>
      </c>
      <c r="Y110" s="25">
        <v>50.692126999999999</v>
      </c>
      <c r="Z110" s="25">
        <v>52.972492000000003</v>
      </c>
      <c r="AA110" s="25">
        <v>54.756222000000001</v>
      </c>
      <c r="AB110" s="25">
        <v>57.054774999999999</v>
      </c>
      <c r="AC110" s="25">
        <v>58.940365</v>
      </c>
      <c r="AD110" s="25">
        <v>60.645912000000003</v>
      </c>
      <c r="AE110" s="25">
        <v>62.840930999999998</v>
      </c>
      <c r="AF110" s="25">
        <v>64.501914999999997</v>
      </c>
      <c r="AG110" s="19">
        <v>3.5052E-2</v>
      </c>
    </row>
    <row r="111" spans="1:33" ht="15" customHeight="1" x14ac:dyDescent="0.35">
      <c r="A111" s="6" t="s">
        <v>239</v>
      </c>
      <c r="B111" s="17" t="s">
        <v>154</v>
      </c>
      <c r="C111" s="25">
        <v>12.357965999999999</v>
      </c>
      <c r="D111" s="25">
        <v>10.777995000000001</v>
      </c>
      <c r="E111" s="25">
        <v>13.400627999999999</v>
      </c>
      <c r="F111" s="25">
        <v>14.761683</v>
      </c>
      <c r="G111" s="25">
        <v>15.468278</v>
      </c>
      <c r="H111" s="25">
        <v>16.184179</v>
      </c>
      <c r="I111" s="25">
        <v>17.179281</v>
      </c>
      <c r="J111" s="25">
        <v>17.931643000000001</v>
      </c>
      <c r="K111" s="25">
        <v>18.651646</v>
      </c>
      <c r="L111" s="25">
        <v>19.473707000000001</v>
      </c>
      <c r="M111" s="25">
        <v>20.226514999999999</v>
      </c>
      <c r="N111" s="25">
        <v>21.243036</v>
      </c>
      <c r="O111" s="25">
        <v>22.057034999999999</v>
      </c>
      <c r="P111" s="25">
        <v>22.838909000000001</v>
      </c>
      <c r="Q111" s="25">
        <v>23.716595000000002</v>
      </c>
      <c r="R111" s="25">
        <v>24.589396000000001</v>
      </c>
      <c r="S111" s="25">
        <v>25.446138000000001</v>
      </c>
      <c r="T111" s="25">
        <v>26.484794999999998</v>
      </c>
      <c r="U111" s="25">
        <v>27.3169</v>
      </c>
      <c r="V111" s="25">
        <v>29.095949000000001</v>
      </c>
      <c r="W111" s="25">
        <v>30.273571</v>
      </c>
      <c r="X111" s="25">
        <v>31.408142000000002</v>
      </c>
      <c r="Y111" s="25">
        <v>32.894196000000001</v>
      </c>
      <c r="Z111" s="25">
        <v>34.461506</v>
      </c>
      <c r="AA111" s="25">
        <v>35.703712000000003</v>
      </c>
      <c r="AB111" s="25">
        <v>37.234088999999997</v>
      </c>
      <c r="AC111" s="25">
        <v>38.525547000000003</v>
      </c>
      <c r="AD111" s="25">
        <v>39.746098000000003</v>
      </c>
      <c r="AE111" s="25">
        <v>41.174399999999999</v>
      </c>
      <c r="AF111" s="25">
        <v>42.317410000000002</v>
      </c>
      <c r="AG111" s="19">
        <v>4.3358000000000001E-2</v>
      </c>
    </row>
    <row r="112" spans="1:33" ht="15" customHeight="1" x14ac:dyDescent="0.35">
      <c r="A112" s="6" t="s">
        <v>240</v>
      </c>
      <c r="B112" s="17" t="s">
        <v>182</v>
      </c>
      <c r="C112" s="25">
        <v>14.654002999999999</v>
      </c>
      <c r="D112" s="25">
        <v>15.090463</v>
      </c>
      <c r="E112" s="25">
        <v>14.681509999999999</v>
      </c>
      <c r="F112" s="25">
        <v>14.502679000000001</v>
      </c>
      <c r="G112" s="25">
        <v>14.504148000000001</v>
      </c>
      <c r="H112" s="25">
        <v>14.582769000000001</v>
      </c>
      <c r="I112" s="25">
        <v>14.763145</v>
      </c>
      <c r="J112" s="25">
        <v>15.121434000000001</v>
      </c>
      <c r="K112" s="25">
        <v>15.48817</v>
      </c>
      <c r="L112" s="25">
        <v>15.797434000000001</v>
      </c>
      <c r="M112" s="25">
        <v>16.101600999999999</v>
      </c>
      <c r="N112" s="25">
        <v>17.54327</v>
      </c>
      <c r="O112" s="25">
        <v>17.986913999999999</v>
      </c>
      <c r="P112" s="25">
        <v>18.373446999999999</v>
      </c>
      <c r="Q112" s="25">
        <v>18.836165999999999</v>
      </c>
      <c r="R112" s="25">
        <v>19.190335999999999</v>
      </c>
      <c r="S112" s="25">
        <v>19.661667000000001</v>
      </c>
      <c r="T112" s="25">
        <v>20.196612999999999</v>
      </c>
      <c r="U112" s="25">
        <v>20.739374000000002</v>
      </c>
      <c r="V112" s="25">
        <v>21.414515000000002</v>
      </c>
      <c r="W112" s="25">
        <v>22.126902000000001</v>
      </c>
      <c r="X112" s="25">
        <v>22.762029999999999</v>
      </c>
      <c r="Y112" s="25">
        <v>23.334723</v>
      </c>
      <c r="Z112" s="25">
        <v>23.969168</v>
      </c>
      <c r="AA112" s="25">
        <v>24.547056000000001</v>
      </c>
      <c r="AB112" s="25">
        <v>25.244947</v>
      </c>
      <c r="AC112" s="25">
        <v>25.976206000000001</v>
      </c>
      <c r="AD112" s="25">
        <v>26.726246</v>
      </c>
      <c r="AE112" s="25">
        <v>27.537659000000001</v>
      </c>
      <c r="AF112" s="25">
        <v>28.313566000000002</v>
      </c>
      <c r="AG112" s="19">
        <v>2.2970999999999998E-2</v>
      </c>
    </row>
    <row r="113" spans="1:33" ht="15" customHeight="1" x14ac:dyDescent="0.35">
      <c r="A113" s="6" t="s">
        <v>241</v>
      </c>
      <c r="B113" s="17" t="s">
        <v>149</v>
      </c>
      <c r="C113" s="25">
        <v>39.115726000000002</v>
      </c>
      <c r="D113" s="25">
        <v>40.891689</v>
      </c>
      <c r="E113" s="25">
        <v>40.337898000000003</v>
      </c>
      <c r="F113" s="25">
        <v>40.426842000000001</v>
      </c>
      <c r="G113" s="25">
        <v>41.700527000000001</v>
      </c>
      <c r="H113" s="25">
        <v>43.651725999999996</v>
      </c>
      <c r="I113" s="25">
        <v>45.215015000000001</v>
      </c>
      <c r="J113" s="25">
        <v>46.823669000000002</v>
      </c>
      <c r="K113" s="25">
        <v>48.38937</v>
      </c>
      <c r="L113" s="25">
        <v>49.741680000000002</v>
      </c>
      <c r="M113" s="25">
        <v>51.401198999999998</v>
      </c>
      <c r="N113" s="25">
        <v>53.103507999999998</v>
      </c>
      <c r="O113" s="25">
        <v>55.029850000000003</v>
      </c>
      <c r="P113" s="25">
        <v>56.679493000000001</v>
      </c>
      <c r="Q113" s="25">
        <v>57.898581999999998</v>
      </c>
      <c r="R113" s="25">
        <v>59.218525</v>
      </c>
      <c r="S113" s="25">
        <v>60.827025999999996</v>
      </c>
      <c r="T113" s="25">
        <v>62.417960999999998</v>
      </c>
      <c r="U113" s="25">
        <v>64.066467000000003</v>
      </c>
      <c r="V113" s="25">
        <v>65.943932000000004</v>
      </c>
      <c r="W113" s="25">
        <v>67.863761999999994</v>
      </c>
      <c r="X113" s="25">
        <v>69.796951000000007</v>
      </c>
      <c r="Y113" s="25">
        <v>71.540169000000006</v>
      </c>
      <c r="Z113" s="25">
        <v>73.523705000000007</v>
      </c>
      <c r="AA113" s="25">
        <v>75.794060000000002</v>
      </c>
      <c r="AB113" s="25">
        <v>77.783767999999995</v>
      </c>
      <c r="AC113" s="25">
        <v>79.871346000000003</v>
      </c>
      <c r="AD113" s="25">
        <v>82.037857000000002</v>
      </c>
      <c r="AE113" s="25">
        <v>84.197556000000006</v>
      </c>
      <c r="AF113" s="25">
        <v>86.337860000000006</v>
      </c>
      <c r="AG113" s="19">
        <v>2.7678000000000001E-2</v>
      </c>
    </row>
    <row r="114" spans="1:33" ht="15" customHeight="1" x14ac:dyDescent="0.35"/>
    <row r="115" spans="1:33" ht="15" customHeight="1" x14ac:dyDescent="0.35">
      <c r="B115" s="16" t="s">
        <v>184</v>
      </c>
    </row>
    <row r="116" spans="1:33" ht="15" customHeight="1" x14ac:dyDescent="0.35">
      <c r="A116" s="6" t="s">
        <v>242</v>
      </c>
      <c r="B116" s="17" t="s">
        <v>145</v>
      </c>
      <c r="C116" s="25">
        <v>21.749472000000001</v>
      </c>
      <c r="D116" s="25">
        <v>22.773755999999999</v>
      </c>
      <c r="E116" s="25">
        <v>21.329041</v>
      </c>
      <c r="F116" s="25">
        <v>22.401056000000001</v>
      </c>
      <c r="G116" s="25">
        <v>22.444970999999999</v>
      </c>
      <c r="H116" s="25">
        <v>22.466434</v>
      </c>
      <c r="I116" s="25">
        <v>22.712948000000001</v>
      </c>
      <c r="J116" s="25">
        <v>23.639408</v>
      </c>
      <c r="K116" s="25">
        <v>24.602958999999998</v>
      </c>
      <c r="L116" s="25">
        <v>25.387509999999999</v>
      </c>
      <c r="M116" s="25">
        <v>26.315695000000002</v>
      </c>
      <c r="N116" s="25">
        <v>27.447075000000002</v>
      </c>
      <c r="O116" s="25">
        <v>28.383220999999999</v>
      </c>
      <c r="P116" s="25">
        <v>29.400794999999999</v>
      </c>
      <c r="Q116" s="25">
        <v>30.385952</v>
      </c>
      <c r="R116" s="25">
        <v>31.494976000000001</v>
      </c>
      <c r="S116" s="25">
        <v>32.888092</v>
      </c>
      <c r="T116" s="25">
        <v>34.142879000000001</v>
      </c>
      <c r="U116" s="25">
        <v>35.315722999999998</v>
      </c>
      <c r="V116" s="25">
        <v>37.008327000000001</v>
      </c>
      <c r="W116" s="25">
        <v>38.594909999999999</v>
      </c>
      <c r="X116" s="25">
        <v>40.026404999999997</v>
      </c>
      <c r="Y116" s="25">
        <v>41.940761999999999</v>
      </c>
      <c r="Z116" s="25">
        <v>43.870601999999998</v>
      </c>
      <c r="AA116" s="25">
        <v>45.342849999999999</v>
      </c>
      <c r="AB116" s="25">
        <v>47.309265000000003</v>
      </c>
      <c r="AC116" s="25">
        <v>48.892651000000001</v>
      </c>
      <c r="AD116" s="25">
        <v>50.307139999999997</v>
      </c>
      <c r="AE116" s="25">
        <v>52.210383999999998</v>
      </c>
      <c r="AF116" s="25">
        <v>53.605736</v>
      </c>
      <c r="AG116" s="19">
        <v>3.1594999999999998E-2</v>
      </c>
    </row>
    <row r="117" spans="1:33" ht="15" customHeight="1" x14ac:dyDescent="0.35">
      <c r="A117" s="6" t="s">
        <v>243</v>
      </c>
      <c r="B117" s="17" t="s">
        <v>154</v>
      </c>
      <c r="C117" s="25">
        <v>13.006465</v>
      </c>
      <c r="D117" s="25">
        <v>13.775164</v>
      </c>
      <c r="E117" s="25">
        <v>13.375271</v>
      </c>
      <c r="F117" s="25">
        <v>14.757445000000001</v>
      </c>
      <c r="G117" s="25">
        <v>15.454079</v>
      </c>
      <c r="H117" s="25">
        <v>16.164206</v>
      </c>
      <c r="I117" s="25">
        <v>17.244572000000002</v>
      </c>
      <c r="J117" s="25">
        <v>17.967590000000001</v>
      </c>
      <c r="K117" s="25">
        <v>18.671254999999999</v>
      </c>
      <c r="L117" s="25">
        <v>19.465831999999999</v>
      </c>
      <c r="M117" s="25">
        <v>20.202300999999999</v>
      </c>
      <c r="N117" s="25">
        <v>21.269953000000001</v>
      </c>
      <c r="O117" s="25">
        <v>22.068263999999999</v>
      </c>
      <c r="P117" s="25">
        <v>22.814425</v>
      </c>
      <c r="Q117" s="25">
        <v>23.706302999999998</v>
      </c>
      <c r="R117" s="25">
        <v>24.556141</v>
      </c>
      <c r="S117" s="25">
        <v>25.451374000000001</v>
      </c>
      <c r="T117" s="25">
        <v>26.440833999999999</v>
      </c>
      <c r="U117" s="25">
        <v>27.224174000000001</v>
      </c>
      <c r="V117" s="25">
        <v>28.888342000000002</v>
      </c>
      <c r="W117" s="25">
        <v>29.778625000000002</v>
      </c>
      <c r="X117" s="25">
        <v>30.671182999999999</v>
      </c>
      <c r="Y117" s="25">
        <v>31.823647000000001</v>
      </c>
      <c r="Z117" s="25">
        <v>32.921565999999999</v>
      </c>
      <c r="AA117" s="25">
        <v>33.482467999999997</v>
      </c>
      <c r="AB117" s="25">
        <v>35.033802000000001</v>
      </c>
      <c r="AC117" s="25">
        <v>36.374592</v>
      </c>
      <c r="AD117" s="25">
        <v>37.541710000000002</v>
      </c>
      <c r="AE117" s="25">
        <v>39.012118999999998</v>
      </c>
      <c r="AF117" s="25">
        <v>40.262656999999997</v>
      </c>
      <c r="AG117" s="19">
        <v>3.9733999999999998E-2</v>
      </c>
    </row>
    <row r="118" spans="1:33" ht="15" customHeight="1" x14ac:dyDescent="0.35">
      <c r="A118" s="6" t="s">
        <v>244</v>
      </c>
      <c r="B118" s="17" t="s">
        <v>147</v>
      </c>
      <c r="C118" s="25">
        <v>5.1575009999999999</v>
      </c>
      <c r="D118" s="25">
        <v>4.1713760000000004</v>
      </c>
      <c r="E118" s="25">
        <v>3.9772439999999998</v>
      </c>
      <c r="F118" s="25">
        <v>3.7386849999999998</v>
      </c>
      <c r="G118" s="25">
        <v>3.673146</v>
      </c>
      <c r="H118" s="25">
        <v>3.758575</v>
      </c>
      <c r="I118" s="25">
        <v>3.937195</v>
      </c>
      <c r="J118" s="25">
        <v>4.287839</v>
      </c>
      <c r="K118" s="25">
        <v>4.6023440000000004</v>
      </c>
      <c r="L118" s="25">
        <v>4.8539089999999998</v>
      </c>
      <c r="M118" s="25">
        <v>5.0743510000000001</v>
      </c>
      <c r="N118" s="25">
        <v>5.2632839999999996</v>
      </c>
      <c r="O118" s="25">
        <v>5.5704060000000002</v>
      </c>
      <c r="P118" s="25">
        <v>5.7318629999999997</v>
      </c>
      <c r="Q118" s="25">
        <v>5.7670329999999996</v>
      </c>
      <c r="R118" s="25">
        <v>5.889748</v>
      </c>
      <c r="S118" s="25">
        <v>6.0850390000000001</v>
      </c>
      <c r="T118" s="25">
        <v>6.334803</v>
      </c>
      <c r="U118" s="25">
        <v>6.5950749999999996</v>
      </c>
      <c r="V118" s="25">
        <v>6.8874909999999998</v>
      </c>
      <c r="W118" s="25">
        <v>7.2218270000000002</v>
      </c>
      <c r="X118" s="25">
        <v>7.4684350000000004</v>
      </c>
      <c r="Y118" s="25">
        <v>7.5672620000000004</v>
      </c>
      <c r="Z118" s="25">
        <v>7.7438729999999998</v>
      </c>
      <c r="AA118" s="25">
        <v>7.8488429999999996</v>
      </c>
      <c r="AB118" s="25">
        <v>8.0545469999999995</v>
      </c>
      <c r="AC118" s="25">
        <v>8.2881680000000006</v>
      </c>
      <c r="AD118" s="25">
        <v>8.5726230000000001</v>
      </c>
      <c r="AE118" s="25">
        <v>8.8669860000000007</v>
      </c>
      <c r="AF118" s="25">
        <v>9.2180440000000008</v>
      </c>
      <c r="AG118" s="19">
        <v>2.0226000000000001E-2</v>
      </c>
    </row>
    <row r="119" spans="1:33" ht="15" customHeight="1" x14ac:dyDescent="0.35">
      <c r="A119" s="6" t="s">
        <v>245</v>
      </c>
      <c r="B119" s="17" t="s">
        <v>189</v>
      </c>
      <c r="C119" s="25">
        <v>2.11768</v>
      </c>
      <c r="D119" s="25">
        <v>2.0671740000000001</v>
      </c>
      <c r="E119" s="25">
        <v>2.1205970000000001</v>
      </c>
      <c r="F119" s="25">
        <v>2.1885490000000001</v>
      </c>
      <c r="G119" s="25">
        <v>2.1995830000000001</v>
      </c>
      <c r="H119" s="25">
        <v>2.245965</v>
      </c>
      <c r="I119" s="25">
        <v>2.3074479999999999</v>
      </c>
      <c r="J119" s="25">
        <v>2.378841</v>
      </c>
      <c r="K119" s="25">
        <v>2.4777130000000001</v>
      </c>
      <c r="L119" s="25">
        <v>2.5569039999999998</v>
      </c>
      <c r="M119" s="25">
        <v>2.6341899999999998</v>
      </c>
      <c r="N119" s="25">
        <v>2.7060249999999999</v>
      </c>
      <c r="O119" s="25">
        <v>2.7845209999999998</v>
      </c>
      <c r="P119" s="25">
        <v>2.873138</v>
      </c>
      <c r="Q119" s="25">
        <v>2.9326020000000002</v>
      </c>
      <c r="R119" s="25">
        <v>3.0141010000000001</v>
      </c>
      <c r="S119" s="25">
        <v>3.114906</v>
      </c>
      <c r="T119" s="25">
        <v>3.212186</v>
      </c>
      <c r="U119" s="25">
        <v>3.3164889999999998</v>
      </c>
      <c r="V119" s="25">
        <v>3.4306649999999999</v>
      </c>
      <c r="W119" s="25">
        <v>3.5523850000000001</v>
      </c>
      <c r="X119" s="25">
        <v>3.6388159999999998</v>
      </c>
      <c r="Y119" s="25">
        <v>3.753593</v>
      </c>
      <c r="Z119" s="25">
        <v>3.864852</v>
      </c>
      <c r="AA119" s="25">
        <v>3.9822150000000001</v>
      </c>
      <c r="AB119" s="25">
        <v>4.1075900000000001</v>
      </c>
      <c r="AC119" s="25">
        <v>4.2204649999999999</v>
      </c>
      <c r="AD119" s="25">
        <v>4.3218490000000003</v>
      </c>
      <c r="AE119" s="25">
        <v>4.4535090000000004</v>
      </c>
      <c r="AF119" s="25">
        <v>4.590535</v>
      </c>
      <c r="AG119" s="19">
        <v>2.7038E-2</v>
      </c>
    </row>
    <row r="120" spans="1:33" ht="15" customHeight="1" x14ac:dyDescent="0.35">
      <c r="A120" s="6" t="s">
        <v>246</v>
      </c>
      <c r="B120" s="17" t="s">
        <v>191</v>
      </c>
      <c r="C120" s="25">
        <v>0.71781099999999998</v>
      </c>
      <c r="D120" s="25">
        <v>0.74200999999999995</v>
      </c>
      <c r="E120" s="25">
        <v>0.76300000000000001</v>
      </c>
      <c r="F120" s="25">
        <v>0.78690499999999997</v>
      </c>
      <c r="G120" s="25">
        <v>0.81420700000000001</v>
      </c>
      <c r="H120" s="25">
        <v>0.84318199999999999</v>
      </c>
      <c r="I120" s="25">
        <v>0.87551900000000005</v>
      </c>
      <c r="J120" s="25">
        <v>0.90792799999999996</v>
      </c>
      <c r="K120" s="25">
        <v>0.94228400000000001</v>
      </c>
      <c r="L120" s="25">
        <v>0.97679700000000003</v>
      </c>
      <c r="M120" s="25">
        <v>1.0107969999999999</v>
      </c>
      <c r="N120" s="25">
        <v>1.0465310000000001</v>
      </c>
      <c r="O120" s="25">
        <v>1.0837680000000001</v>
      </c>
      <c r="P120" s="25">
        <v>1.1215839999999999</v>
      </c>
      <c r="Q120" s="25">
        <v>1.163171</v>
      </c>
      <c r="R120" s="25">
        <v>1.206601</v>
      </c>
      <c r="S120" s="25">
        <v>1.2502070000000001</v>
      </c>
      <c r="T120" s="25">
        <v>1.2971729999999999</v>
      </c>
      <c r="U120" s="25">
        <v>1.3451439999999999</v>
      </c>
      <c r="V120" s="25">
        <v>1.395427</v>
      </c>
      <c r="W120" s="25">
        <v>1.4474070000000001</v>
      </c>
      <c r="X120" s="25">
        <v>1.5013909999999999</v>
      </c>
      <c r="Y120" s="25">
        <v>1.5568580000000001</v>
      </c>
      <c r="Z120" s="25">
        <v>1.6137649999999999</v>
      </c>
      <c r="AA120" s="25">
        <v>1.672439</v>
      </c>
      <c r="AB120" s="25">
        <v>1.733236</v>
      </c>
      <c r="AC120" s="25">
        <v>1.7962020000000001</v>
      </c>
      <c r="AD120" s="25">
        <v>1.860921</v>
      </c>
      <c r="AE120" s="25">
        <v>1.9269700000000001</v>
      </c>
      <c r="AF120" s="25">
        <v>1.9942059999999999</v>
      </c>
      <c r="AG120" s="19">
        <v>3.5861999999999998E-2</v>
      </c>
    </row>
    <row r="121" spans="1:33" ht="15" customHeight="1" x14ac:dyDescent="0.35"/>
    <row r="122" spans="1:33" ht="15" customHeight="1" x14ac:dyDescent="0.35">
      <c r="B122" s="16" t="s">
        <v>192</v>
      </c>
    </row>
    <row r="123" spans="1:33" ht="15" customHeight="1" x14ac:dyDescent="0.35">
      <c r="A123" s="6" t="s">
        <v>247</v>
      </c>
      <c r="B123" s="17" t="s">
        <v>143</v>
      </c>
      <c r="C123" s="25">
        <v>19.520824000000001</v>
      </c>
      <c r="D123" s="25">
        <v>21.603919999999999</v>
      </c>
      <c r="E123" s="25">
        <v>21.253309000000002</v>
      </c>
      <c r="F123" s="25">
        <v>21.852679999999999</v>
      </c>
      <c r="G123" s="25">
        <v>22.449829000000001</v>
      </c>
      <c r="H123" s="25">
        <v>23.284254000000001</v>
      </c>
      <c r="I123" s="25">
        <v>24.399702000000001</v>
      </c>
      <c r="J123" s="25">
        <v>25.812338</v>
      </c>
      <c r="K123" s="25">
        <v>27.320150000000002</v>
      </c>
      <c r="L123" s="25">
        <v>28.77272</v>
      </c>
      <c r="M123" s="25">
        <v>30.272393999999998</v>
      </c>
      <c r="N123" s="25">
        <v>31.973837</v>
      </c>
      <c r="O123" s="25">
        <v>33.548439000000002</v>
      </c>
      <c r="P123" s="25">
        <v>34.991183999999997</v>
      </c>
      <c r="Q123" s="25">
        <v>36.358035999999998</v>
      </c>
      <c r="R123" s="25">
        <v>37.698695999999998</v>
      </c>
      <c r="S123" s="25">
        <v>39.276772000000001</v>
      </c>
      <c r="T123" s="25">
        <v>40.961433</v>
      </c>
      <c r="U123" s="25">
        <v>42.562457999999999</v>
      </c>
      <c r="V123" s="25">
        <v>44.512256999999998</v>
      </c>
      <c r="W123" s="25">
        <v>46.520184</v>
      </c>
      <c r="X123" s="25">
        <v>48.555981000000003</v>
      </c>
      <c r="Y123" s="25">
        <v>50.871451999999998</v>
      </c>
      <c r="Z123" s="25">
        <v>53.147418999999999</v>
      </c>
      <c r="AA123" s="25">
        <v>55.020710000000001</v>
      </c>
      <c r="AB123" s="25">
        <v>56.647044999999999</v>
      </c>
      <c r="AC123" s="25">
        <v>58.255203000000002</v>
      </c>
      <c r="AD123" s="25">
        <v>60.012031999999998</v>
      </c>
      <c r="AE123" s="25">
        <v>61.930767000000003</v>
      </c>
      <c r="AF123" s="25">
        <v>63.724518000000003</v>
      </c>
      <c r="AG123" s="19">
        <v>4.1640000000000003E-2</v>
      </c>
    </row>
    <row r="124" spans="1:33" ht="15" customHeight="1" x14ac:dyDescent="0.35">
      <c r="A124" s="6" t="s">
        <v>248</v>
      </c>
      <c r="B124" s="17" t="s">
        <v>173</v>
      </c>
      <c r="C124" s="25">
        <v>25.787903</v>
      </c>
      <c r="D124" s="25">
        <v>26.590775000000001</v>
      </c>
      <c r="E124" s="25">
        <v>26.982386000000002</v>
      </c>
      <c r="F124" s="25">
        <v>27.478241000000001</v>
      </c>
      <c r="G124" s="25">
        <v>28.082909000000001</v>
      </c>
      <c r="H124" s="25">
        <v>29.118649000000001</v>
      </c>
      <c r="I124" s="25">
        <v>30.523686999999999</v>
      </c>
      <c r="J124" s="25">
        <v>31.906485</v>
      </c>
      <c r="K124" s="25">
        <v>33.254424999999998</v>
      </c>
      <c r="L124" s="25">
        <v>34.937057000000003</v>
      </c>
      <c r="M124" s="25">
        <v>36.206982000000004</v>
      </c>
      <c r="N124" s="25">
        <v>38.690353000000002</v>
      </c>
      <c r="O124" s="25">
        <v>40.268974</v>
      </c>
      <c r="P124" s="25">
        <v>41.823528000000003</v>
      </c>
      <c r="Q124" s="25">
        <v>43.454517000000003</v>
      </c>
      <c r="R124" s="25">
        <v>45.000152999999997</v>
      </c>
      <c r="S124" s="25">
        <v>46.802525000000003</v>
      </c>
      <c r="T124" s="25">
        <v>48.779102000000002</v>
      </c>
      <c r="U124" s="25">
        <v>50.349072</v>
      </c>
      <c r="V124" s="25">
        <v>52.891319000000003</v>
      </c>
      <c r="W124" s="25">
        <v>55.170071</v>
      </c>
      <c r="X124" s="25">
        <v>57.629939999999998</v>
      </c>
      <c r="Y124" s="25">
        <v>60.314137000000002</v>
      </c>
      <c r="Z124" s="25">
        <v>62.726787999999999</v>
      </c>
      <c r="AA124" s="25">
        <v>65.050590999999997</v>
      </c>
      <c r="AB124" s="25">
        <v>67.875214</v>
      </c>
      <c r="AC124" s="25">
        <v>70.318016</v>
      </c>
      <c r="AD124" s="25">
        <v>72.854843000000002</v>
      </c>
      <c r="AE124" s="25">
        <v>75.520477</v>
      </c>
      <c r="AF124" s="25">
        <v>77.296126999999998</v>
      </c>
      <c r="AG124" s="19">
        <v>3.8579000000000002E-2</v>
      </c>
    </row>
    <row r="125" spans="1:33" ht="15" customHeight="1" x14ac:dyDescent="0.35">
      <c r="A125" s="6" t="s">
        <v>249</v>
      </c>
      <c r="B125" s="17" t="s">
        <v>175</v>
      </c>
      <c r="C125" s="25">
        <v>25.875972999999998</v>
      </c>
      <c r="D125" s="25">
        <v>25.617805000000001</v>
      </c>
      <c r="E125" s="25">
        <v>23.237670999999999</v>
      </c>
      <c r="F125" s="25">
        <v>23.748631</v>
      </c>
      <c r="G125" s="25">
        <v>24.296911000000001</v>
      </c>
      <c r="H125" s="25">
        <v>25.179044999999999</v>
      </c>
      <c r="I125" s="25">
        <v>26.354541999999999</v>
      </c>
      <c r="J125" s="25">
        <v>27.522617</v>
      </c>
      <c r="K125" s="25">
        <v>28.659565000000001</v>
      </c>
      <c r="L125" s="25">
        <v>30.065671999999999</v>
      </c>
      <c r="M125" s="25">
        <v>31.143377000000001</v>
      </c>
      <c r="N125" s="25">
        <v>33.516613</v>
      </c>
      <c r="O125" s="25">
        <v>34.852974000000003</v>
      </c>
      <c r="P125" s="25">
        <v>36.163277000000001</v>
      </c>
      <c r="Q125" s="25">
        <v>37.588459</v>
      </c>
      <c r="R125" s="25">
        <v>38.893658000000002</v>
      </c>
      <c r="S125" s="25">
        <v>40.417262999999998</v>
      </c>
      <c r="T125" s="25">
        <v>42.090862000000001</v>
      </c>
      <c r="U125" s="25">
        <v>43.434212000000002</v>
      </c>
      <c r="V125" s="25">
        <v>45.559970999999997</v>
      </c>
      <c r="W125" s="25">
        <v>47.497467</v>
      </c>
      <c r="X125" s="25">
        <v>49.468449</v>
      </c>
      <c r="Y125" s="25">
        <v>51.754192000000003</v>
      </c>
      <c r="Z125" s="25">
        <v>53.917262999999998</v>
      </c>
      <c r="AA125" s="25">
        <v>55.901721999999999</v>
      </c>
      <c r="AB125" s="25">
        <v>58.335402999999999</v>
      </c>
      <c r="AC125" s="25">
        <v>60.400196000000001</v>
      </c>
      <c r="AD125" s="25">
        <v>62.583336000000003</v>
      </c>
      <c r="AE125" s="25">
        <v>64.846755999999999</v>
      </c>
      <c r="AF125" s="25">
        <v>66.375107</v>
      </c>
      <c r="AG125" s="19">
        <v>3.3015999999999997E-2</v>
      </c>
    </row>
    <row r="126" spans="1:33" ht="15" customHeight="1" x14ac:dyDescent="0.35">
      <c r="A126" s="6" t="s">
        <v>250</v>
      </c>
      <c r="B126" s="17" t="s">
        <v>177</v>
      </c>
      <c r="C126" s="25">
        <v>14.720805</v>
      </c>
      <c r="D126" s="25">
        <v>15.883732</v>
      </c>
      <c r="E126" s="25">
        <v>14.894306</v>
      </c>
      <c r="F126" s="25">
        <v>16.54401</v>
      </c>
      <c r="G126" s="25">
        <v>17.195129000000001</v>
      </c>
      <c r="H126" s="25">
        <v>17.980322000000001</v>
      </c>
      <c r="I126" s="25">
        <v>18.905930000000001</v>
      </c>
      <c r="J126" s="25">
        <v>19.819420000000001</v>
      </c>
      <c r="K126" s="25">
        <v>20.708345000000001</v>
      </c>
      <c r="L126" s="25">
        <v>21.397466999999999</v>
      </c>
      <c r="M126" s="25">
        <v>22.502146</v>
      </c>
      <c r="N126" s="25">
        <v>23.752870999999999</v>
      </c>
      <c r="O126" s="25">
        <v>24.616678</v>
      </c>
      <c r="P126" s="25">
        <v>25.473087</v>
      </c>
      <c r="Q126" s="25">
        <v>26.390502999999999</v>
      </c>
      <c r="R126" s="25">
        <v>27.406216000000001</v>
      </c>
      <c r="S126" s="25">
        <v>28.726956999999999</v>
      </c>
      <c r="T126" s="25">
        <v>29.962418</v>
      </c>
      <c r="U126" s="25">
        <v>31.061534999999999</v>
      </c>
      <c r="V126" s="25">
        <v>32.604354999999998</v>
      </c>
      <c r="W126" s="25">
        <v>34.101086000000002</v>
      </c>
      <c r="X126" s="25">
        <v>35.442081000000002</v>
      </c>
      <c r="Y126" s="25">
        <v>37.272185999999998</v>
      </c>
      <c r="Z126" s="25">
        <v>39.145409000000001</v>
      </c>
      <c r="AA126" s="25">
        <v>40.502749999999999</v>
      </c>
      <c r="AB126" s="25">
        <v>42.279293000000003</v>
      </c>
      <c r="AC126" s="25">
        <v>43.718406999999999</v>
      </c>
      <c r="AD126" s="25">
        <v>45.065403000000003</v>
      </c>
      <c r="AE126" s="25">
        <v>46.815086000000001</v>
      </c>
      <c r="AF126" s="25">
        <v>48.104626000000003</v>
      </c>
      <c r="AG126" s="19">
        <v>4.1676999999999999E-2</v>
      </c>
    </row>
    <row r="127" spans="1:33" ht="15" customHeight="1" x14ac:dyDescent="0.35">
      <c r="A127" s="6" t="s">
        <v>251</v>
      </c>
      <c r="B127" s="17" t="s">
        <v>145</v>
      </c>
      <c r="C127" s="25">
        <v>23.276806000000001</v>
      </c>
      <c r="D127" s="25">
        <v>23.387381000000001</v>
      </c>
      <c r="E127" s="25">
        <v>22.764074000000001</v>
      </c>
      <c r="F127" s="25">
        <v>24.150718999999999</v>
      </c>
      <c r="G127" s="25">
        <v>24.880419</v>
      </c>
      <c r="H127" s="25">
        <v>25.593164000000002</v>
      </c>
      <c r="I127" s="25">
        <v>26.497302999999999</v>
      </c>
      <c r="J127" s="25">
        <v>27.537680000000002</v>
      </c>
      <c r="K127" s="25">
        <v>28.627863000000001</v>
      </c>
      <c r="L127" s="25">
        <v>29.532859999999999</v>
      </c>
      <c r="M127" s="25">
        <v>30.726381</v>
      </c>
      <c r="N127" s="25">
        <v>32.247349</v>
      </c>
      <c r="O127" s="25">
        <v>33.390045000000001</v>
      </c>
      <c r="P127" s="25">
        <v>34.426895000000002</v>
      </c>
      <c r="Q127" s="25">
        <v>35.654384999999998</v>
      </c>
      <c r="R127" s="25">
        <v>36.893870999999997</v>
      </c>
      <c r="S127" s="25">
        <v>38.397132999999997</v>
      </c>
      <c r="T127" s="25">
        <v>39.883293000000002</v>
      </c>
      <c r="U127" s="25">
        <v>41.239578000000002</v>
      </c>
      <c r="V127" s="25">
        <v>43.090797000000002</v>
      </c>
      <c r="W127" s="25">
        <v>44.884354000000002</v>
      </c>
      <c r="X127" s="25">
        <v>46.583663999999999</v>
      </c>
      <c r="Y127" s="25">
        <v>48.715954000000004</v>
      </c>
      <c r="Z127" s="25">
        <v>50.899234999999997</v>
      </c>
      <c r="AA127" s="25">
        <v>52.60181</v>
      </c>
      <c r="AB127" s="25">
        <v>54.789065999999998</v>
      </c>
      <c r="AC127" s="25">
        <v>56.572834</v>
      </c>
      <c r="AD127" s="25">
        <v>58.226517000000001</v>
      </c>
      <c r="AE127" s="25">
        <v>60.309513000000003</v>
      </c>
      <c r="AF127" s="25">
        <v>61.898539999999997</v>
      </c>
      <c r="AG127" s="19">
        <v>3.4300999999999998E-2</v>
      </c>
    </row>
    <row r="128" spans="1:33" ht="15" customHeight="1" x14ac:dyDescent="0.35">
      <c r="A128" s="6" t="s">
        <v>252</v>
      </c>
      <c r="B128" s="17" t="s">
        <v>154</v>
      </c>
      <c r="C128" s="25">
        <v>12.032716000000001</v>
      </c>
      <c r="D128" s="25">
        <v>10.798659000000001</v>
      </c>
      <c r="E128" s="25">
        <v>13.090178</v>
      </c>
      <c r="F128" s="25">
        <v>14.506969</v>
      </c>
      <c r="G128" s="25">
        <v>15.255203</v>
      </c>
      <c r="H128" s="25">
        <v>16.003720999999999</v>
      </c>
      <c r="I128" s="25">
        <v>17.042051000000001</v>
      </c>
      <c r="J128" s="25">
        <v>17.786282</v>
      </c>
      <c r="K128" s="25">
        <v>18.499012</v>
      </c>
      <c r="L128" s="25">
        <v>19.311052</v>
      </c>
      <c r="M128" s="25">
        <v>20.058738999999999</v>
      </c>
      <c r="N128" s="25">
        <v>21.068194999999999</v>
      </c>
      <c r="O128" s="25">
        <v>21.874383999999999</v>
      </c>
      <c r="P128" s="25">
        <v>22.649939</v>
      </c>
      <c r="Q128" s="25">
        <v>23.521557000000001</v>
      </c>
      <c r="R128" s="25">
        <v>24.386759000000001</v>
      </c>
      <c r="S128" s="25">
        <v>25.228525000000001</v>
      </c>
      <c r="T128" s="25">
        <v>26.258348000000002</v>
      </c>
      <c r="U128" s="25">
        <v>27.074964999999999</v>
      </c>
      <c r="V128" s="25">
        <v>28.854092000000001</v>
      </c>
      <c r="W128" s="25">
        <v>30.013736999999999</v>
      </c>
      <c r="X128" s="25">
        <v>31.127365000000001</v>
      </c>
      <c r="Y128" s="25">
        <v>32.600380000000001</v>
      </c>
      <c r="Z128" s="25">
        <v>34.151321000000003</v>
      </c>
      <c r="AA128" s="25">
        <v>35.369236000000001</v>
      </c>
      <c r="AB128" s="25">
        <v>36.894309999999997</v>
      </c>
      <c r="AC128" s="25">
        <v>38.176537000000003</v>
      </c>
      <c r="AD128" s="25">
        <v>39.384224000000003</v>
      </c>
      <c r="AE128" s="25">
        <v>40.809204000000001</v>
      </c>
      <c r="AF128" s="25">
        <v>41.942646000000003</v>
      </c>
      <c r="AG128" s="19">
        <v>4.3998000000000002E-2</v>
      </c>
    </row>
    <row r="129" spans="1:33" ht="15" customHeight="1" x14ac:dyDescent="0.35">
      <c r="A129" s="6" t="s">
        <v>253</v>
      </c>
      <c r="B129" s="17" t="s">
        <v>147</v>
      </c>
      <c r="C129" s="25">
        <v>6.7270459999999996</v>
      </c>
      <c r="D129" s="25">
        <v>6.6045829999999999</v>
      </c>
      <c r="E129" s="25">
        <v>6.3578260000000002</v>
      </c>
      <c r="F129" s="25">
        <v>6.161632</v>
      </c>
      <c r="G129" s="25">
        <v>6.1704679999999996</v>
      </c>
      <c r="H129" s="25">
        <v>6.3135500000000002</v>
      </c>
      <c r="I129" s="25">
        <v>6.566916</v>
      </c>
      <c r="J129" s="25">
        <v>6.9712100000000001</v>
      </c>
      <c r="K129" s="25">
        <v>7.4063559999999997</v>
      </c>
      <c r="L129" s="25">
        <v>7.7836169999999996</v>
      </c>
      <c r="M129" s="25">
        <v>8.1394699999999993</v>
      </c>
      <c r="N129" s="25">
        <v>8.5430620000000008</v>
      </c>
      <c r="O129" s="25">
        <v>8.9469200000000004</v>
      </c>
      <c r="P129" s="25">
        <v>9.2868790000000008</v>
      </c>
      <c r="Q129" s="25">
        <v>9.5398429999999994</v>
      </c>
      <c r="R129" s="25">
        <v>9.8092070000000007</v>
      </c>
      <c r="S129" s="25">
        <v>10.141741</v>
      </c>
      <c r="T129" s="25">
        <v>10.507744000000001</v>
      </c>
      <c r="U129" s="25">
        <v>10.882846000000001</v>
      </c>
      <c r="V129" s="25">
        <v>11.284386</v>
      </c>
      <c r="W129" s="25">
        <v>11.769034</v>
      </c>
      <c r="X129" s="25">
        <v>12.149042</v>
      </c>
      <c r="Y129" s="25">
        <v>12.406451000000001</v>
      </c>
      <c r="Z129" s="25">
        <v>12.743321999999999</v>
      </c>
      <c r="AA129" s="25">
        <v>13.019246000000001</v>
      </c>
      <c r="AB129" s="25">
        <v>13.373319</v>
      </c>
      <c r="AC129" s="25">
        <v>13.759123000000001</v>
      </c>
      <c r="AD129" s="25">
        <v>14.184024000000001</v>
      </c>
      <c r="AE129" s="25">
        <v>14.655643</v>
      </c>
      <c r="AF129" s="25">
        <v>15.117414999999999</v>
      </c>
      <c r="AG129" s="19">
        <v>2.8313999999999999E-2</v>
      </c>
    </row>
    <row r="130" spans="1:33" ht="15" customHeight="1" x14ac:dyDescent="0.35">
      <c r="A130" s="6" t="s">
        <v>254</v>
      </c>
      <c r="B130" s="17" t="s">
        <v>164</v>
      </c>
      <c r="C130" s="25">
        <v>3.9278590000000002</v>
      </c>
      <c r="D130" s="25">
        <v>3.6321189999999999</v>
      </c>
      <c r="E130" s="25">
        <v>3.5428829999999998</v>
      </c>
      <c r="F130" s="25">
        <v>3.4748770000000002</v>
      </c>
      <c r="G130" s="25">
        <v>3.4836140000000002</v>
      </c>
      <c r="H130" s="25">
        <v>3.5318200000000002</v>
      </c>
      <c r="I130" s="25">
        <v>3.6228739999999999</v>
      </c>
      <c r="J130" s="25">
        <v>3.7460089999999999</v>
      </c>
      <c r="K130" s="25">
        <v>3.8910559999999998</v>
      </c>
      <c r="L130" s="25">
        <v>4.054818</v>
      </c>
      <c r="M130" s="25">
        <v>4.2208030000000001</v>
      </c>
      <c r="N130" s="25">
        <v>4.4014939999999996</v>
      </c>
      <c r="O130" s="25">
        <v>4.5723609999999999</v>
      </c>
      <c r="P130" s="25">
        <v>4.7503060000000001</v>
      </c>
      <c r="Q130" s="25">
        <v>4.9470919999999996</v>
      </c>
      <c r="R130" s="25">
        <v>5.1530399999999998</v>
      </c>
      <c r="S130" s="25">
        <v>5.3757289999999998</v>
      </c>
      <c r="T130" s="25">
        <v>5.6005260000000003</v>
      </c>
      <c r="U130" s="25">
        <v>5.8304869999999998</v>
      </c>
      <c r="V130" s="25">
        <v>6.0772279999999999</v>
      </c>
      <c r="W130" s="25">
        <v>6.3238630000000002</v>
      </c>
      <c r="X130" s="25">
        <v>6.5788970000000004</v>
      </c>
      <c r="Y130" s="25">
        <v>6.8513330000000003</v>
      </c>
      <c r="Z130" s="25">
        <v>7.1383049999999999</v>
      </c>
      <c r="AA130" s="25">
        <v>7.4360689999999998</v>
      </c>
      <c r="AB130" s="25">
        <v>7.7463649999999999</v>
      </c>
      <c r="AC130" s="25">
        <v>8.0682399999999994</v>
      </c>
      <c r="AD130" s="25">
        <v>8.3898799999999998</v>
      </c>
      <c r="AE130" s="25">
        <v>8.7255020000000005</v>
      </c>
      <c r="AF130" s="25">
        <v>9.0702739999999995</v>
      </c>
      <c r="AG130" s="19">
        <v>2.9278999999999999E-2</v>
      </c>
    </row>
    <row r="131" spans="1:33" ht="15" customHeight="1" x14ac:dyDescent="0.35">
      <c r="A131" s="6" t="s">
        <v>255</v>
      </c>
      <c r="B131" s="17" t="s">
        <v>202</v>
      </c>
      <c r="C131" s="25">
        <v>2.151859</v>
      </c>
      <c r="D131" s="25">
        <v>2.1075520000000001</v>
      </c>
      <c r="E131" s="25">
        <v>2.1636600000000001</v>
      </c>
      <c r="F131" s="25">
        <v>2.240113</v>
      </c>
      <c r="G131" s="25">
        <v>2.2593019999999999</v>
      </c>
      <c r="H131" s="25">
        <v>2.3110550000000001</v>
      </c>
      <c r="I131" s="25">
        <v>2.3771870000000002</v>
      </c>
      <c r="J131" s="25">
        <v>2.451918</v>
      </c>
      <c r="K131" s="25">
        <v>2.5524119999999999</v>
      </c>
      <c r="L131" s="25">
        <v>2.6359469999999998</v>
      </c>
      <c r="M131" s="25">
        <v>2.7169949999999998</v>
      </c>
      <c r="N131" s="25">
        <v>2.7945340000000001</v>
      </c>
      <c r="O131" s="25">
        <v>2.8762919999999998</v>
      </c>
      <c r="P131" s="25">
        <v>2.9720580000000001</v>
      </c>
      <c r="Q131" s="25">
        <v>3.0418050000000001</v>
      </c>
      <c r="R131" s="25">
        <v>3.1303130000000001</v>
      </c>
      <c r="S131" s="25">
        <v>3.237384</v>
      </c>
      <c r="T131" s="25">
        <v>3.340252</v>
      </c>
      <c r="U131" s="25">
        <v>3.4525510000000001</v>
      </c>
      <c r="V131" s="25">
        <v>3.573213</v>
      </c>
      <c r="W131" s="25">
        <v>3.7018949999999999</v>
      </c>
      <c r="X131" s="25">
        <v>3.7977460000000001</v>
      </c>
      <c r="Y131" s="25">
        <v>3.920636</v>
      </c>
      <c r="Z131" s="25">
        <v>4.0411419999999998</v>
      </c>
      <c r="AA131" s="25">
        <v>4.1694100000000001</v>
      </c>
      <c r="AB131" s="25">
        <v>4.3036070000000004</v>
      </c>
      <c r="AC131" s="25">
        <v>4.4281899999999998</v>
      </c>
      <c r="AD131" s="25">
        <v>4.54284</v>
      </c>
      <c r="AE131" s="25">
        <v>4.6838689999999996</v>
      </c>
      <c r="AF131" s="25">
        <v>4.8262369999999999</v>
      </c>
      <c r="AG131" s="19">
        <v>2.8243999999999998E-2</v>
      </c>
    </row>
    <row r="132" spans="1:33" ht="15" customHeight="1" x14ac:dyDescent="0.35">
      <c r="A132" s="6" t="s">
        <v>256</v>
      </c>
      <c r="B132" s="17" t="s">
        <v>168</v>
      </c>
      <c r="C132" s="25" t="s">
        <v>305</v>
      </c>
      <c r="D132" s="25" t="s">
        <v>305</v>
      </c>
      <c r="E132" s="25" t="s">
        <v>305</v>
      </c>
      <c r="F132" s="25" t="s">
        <v>305</v>
      </c>
      <c r="G132" s="25" t="s">
        <v>305</v>
      </c>
      <c r="H132" s="25" t="s">
        <v>305</v>
      </c>
      <c r="I132" s="25" t="s">
        <v>305</v>
      </c>
      <c r="J132" s="25" t="s">
        <v>305</v>
      </c>
      <c r="K132" s="25" t="s">
        <v>305</v>
      </c>
      <c r="L132" s="25" t="s">
        <v>305</v>
      </c>
      <c r="M132" s="25" t="s">
        <v>305</v>
      </c>
      <c r="N132" s="25" t="s">
        <v>305</v>
      </c>
      <c r="O132" s="25" t="s">
        <v>305</v>
      </c>
      <c r="P132" s="25" t="s">
        <v>305</v>
      </c>
      <c r="Q132" s="25" t="s">
        <v>305</v>
      </c>
      <c r="R132" s="25" t="s">
        <v>305</v>
      </c>
      <c r="S132" s="25" t="s">
        <v>305</v>
      </c>
      <c r="T132" s="25" t="s">
        <v>305</v>
      </c>
      <c r="U132" s="25" t="s">
        <v>305</v>
      </c>
      <c r="V132" s="25" t="s">
        <v>305</v>
      </c>
      <c r="W132" s="25" t="s">
        <v>305</v>
      </c>
      <c r="X132" s="25" t="s">
        <v>305</v>
      </c>
      <c r="Y132" s="25" t="s">
        <v>305</v>
      </c>
      <c r="Z132" s="25" t="s">
        <v>305</v>
      </c>
      <c r="AA132" s="25" t="s">
        <v>305</v>
      </c>
      <c r="AB132" s="25" t="s">
        <v>305</v>
      </c>
      <c r="AC132" s="25" t="s">
        <v>305</v>
      </c>
      <c r="AD132" s="25" t="s">
        <v>305</v>
      </c>
      <c r="AE132" s="25" t="s">
        <v>305</v>
      </c>
      <c r="AF132" s="25" t="s">
        <v>305</v>
      </c>
      <c r="AG132" s="19" t="s">
        <v>305</v>
      </c>
    </row>
    <row r="133" spans="1:33" ht="15" customHeight="1" x14ac:dyDescent="0.35">
      <c r="A133" s="6" t="s">
        <v>257</v>
      </c>
      <c r="B133" s="17" t="s">
        <v>149</v>
      </c>
      <c r="C133" s="25">
        <v>32.508968000000003</v>
      </c>
      <c r="D133" s="25">
        <v>33.201942000000003</v>
      </c>
      <c r="E133" s="25">
        <v>33.351345000000002</v>
      </c>
      <c r="F133" s="25">
        <v>33.670017000000001</v>
      </c>
      <c r="G133" s="25">
        <v>34.520237000000002</v>
      </c>
      <c r="H133" s="25">
        <v>35.786861000000002</v>
      </c>
      <c r="I133" s="25">
        <v>37.074390000000001</v>
      </c>
      <c r="J133" s="25">
        <v>38.448791999999997</v>
      </c>
      <c r="K133" s="25">
        <v>39.90155</v>
      </c>
      <c r="L133" s="25">
        <v>41.235827999999998</v>
      </c>
      <c r="M133" s="25">
        <v>42.729869999999998</v>
      </c>
      <c r="N133" s="25">
        <v>44.240788000000002</v>
      </c>
      <c r="O133" s="25">
        <v>45.868301000000002</v>
      </c>
      <c r="P133" s="25">
        <v>47.486355000000003</v>
      </c>
      <c r="Q133" s="25">
        <v>48.654358000000002</v>
      </c>
      <c r="R133" s="25">
        <v>49.975464000000002</v>
      </c>
      <c r="S133" s="25">
        <v>51.482235000000003</v>
      </c>
      <c r="T133" s="25">
        <v>53.025131000000002</v>
      </c>
      <c r="U133" s="25">
        <v>54.604382000000001</v>
      </c>
      <c r="V133" s="25">
        <v>56.570984000000003</v>
      </c>
      <c r="W133" s="25">
        <v>58.343570999999997</v>
      </c>
      <c r="X133" s="25">
        <v>60.351036000000001</v>
      </c>
      <c r="Y133" s="25">
        <v>62.065617000000003</v>
      </c>
      <c r="Z133" s="25">
        <v>63.902816999999999</v>
      </c>
      <c r="AA133" s="25">
        <v>66.037582</v>
      </c>
      <c r="AB133" s="25">
        <v>67.743195</v>
      </c>
      <c r="AC133" s="25">
        <v>69.890799999999999</v>
      </c>
      <c r="AD133" s="25">
        <v>71.968269000000006</v>
      </c>
      <c r="AE133" s="25">
        <v>74.092331000000001</v>
      </c>
      <c r="AF133" s="25">
        <v>75.927504999999996</v>
      </c>
      <c r="AG133" s="19">
        <v>2.9682E-2</v>
      </c>
    </row>
    <row r="134" spans="1:33" ht="15" customHeight="1" x14ac:dyDescent="0.35"/>
    <row r="135" spans="1:33" ht="15" customHeight="1" x14ac:dyDescent="0.35">
      <c r="B135" s="16" t="s">
        <v>205</v>
      </c>
    </row>
    <row r="136" spans="1:33" ht="15" customHeight="1" x14ac:dyDescent="0.35">
      <c r="B136" s="16" t="s">
        <v>258</v>
      </c>
    </row>
    <row r="137" spans="1:33" ht="15" customHeight="1" x14ac:dyDescent="0.35">
      <c r="A137" s="6" t="s">
        <v>259</v>
      </c>
      <c r="B137" s="17" t="s">
        <v>141</v>
      </c>
      <c r="C137" s="18">
        <v>275.19543499999997</v>
      </c>
      <c r="D137" s="18">
        <v>283.54376200000002</v>
      </c>
      <c r="E137" s="18">
        <v>287.90353399999998</v>
      </c>
      <c r="F137" s="18">
        <v>292.11755399999998</v>
      </c>
      <c r="G137" s="18">
        <v>299.99801600000001</v>
      </c>
      <c r="H137" s="18">
        <v>311.07278400000001</v>
      </c>
      <c r="I137" s="18">
        <v>322.51928700000002</v>
      </c>
      <c r="J137" s="18">
        <v>336.10488900000001</v>
      </c>
      <c r="K137" s="18">
        <v>350.56570399999998</v>
      </c>
      <c r="L137" s="18">
        <v>363.92120399999999</v>
      </c>
      <c r="M137" s="18">
        <v>378.58331299999998</v>
      </c>
      <c r="N137" s="18">
        <v>395.62469499999997</v>
      </c>
      <c r="O137" s="18">
        <v>412.006866</v>
      </c>
      <c r="P137" s="18">
        <v>428.01593000000003</v>
      </c>
      <c r="Q137" s="18">
        <v>441.80938700000002</v>
      </c>
      <c r="R137" s="18">
        <v>456.89193699999998</v>
      </c>
      <c r="S137" s="18">
        <v>474.32476800000001</v>
      </c>
      <c r="T137" s="18">
        <v>492.34982300000001</v>
      </c>
      <c r="U137" s="18">
        <v>510.80355800000001</v>
      </c>
      <c r="V137" s="18">
        <v>531.96490500000004</v>
      </c>
      <c r="W137" s="18">
        <v>552.74792500000001</v>
      </c>
      <c r="X137" s="18">
        <v>574.75439500000005</v>
      </c>
      <c r="Y137" s="18">
        <v>595.44464100000005</v>
      </c>
      <c r="Z137" s="18">
        <v>617.52239999999995</v>
      </c>
      <c r="AA137" s="18">
        <v>641.62072799999999</v>
      </c>
      <c r="AB137" s="18">
        <v>663.91326900000001</v>
      </c>
      <c r="AC137" s="18">
        <v>689.54620399999999</v>
      </c>
      <c r="AD137" s="18">
        <v>714.86132799999996</v>
      </c>
      <c r="AE137" s="18">
        <v>741.34722899999997</v>
      </c>
      <c r="AF137" s="18">
        <v>766.49359100000004</v>
      </c>
      <c r="AG137" s="19">
        <v>3.5954E-2</v>
      </c>
    </row>
    <row r="138" spans="1:33" ht="15" customHeight="1" x14ac:dyDescent="0.35">
      <c r="A138" s="6" t="s">
        <v>260</v>
      </c>
      <c r="B138" s="17" t="s">
        <v>150</v>
      </c>
      <c r="C138" s="18">
        <v>198.23921200000001</v>
      </c>
      <c r="D138" s="18">
        <v>207.52711500000001</v>
      </c>
      <c r="E138" s="18">
        <v>206.09610000000001</v>
      </c>
      <c r="F138" s="18">
        <v>207.333786</v>
      </c>
      <c r="G138" s="18">
        <v>211.62910500000001</v>
      </c>
      <c r="H138" s="18">
        <v>218.197754</v>
      </c>
      <c r="I138" s="18">
        <v>225.88681</v>
      </c>
      <c r="J138" s="18">
        <v>234.93232699999999</v>
      </c>
      <c r="K138" s="18">
        <v>244.313614</v>
      </c>
      <c r="L138" s="18">
        <v>252.623276</v>
      </c>
      <c r="M138" s="18">
        <v>262.128265</v>
      </c>
      <c r="N138" s="18">
        <v>273.24646000000001</v>
      </c>
      <c r="O138" s="18">
        <v>284.19708300000002</v>
      </c>
      <c r="P138" s="18">
        <v>294.68212899999997</v>
      </c>
      <c r="Q138" s="18">
        <v>303.20373499999999</v>
      </c>
      <c r="R138" s="18">
        <v>312.52642800000001</v>
      </c>
      <c r="S138" s="18">
        <v>323.79437300000001</v>
      </c>
      <c r="T138" s="18">
        <v>335.16503899999998</v>
      </c>
      <c r="U138" s="18">
        <v>346.86968999999999</v>
      </c>
      <c r="V138" s="18">
        <v>360.809662</v>
      </c>
      <c r="W138" s="18">
        <v>374.18691999999999</v>
      </c>
      <c r="X138" s="18">
        <v>388.800568</v>
      </c>
      <c r="Y138" s="18">
        <v>402.43823200000003</v>
      </c>
      <c r="Z138" s="18">
        <v>416.65039100000001</v>
      </c>
      <c r="AA138" s="18">
        <v>432.33123799999998</v>
      </c>
      <c r="AB138" s="18">
        <v>446.64257800000001</v>
      </c>
      <c r="AC138" s="18">
        <v>463.387024</v>
      </c>
      <c r="AD138" s="18">
        <v>480.00830100000002</v>
      </c>
      <c r="AE138" s="18">
        <v>497.68743899999998</v>
      </c>
      <c r="AF138" s="18">
        <v>513.56011999999998</v>
      </c>
      <c r="AG138" s="19">
        <v>3.3369000000000003E-2</v>
      </c>
    </row>
    <row r="139" spans="1:33" ht="15" customHeight="1" x14ac:dyDescent="0.35">
      <c r="A139" s="6" t="s">
        <v>261</v>
      </c>
      <c r="B139" s="17" t="s">
        <v>157</v>
      </c>
      <c r="C139" s="18">
        <v>208.204117</v>
      </c>
      <c r="D139" s="18">
        <v>216.81784099999999</v>
      </c>
      <c r="E139" s="18">
        <v>210.617493</v>
      </c>
      <c r="F139" s="18">
        <v>212.536484</v>
      </c>
      <c r="G139" s="18">
        <v>218.10908499999999</v>
      </c>
      <c r="H139" s="18">
        <v>226.15060399999999</v>
      </c>
      <c r="I139" s="18">
        <v>236.404572</v>
      </c>
      <c r="J139" s="18">
        <v>250.842331</v>
      </c>
      <c r="K139" s="18">
        <v>265.34646600000002</v>
      </c>
      <c r="L139" s="18">
        <v>278.29299900000001</v>
      </c>
      <c r="M139" s="18">
        <v>292.45333900000003</v>
      </c>
      <c r="N139" s="18">
        <v>308.41980000000001</v>
      </c>
      <c r="O139" s="18">
        <v>324.65545700000001</v>
      </c>
      <c r="P139" s="18">
        <v>336.41546599999998</v>
      </c>
      <c r="Q139" s="18">
        <v>346.92407200000002</v>
      </c>
      <c r="R139" s="18">
        <v>358.31094400000001</v>
      </c>
      <c r="S139" s="18">
        <v>373.21243299999998</v>
      </c>
      <c r="T139" s="18">
        <v>390.23586999999998</v>
      </c>
      <c r="U139" s="18">
        <v>405.35437000000002</v>
      </c>
      <c r="V139" s="18">
        <v>424.63455199999999</v>
      </c>
      <c r="W139" s="18">
        <v>444.85943600000002</v>
      </c>
      <c r="X139" s="18">
        <v>465.33047499999998</v>
      </c>
      <c r="Y139" s="18">
        <v>485.08148199999999</v>
      </c>
      <c r="Z139" s="18">
        <v>503.97198500000002</v>
      </c>
      <c r="AA139" s="18">
        <v>519.84619099999998</v>
      </c>
      <c r="AB139" s="18">
        <v>539.44628899999998</v>
      </c>
      <c r="AC139" s="18">
        <v>557.59570299999996</v>
      </c>
      <c r="AD139" s="18">
        <v>573.38745100000006</v>
      </c>
      <c r="AE139" s="18">
        <v>593.55273399999999</v>
      </c>
      <c r="AF139" s="18">
        <v>616.19250499999998</v>
      </c>
      <c r="AG139" s="19">
        <v>3.8123999999999998E-2</v>
      </c>
    </row>
    <row r="140" spans="1:33" ht="15" customHeight="1" x14ac:dyDescent="0.35">
      <c r="A140" s="6" t="s">
        <v>262</v>
      </c>
      <c r="B140" s="17" t="s">
        <v>170</v>
      </c>
      <c r="C140" s="18">
        <v>609.53594999999996</v>
      </c>
      <c r="D140" s="18">
        <v>617.55377199999998</v>
      </c>
      <c r="E140" s="18">
        <v>579.83715800000004</v>
      </c>
      <c r="F140" s="18">
        <v>601.19134499999996</v>
      </c>
      <c r="G140" s="18">
        <v>615.66418499999997</v>
      </c>
      <c r="H140" s="18">
        <v>634.50469999999996</v>
      </c>
      <c r="I140" s="18">
        <v>658.25891100000001</v>
      </c>
      <c r="J140" s="18">
        <v>682.219604</v>
      </c>
      <c r="K140" s="18">
        <v>705.37371800000005</v>
      </c>
      <c r="L140" s="18">
        <v>731.66094999999996</v>
      </c>
      <c r="M140" s="18">
        <v>756.32110599999999</v>
      </c>
      <c r="N140" s="18">
        <v>803.76812700000005</v>
      </c>
      <c r="O140" s="18">
        <v>831.35906999999997</v>
      </c>
      <c r="P140" s="18">
        <v>856.46978799999999</v>
      </c>
      <c r="Q140" s="18">
        <v>884.94915800000001</v>
      </c>
      <c r="R140" s="18">
        <v>912.42858899999999</v>
      </c>
      <c r="S140" s="18">
        <v>946.78247099999999</v>
      </c>
      <c r="T140" s="18">
        <v>983.63122599999997</v>
      </c>
      <c r="U140" s="18">
        <v>1015.8688959999999</v>
      </c>
      <c r="V140" s="18">
        <v>1065.0333250000001</v>
      </c>
      <c r="W140" s="18">
        <v>1110.9746090000001</v>
      </c>
      <c r="X140" s="18">
        <v>1157.517578</v>
      </c>
      <c r="Y140" s="18">
        <v>1213.4476320000001</v>
      </c>
      <c r="Z140" s="18">
        <v>1268.3774410000001</v>
      </c>
      <c r="AA140" s="18">
        <v>1317.6633300000001</v>
      </c>
      <c r="AB140" s="18">
        <v>1380.530518</v>
      </c>
      <c r="AC140" s="18">
        <v>1435.060669</v>
      </c>
      <c r="AD140" s="18">
        <v>1490.0623780000001</v>
      </c>
      <c r="AE140" s="18">
        <v>1551.6130370000001</v>
      </c>
      <c r="AF140" s="18">
        <v>1601.9195560000001</v>
      </c>
      <c r="AG140" s="19">
        <v>3.3881000000000001E-2</v>
      </c>
    </row>
    <row r="141" spans="1:33" x14ac:dyDescent="0.35">
      <c r="A141" s="6" t="s">
        <v>263</v>
      </c>
      <c r="B141" s="17" t="s">
        <v>211</v>
      </c>
      <c r="C141" s="18">
        <v>1291.174683</v>
      </c>
      <c r="D141" s="18">
        <v>1325.442505</v>
      </c>
      <c r="E141" s="18">
        <v>1284.454346</v>
      </c>
      <c r="F141" s="18">
        <v>1313.1791989999999</v>
      </c>
      <c r="G141" s="18">
        <v>1345.400269</v>
      </c>
      <c r="H141" s="18">
        <v>1389.9259030000001</v>
      </c>
      <c r="I141" s="18">
        <v>1443.069336</v>
      </c>
      <c r="J141" s="18">
        <v>1504.0992429999999</v>
      </c>
      <c r="K141" s="18">
        <v>1565.599487</v>
      </c>
      <c r="L141" s="18">
        <v>1626.4985349999999</v>
      </c>
      <c r="M141" s="18">
        <v>1689.4860839999999</v>
      </c>
      <c r="N141" s="18">
        <v>1781.059082</v>
      </c>
      <c r="O141" s="18">
        <v>1852.2186280000001</v>
      </c>
      <c r="P141" s="18">
        <v>1915.583374</v>
      </c>
      <c r="Q141" s="18">
        <v>1976.8862300000001</v>
      </c>
      <c r="R141" s="18">
        <v>2040.1579589999999</v>
      </c>
      <c r="S141" s="18">
        <v>2118.1140140000002</v>
      </c>
      <c r="T141" s="18">
        <v>2201.3820799999999</v>
      </c>
      <c r="U141" s="18">
        <v>2278.8964839999999</v>
      </c>
      <c r="V141" s="18">
        <v>2382.4426269999999</v>
      </c>
      <c r="W141" s="18">
        <v>2482.7690429999998</v>
      </c>
      <c r="X141" s="18">
        <v>2586.4030760000001</v>
      </c>
      <c r="Y141" s="18">
        <v>2696.411865</v>
      </c>
      <c r="Z141" s="18">
        <v>2806.5219729999999</v>
      </c>
      <c r="AA141" s="18">
        <v>2911.461182</v>
      </c>
      <c r="AB141" s="18">
        <v>3030.5327149999998</v>
      </c>
      <c r="AC141" s="18">
        <v>3145.5895999999998</v>
      </c>
      <c r="AD141" s="18">
        <v>3258.3195799999999</v>
      </c>
      <c r="AE141" s="18">
        <v>3384.2004390000002</v>
      </c>
      <c r="AF141" s="18">
        <v>3498.1660160000001</v>
      </c>
      <c r="AG141" s="19">
        <v>3.4965999999999997E-2</v>
      </c>
    </row>
    <row r="142" spans="1:33" x14ac:dyDescent="0.35">
      <c r="A142" s="6" t="s">
        <v>264</v>
      </c>
      <c r="B142" s="17" t="s">
        <v>213</v>
      </c>
      <c r="C142" s="18">
        <v>0.79351799999999995</v>
      </c>
      <c r="D142" s="18">
        <v>0.88274399999999997</v>
      </c>
      <c r="E142" s="18">
        <v>0.93420000000000003</v>
      </c>
      <c r="F142" s="18">
        <v>0.94326299999999996</v>
      </c>
      <c r="G142" s="18">
        <v>0.94924399999999998</v>
      </c>
      <c r="H142" s="18">
        <v>0.96014100000000002</v>
      </c>
      <c r="I142" s="18">
        <v>0.97385999999999995</v>
      </c>
      <c r="J142" s="18">
        <v>0.98382199999999997</v>
      </c>
      <c r="K142" s="18">
        <v>0.98995</v>
      </c>
      <c r="L142" s="18">
        <v>1.001881</v>
      </c>
      <c r="M142" s="18">
        <v>1.001876</v>
      </c>
      <c r="N142" s="18">
        <v>1.0299689999999999</v>
      </c>
      <c r="O142" s="18">
        <v>1.036764</v>
      </c>
      <c r="P142" s="18">
        <v>1.0423549999999999</v>
      </c>
      <c r="Q142" s="18">
        <v>1.0524690000000001</v>
      </c>
      <c r="R142" s="18">
        <v>1.0643</v>
      </c>
      <c r="S142" s="18">
        <v>1.0860320000000001</v>
      </c>
      <c r="T142" s="18">
        <v>1.1156740000000001</v>
      </c>
      <c r="U142" s="18">
        <v>1.1483350000000001</v>
      </c>
      <c r="V142" s="18">
        <v>1.199452</v>
      </c>
      <c r="W142" s="18">
        <v>1.2519089999999999</v>
      </c>
      <c r="X142" s="18">
        <v>1.2945489999999999</v>
      </c>
      <c r="Y142" s="18">
        <v>1.3625989999999999</v>
      </c>
      <c r="Z142" s="18">
        <v>1.4462140000000001</v>
      </c>
      <c r="AA142" s="18">
        <v>1.515943</v>
      </c>
      <c r="AB142" s="18">
        <v>1.6010489999999999</v>
      </c>
      <c r="AC142" s="18">
        <v>1.680247</v>
      </c>
      <c r="AD142" s="18">
        <v>1.768567</v>
      </c>
      <c r="AE142" s="18">
        <v>1.860476</v>
      </c>
      <c r="AF142" s="18">
        <v>1.941964</v>
      </c>
      <c r="AG142" s="19">
        <v>3.1343000000000003E-2</v>
      </c>
    </row>
    <row r="143" spans="1:33" x14ac:dyDescent="0.35">
      <c r="A143" s="6" t="s">
        <v>265</v>
      </c>
      <c r="B143" s="16" t="s">
        <v>215</v>
      </c>
      <c r="C143" s="20">
        <v>1291.9681399999999</v>
      </c>
      <c r="D143" s="20">
        <v>1326.3251949999999</v>
      </c>
      <c r="E143" s="20">
        <v>1285.388428</v>
      </c>
      <c r="F143" s="20">
        <v>1314.122437</v>
      </c>
      <c r="G143" s="20">
        <v>1346.3496090000001</v>
      </c>
      <c r="H143" s="20">
        <v>1390.885986</v>
      </c>
      <c r="I143" s="20">
        <v>1444.0433350000001</v>
      </c>
      <c r="J143" s="20">
        <v>1505.0830080000001</v>
      </c>
      <c r="K143" s="20">
        <v>1566.5894780000001</v>
      </c>
      <c r="L143" s="20">
        <v>1627.500366</v>
      </c>
      <c r="M143" s="20">
        <v>1690.4879149999999</v>
      </c>
      <c r="N143" s="20">
        <v>1782.0889890000001</v>
      </c>
      <c r="O143" s="20">
        <v>1853.255371</v>
      </c>
      <c r="P143" s="20">
        <v>1916.625732</v>
      </c>
      <c r="Q143" s="20">
        <v>1977.9388429999999</v>
      </c>
      <c r="R143" s="20">
        <v>2041.222168</v>
      </c>
      <c r="S143" s="20">
        <v>2119.1999510000001</v>
      </c>
      <c r="T143" s="20">
        <v>2202.4975589999999</v>
      </c>
      <c r="U143" s="20">
        <v>2280.044922</v>
      </c>
      <c r="V143" s="20">
        <v>2383.6420899999998</v>
      </c>
      <c r="W143" s="20">
        <v>2484.0207519999999</v>
      </c>
      <c r="X143" s="20">
        <v>2587.69751</v>
      </c>
      <c r="Y143" s="20">
        <v>2697.774414</v>
      </c>
      <c r="Z143" s="20">
        <v>2807.9682619999999</v>
      </c>
      <c r="AA143" s="20">
        <v>2912.9772950000001</v>
      </c>
      <c r="AB143" s="20">
        <v>3032.133789</v>
      </c>
      <c r="AC143" s="20">
        <v>3147.2697750000002</v>
      </c>
      <c r="AD143" s="20">
        <v>3260.0878910000001</v>
      </c>
      <c r="AE143" s="20">
        <v>3386.061279</v>
      </c>
      <c r="AF143" s="20">
        <v>3500.1079100000002</v>
      </c>
      <c r="AG143" s="21">
        <v>3.4964000000000002E-2</v>
      </c>
    </row>
    <row r="145" spans="2:2" ht="15" thickBot="1" x14ac:dyDescent="0.4"/>
    <row r="146" spans="2:2" ht="24.5" x14ac:dyDescent="0.35">
      <c r="B146" s="33" t="s">
        <v>306</v>
      </c>
    </row>
    <row r="147" spans="2:2" x14ac:dyDescent="0.35">
      <c r="B147" s="7" t="s">
        <v>285</v>
      </c>
    </row>
    <row r="148" spans="2:2" x14ac:dyDescent="0.35">
      <c r="B148" s="7" t="s">
        <v>325</v>
      </c>
    </row>
    <row r="149" spans="2:2" x14ac:dyDescent="0.35">
      <c r="B149" s="7" t="s">
        <v>266</v>
      </c>
    </row>
    <row r="150" spans="2:2" ht="15" customHeight="1" x14ac:dyDescent="0.35">
      <c r="B150" s="7" t="s">
        <v>287</v>
      </c>
    </row>
    <row r="151" spans="2:2" ht="15" customHeight="1" x14ac:dyDescent="0.35">
      <c r="B151" s="7" t="s">
        <v>288</v>
      </c>
    </row>
    <row r="152" spans="2:2" ht="15" customHeight="1" x14ac:dyDescent="0.35">
      <c r="B152" s="7" t="s">
        <v>289</v>
      </c>
    </row>
    <row r="153" spans="2:2" ht="15" customHeight="1" x14ac:dyDescent="0.35">
      <c r="B153" s="7" t="s">
        <v>290</v>
      </c>
    </row>
    <row r="154" spans="2:2" ht="15" customHeight="1" x14ac:dyDescent="0.35">
      <c r="B154" s="7" t="s">
        <v>267</v>
      </c>
    </row>
    <row r="155" spans="2:2" ht="15" customHeight="1" x14ac:dyDescent="0.35">
      <c r="B155" s="7" t="s">
        <v>291</v>
      </c>
    </row>
    <row r="156" spans="2:2" ht="15" customHeight="1" x14ac:dyDescent="0.35">
      <c r="B156" s="7" t="s">
        <v>292</v>
      </c>
    </row>
    <row r="157" spans="2:2" ht="15" customHeight="1" x14ac:dyDescent="0.35">
      <c r="B157" s="7" t="s">
        <v>293</v>
      </c>
    </row>
    <row r="158" spans="2:2" ht="15" customHeight="1" x14ac:dyDescent="0.35">
      <c r="B158" s="7" t="s">
        <v>294</v>
      </c>
    </row>
    <row r="159" spans="2:2" ht="15" customHeight="1" x14ac:dyDescent="0.35">
      <c r="B159" s="7" t="s">
        <v>326</v>
      </c>
    </row>
    <row r="160" spans="2:2" ht="15" customHeight="1" x14ac:dyDescent="0.35">
      <c r="B160" s="7" t="s">
        <v>327</v>
      </c>
    </row>
    <row r="161" ht="15" customHeight="1" x14ac:dyDescent="0.35"/>
    <row r="162" ht="15" customHeight="1" x14ac:dyDescent="0.35"/>
    <row r="163" ht="15" customHeight="1" x14ac:dyDescent="0.35"/>
    <row r="164"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4" ht="15" customHeight="1" x14ac:dyDescent="0.35"/>
    <row r="225"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300" ht="15" customHeight="1" x14ac:dyDescent="0.35"/>
    <row r="301" ht="15" customHeight="1" x14ac:dyDescent="0.35"/>
    <row r="302" ht="15" customHeight="1" x14ac:dyDescent="0.35"/>
    <row r="303" ht="15" customHeight="1" x14ac:dyDescent="0.35"/>
    <row r="304" ht="15" customHeight="1" x14ac:dyDescent="0.35"/>
    <row r="305" spans="2:33" ht="15" customHeight="1" x14ac:dyDescent="0.35"/>
    <row r="306" spans="2:33" ht="15" customHeight="1" x14ac:dyDescent="0.35"/>
    <row r="307" spans="2:33" ht="15" customHeight="1" x14ac:dyDescent="0.35"/>
    <row r="308" spans="2:33" ht="15" customHeight="1" x14ac:dyDescent="0.35">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row>
    <row r="309" spans="2:33" ht="15" customHeight="1" x14ac:dyDescent="0.35"/>
    <row r="310" spans="2:33" ht="15" customHeight="1" x14ac:dyDescent="0.35"/>
    <row r="311" spans="2:33" ht="15" customHeight="1" x14ac:dyDescent="0.35"/>
    <row r="312" spans="2:33" ht="15" customHeight="1" x14ac:dyDescent="0.35"/>
    <row r="313" spans="2:33" ht="15" customHeight="1" x14ac:dyDescent="0.35"/>
    <row r="314" spans="2:33" ht="15" customHeight="1" x14ac:dyDescent="0.35"/>
    <row r="315" spans="2:33" ht="15" customHeight="1" x14ac:dyDescent="0.35"/>
    <row r="316" spans="2:33" ht="15" customHeight="1" x14ac:dyDescent="0.35"/>
    <row r="317" spans="2:33" ht="15" customHeight="1" x14ac:dyDescent="0.35"/>
    <row r="318" spans="2:33" ht="15" customHeight="1" x14ac:dyDescent="0.35"/>
    <row r="319" spans="2:33" ht="15" customHeight="1" x14ac:dyDescent="0.35"/>
    <row r="320" spans="2:33"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spans="2:33" ht="15" customHeight="1" x14ac:dyDescent="0.35"/>
    <row r="498" spans="2:33" ht="15" customHeight="1" x14ac:dyDescent="0.35"/>
    <row r="500" spans="2:33" ht="15" customHeight="1" x14ac:dyDescent="0.35"/>
    <row r="501" spans="2:33" ht="15" customHeight="1" x14ac:dyDescent="0.35"/>
    <row r="502" spans="2:33" ht="15" customHeight="1" x14ac:dyDescent="0.35"/>
    <row r="503" spans="2:33" ht="15" customHeight="1" x14ac:dyDescent="0.35"/>
    <row r="504" spans="2:33" ht="15" customHeight="1" x14ac:dyDescent="0.35"/>
    <row r="505" spans="2:33" ht="15" customHeight="1" x14ac:dyDescent="0.35"/>
    <row r="506" spans="2:33" ht="15" customHeight="1" x14ac:dyDescent="0.35"/>
    <row r="507" spans="2:33" ht="15" customHeight="1" x14ac:dyDescent="0.35"/>
    <row r="508" spans="2:33" ht="15" customHeight="1" x14ac:dyDescent="0.35"/>
    <row r="510" spans="2:33" ht="15" customHeight="1" x14ac:dyDescent="0.35"/>
    <row r="511" spans="2:33" ht="15" customHeight="1" x14ac:dyDescent="0.35">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row>
    <row r="512" spans="2:33"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7"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6" ht="15" customHeight="1" x14ac:dyDescent="0.35"/>
    <row r="627" ht="15" customHeight="1" x14ac:dyDescent="0.35"/>
    <row r="628" ht="15" customHeight="1" x14ac:dyDescent="0.35"/>
    <row r="629" ht="15" customHeight="1" x14ac:dyDescent="0.35"/>
    <row r="630"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9"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60"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700" ht="15" customHeight="1" x14ac:dyDescent="0.35"/>
    <row r="701" ht="15" customHeight="1" x14ac:dyDescent="0.35"/>
    <row r="702" ht="15" customHeight="1" x14ac:dyDescent="0.35"/>
    <row r="703" ht="15"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row r="711" spans="2:33" ht="15" customHeight="1" x14ac:dyDescent="0.35"/>
    <row r="712" spans="2:33" ht="15" customHeight="1" x14ac:dyDescent="0.35">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row>
    <row r="713" spans="2:33" ht="15" customHeight="1" x14ac:dyDescent="0.35"/>
    <row r="714" spans="2:33" ht="15" customHeight="1" x14ac:dyDescent="0.35"/>
    <row r="715" spans="2:33" ht="15" customHeight="1" x14ac:dyDescent="0.35"/>
    <row r="716" spans="2:33" ht="15" customHeight="1" x14ac:dyDescent="0.35"/>
    <row r="717" spans="2:33" ht="15" customHeight="1" x14ac:dyDescent="0.35"/>
    <row r="718" spans="2:33" ht="15" customHeight="1" x14ac:dyDescent="0.35"/>
    <row r="719" spans="2:33" ht="15" customHeight="1" x14ac:dyDescent="0.35"/>
    <row r="720" spans="2:33"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2" ht="15" customHeight="1" x14ac:dyDescent="0.35"/>
    <row r="783" ht="15" customHeight="1" x14ac:dyDescent="0.35"/>
    <row r="784" ht="15" customHeight="1" x14ac:dyDescent="0.35"/>
    <row r="785" ht="15" customHeight="1" x14ac:dyDescent="0.35"/>
    <row r="787" ht="15" customHeight="1" x14ac:dyDescent="0.35"/>
    <row r="788" ht="15" customHeight="1" x14ac:dyDescent="0.35"/>
    <row r="789" ht="15" customHeight="1" x14ac:dyDescent="0.35"/>
    <row r="790"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6" ht="15" customHeight="1" x14ac:dyDescent="0.35"/>
    <row r="817" ht="15" customHeight="1" x14ac:dyDescent="0.35"/>
    <row r="818" ht="15" customHeight="1" x14ac:dyDescent="0.35"/>
    <row r="819" ht="15" customHeight="1" x14ac:dyDescent="0.35"/>
    <row r="820" ht="15" customHeight="1" x14ac:dyDescent="0.35"/>
    <row r="822" ht="15" customHeight="1" x14ac:dyDescent="0.35"/>
    <row r="823"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40"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7" ht="15" customHeight="1" x14ac:dyDescent="0.35"/>
    <row r="858" ht="15" customHeight="1" x14ac:dyDescent="0.35"/>
    <row r="859" ht="15" customHeight="1" x14ac:dyDescent="0.35"/>
    <row r="860" ht="15" customHeight="1" x14ac:dyDescent="0.35"/>
    <row r="861"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5"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row r="887" spans="2:33" ht="15" customHeight="1" x14ac:dyDescent="0.35">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row>
    <row r="888" spans="2:33" ht="15" customHeight="1" x14ac:dyDescent="0.35"/>
    <row r="889" spans="2:33" ht="15" customHeight="1" x14ac:dyDescent="0.35"/>
    <row r="890" spans="2:33" ht="15" customHeight="1" x14ac:dyDescent="0.35"/>
    <row r="891" spans="2:33" ht="15" customHeight="1" x14ac:dyDescent="0.35"/>
    <row r="892" spans="2:33" ht="15" customHeight="1" x14ac:dyDescent="0.35"/>
    <row r="893" spans="2:33" ht="15" customHeight="1" x14ac:dyDescent="0.35"/>
    <row r="894" spans="2:33" ht="15" customHeight="1" x14ac:dyDescent="0.35"/>
    <row r="895" spans="2:33" ht="15" customHeight="1" x14ac:dyDescent="0.35"/>
    <row r="896" spans="2:33"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spans="2:33" ht="15" customHeight="1" x14ac:dyDescent="0.35"/>
    <row r="1090" spans="2:33" ht="15" customHeight="1" x14ac:dyDescent="0.35"/>
    <row r="1091" spans="2:33" ht="15" customHeight="1" x14ac:dyDescent="0.35"/>
    <row r="1092" spans="2:33" ht="15" customHeight="1" x14ac:dyDescent="0.35"/>
    <row r="1093" spans="2:33" ht="15" customHeight="1" x14ac:dyDescent="0.35"/>
    <row r="1094" spans="2:33" ht="15" customHeight="1" x14ac:dyDescent="0.35"/>
    <row r="1096" spans="2:33" ht="15" customHeight="1" x14ac:dyDescent="0.35"/>
    <row r="1097" spans="2:33" ht="15" customHeight="1" x14ac:dyDescent="0.35"/>
    <row r="1098" spans="2:33" ht="15" customHeight="1" x14ac:dyDescent="0.35"/>
    <row r="1099" spans="2:33" ht="15" customHeight="1" x14ac:dyDescent="0.35"/>
    <row r="1100" spans="2:33" ht="15" customHeight="1" x14ac:dyDescent="0.35">
      <c r="B1100" s="47"/>
      <c r="C1100" s="47"/>
      <c r="D1100" s="47"/>
      <c r="E1100" s="47"/>
      <c r="F1100" s="47"/>
      <c r="G1100" s="47"/>
      <c r="H1100" s="47"/>
      <c r="I1100" s="47"/>
      <c r="J1100" s="47"/>
      <c r="K1100" s="47"/>
      <c r="L1100" s="47"/>
      <c r="M1100" s="47"/>
      <c r="N1100" s="47"/>
      <c r="O1100" s="47"/>
      <c r="P1100" s="47"/>
      <c r="Q1100" s="47"/>
      <c r="R1100" s="47"/>
      <c r="S1100" s="47"/>
      <c r="T1100" s="47"/>
      <c r="U1100" s="47"/>
      <c r="V1100" s="47"/>
      <c r="W1100" s="47"/>
      <c r="X1100" s="47"/>
      <c r="Y1100" s="47"/>
      <c r="Z1100" s="47"/>
      <c r="AA1100" s="47"/>
      <c r="AB1100" s="47"/>
      <c r="AC1100" s="47"/>
      <c r="AD1100" s="47"/>
      <c r="AE1100" s="47"/>
      <c r="AF1100" s="47"/>
      <c r="AG1100" s="47"/>
    </row>
    <row r="1101" spans="2:33" ht="15" customHeight="1" x14ac:dyDescent="0.35"/>
    <row r="1102" spans="2:33" ht="15" customHeight="1" x14ac:dyDescent="0.35"/>
    <row r="1103" spans="2:33" ht="15" customHeight="1" x14ac:dyDescent="0.35"/>
    <row r="1104" spans="2:33"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70" ht="15" customHeight="1" x14ac:dyDescent="0.35"/>
    <row r="1171" ht="15" customHeight="1" x14ac:dyDescent="0.35"/>
    <row r="1172" ht="15" customHeight="1" x14ac:dyDescent="0.35"/>
    <row r="1173" ht="15" customHeight="1" x14ac:dyDescent="0.35"/>
    <row r="1174" ht="15" customHeight="1" x14ac:dyDescent="0.35"/>
    <row r="1175" ht="15" customHeight="1" x14ac:dyDescent="0.35"/>
    <row r="1176" ht="15" customHeight="1" x14ac:dyDescent="0.35"/>
    <row r="1177" ht="15" customHeight="1" x14ac:dyDescent="0.35"/>
    <row r="1178" ht="15" customHeight="1" x14ac:dyDescent="0.35"/>
    <row r="1179" ht="15" customHeight="1" x14ac:dyDescent="0.35"/>
    <row r="1180" ht="15" customHeight="1" x14ac:dyDescent="0.35"/>
    <row r="1181" ht="15" customHeight="1" x14ac:dyDescent="0.35"/>
    <row r="1182" ht="15" customHeight="1" x14ac:dyDescent="0.35"/>
    <row r="1183" ht="15" customHeight="1" x14ac:dyDescent="0.35"/>
    <row r="1184" ht="15" customHeight="1" x14ac:dyDescent="0.35"/>
    <row r="1185" ht="15" customHeight="1" x14ac:dyDescent="0.35"/>
    <row r="1186" ht="15" customHeight="1" x14ac:dyDescent="0.35"/>
    <row r="1187" ht="15" customHeight="1" x14ac:dyDescent="0.35"/>
    <row r="1188" ht="15" customHeight="1" x14ac:dyDescent="0.35"/>
    <row r="1189" ht="15" customHeight="1" x14ac:dyDescent="0.35"/>
    <row r="1190" ht="15" customHeight="1" x14ac:dyDescent="0.35"/>
    <row r="1191" ht="15" customHeight="1" x14ac:dyDescent="0.35"/>
    <row r="1192" ht="15" customHeight="1" x14ac:dyDescent="0.35"/>
    <row r="1194" ht="15" customHeight="1" x14ac:dyDescent="0.35"/>
    <row r="1195" ht="15" customHeight="1" x14ac:dyDescent="0.35"/>
    <row r="1196" ht="15" customHeight="1" x14ac:dyDescent="0.35"/>
    <row r="1197" ht="15" customHeight="1" x14ac:dyDescent="0.35"/>
    <row r="1198" ht="15" customHeight="1" x14ac:dyDescent="0.35"/>
    <row r="1199" ht="15"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spans="2:33" ht="15" customHeight="1" x14ac:dyDescent="0.35"/>
    <row r="1218" spans="2:33" ht="15" customHeight="1" x14ac:dyDescent="0.35"/>
    <row r="1219" spans="2:33" ht="15" customHeight="1" x14ac:dyDescent="0.35"/>
    <row r="1220" spans="2:33" ht="15" customHeight="1" x14ac:dyDescent="0.35"/>
    <row r="1221" spans="2:33" ht="15" customHeight="1" x14ac:dyDescent="0.35"/>
    <row r="1222" spans="2:33" ht="15" customHeight="1" x14ac:dyDescent="0.35"/>
    <row r="1223" spans="2:33" ht="15" customHeight="1" x14ac:dyDescent="0.35"/>
    <row r="1224" spans="2:33" ht="15" customHeight="1" x14ac:dyDescent="0.35"/>
    <row r="1225" spans="2:33" ht="15" customHeight="1" x14ac:dyDescent="0.35"/>
    <row r="1226" spans="2:33" ht="15" customHeight="1" x14ac:dyDescent="0.35"/>
    <row r="1227" spans="2:33" ht="15" customHeight="1" x14ac:dyDescent="0.35">
      <c r="B1227" s="47"/>
      <c r="C1227" s="47"/>
      <c r="D1227" s="47"/>
      <c r="E1227" s="47"/>
      <c r="F1227" s="47"/>
      <c r="G1227" s="47"/>
      <c r="H1227" s="47"/>
      <c r="I1227" s="47"/>
      <c r="J1227" s="47"/>
      <c r="K1227" s="47"/>
      <c r="L1227" s="47"/>
      <c r="M1227" s="47"/>
      <c r="N1227" s="47"/>
      <c r="O1227" s="47"/>
      <c r="P1227" s="47"/>
      <c r="Q1227" s="47"/>
      <c r="R1227" s="47"/>
      <c r="S1227" s="47"/>
      <c r="T1227" s="47"/>
      <c r="U1227" s="47"/>
      <c r="V1227" s="47"/>
      <c r="W1227" s="47"/>
      <c r="X1227" s="47"/>
      <c r="Y1227" s="47"/>
      <c r="Z1227" s="47"/>
      <c r="AA1227" s="47"/>
      <c r="AB1227" s="47"/>
      <c r="AC1227" s="47"/>
      <c r="AD1227" s="47"/>
      <c r="AE1227" s="47"/>
      <c r="AF1227" s="47"/>
      <c r="AG1227" s="47"/>
    </row>
    <row r="1228" spans="2:33" ht="15" customHeight="1" x14ac:dyDescent="0.35"/>
    <row r="1229" spans="2:33" ht="15" customHeight="1" x14ac:dyDescent="0.35"/>
    <row r="1230" spans="2:33" ht="15" customHeight="1" x14ac:dyDescent="0.35"/>
    <row r="1231" spans="2:33" ht="15" customHeight="1" x14ac:dyDescent="0.35"/>
    <row r="1232" spans="2:33" ht="15" customHeight="1" x14ac:dyDescent="0.35"/>
    <row r="1233" ht="15" customHeight="1" x14ac:dyDescent="0.35"/>
    <row r="1234" ht="15" customHeight="1" x14ac:dyDescent="0.35"/>
    <row r="1235" ht="15" customHeight="1" x14ac:dyDescent="0.35"/>
    <row r="1236" ht="15" customHeight="1" x14ac:dyDescent="0.35"/>
    <row r="1237" ht="15"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7" ht="15" customHeight="1" x14ac:dyDescent="0.35"/>
    <row r="1308" ht="15" customHeight="1" x14ac:dyDescent="0.35"/>
    <row r="1309" ht="15" customHeight="1" x14ac:dyDescent="0.35"/>
    <row r="1310" ht="15" customHeight="1" x14ac:dyDescent="0.35"/>
    <row r="1311" ht="15" customHeight="1" x14ac:dyDescent="0.35"/>
    <row r="1312" ht="15" customHeight="1" x14ac:dyDescent="0.35"/>
    <row r="1313" ht="15" customHeight="1" x14ac:dyDescent="0.35"/>
    <row r="1314" ht="15" customHeight="1" x14ac:dyDescent="0.35"/>
    <row r="1315" ht="15"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7" ht="15" customHeight="1" x14ac:dyDescent="0.35"/>
    <row r="1329" ht="15" customHeight="1" x14ac:dyDescent="0.35"/>
    <row r="1330" ht="15" customHeight="1" x14ac:dyDescent="0.35"/>
    <row r="1331" ht="15"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50"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1" ht="15" customHeight="1" x14ac:dyDescent="0.35"/>
    <row r="1362" ht="15"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5" ht="15" customHeight="1" x14ac:dyDescent="0.35"/>
    <row r="1376" ht="15" customHeight="1" x14ac:dyDescent="0.35"/>
    <row r="1377" spans="2:33" ht="15" customHeight="1" x14ac:dyDescent="0.35"/>
    <row r="1378" spans="2:33" ht="15" customHeight="1" x14ac:dyDescent="0.35"/>
    <row r="1379" spans="2:33" ht="15" customHeight="1" x14ac:dyDescent="0.35"/>
    <row r="1380" spans="2:33" ht="15" customHeight="1" x14ac:dyDescent="0.35"/>
    <row r="1381" spans="2:33" ht="15" customHeight="1" x14ac:dyDescent="0.35"/>
    <row r="1382" spans="2:33" ht="15" customHeight="1" x14ac:dyDescent="0.35"/>
    <row r="1383" spans="2:33" ht="15" customHeight="1" x14ac:dyDescent="0.35"/>
    <row r="1385" spans="2:33" ht="15" customHeight="1" x14ac:dyDescent="0.35"/>
    <row r="1386" spans="2:33" ht="15" customHeight="1" x14ac:dyDescent="0.35"/>
    <row r="1387" spans="2:33" ht="15" customHeight="1" x14ac:dyDescent="0.35"/>
    <row r="1388" spans="2:33" ht="15" customHeight="1" x14ac:dyDescent="0.35"/>
    <row r="1389" spans="2:33" ht="15" customHeight="1" x14ac:dyDescent="0.35"/>
    <row r="1390" spans="2:33" ht="15" customHeight="1" x14ac:dyDescent="0.35">
      <c r="B1390" s="47"/>
      <c r="C1390" s="47"/>
      <c r="D1390" s="47"/>
      <c r="E1390" s="47"/>
      <c r="F1390" s="47"/>
      <c r="G1390" s="47"/>
      <c r="H1390" s="47"/>
      <c r="I1390" s="47"/>
      <c r="J1390" s="47"/>
      <c r="K1390" s="47"/>
      <c r="L1390" s="47"/>
      <c r="M1390" s="47"/>
      <c r="N1390" s="47"/>
      <c r="O1390" s="47"/>
      <c r="P1390" s="47"/>
      <c r="Q1390" s="47"/>
      <c r="R1390" s="47"/>
      <c r="S1390" s="47"/>
      <c r="T1390" s="47"/>
      <c r="U1390" s="47"/>
      <c r="V1390" s="47"/>
      <c r="W1390" s="47"/>
      <c r="X1390" s="47"/>
      <c r="Y1390" s="47"/>
      <c r="Z1390" s="47"/>
      <c r="AA1390" s="47"/>
      <c r="AB1390" s="47"/>
      <c r="AC1390" s="47"/>
      <c r="AD1390" s="47"/>
      <c r="AE1390" s="47"/>
      <c r="AF1390" s="47"/>
      <c r="AG1390" s="47"/>
    </row>
    <row r="1391" spans="2:33" ht="15" customHeight="1" x14ac:dyDescent="0.35"/>
    <row r="1392" spans="2:33" ht="15" customHeight="1" x14ac:dyDescent="0.35"/>
    <row r="1393" ht="15" customHeight="1" x14ac:dyDescent="0.35"/>
    <row r="1394" ht="15" customHeight="1" x14ac:dyDescent="0.35"/>
    <row r="1395" ht="15" customHeight="1" x14ac:dyDescent="0.35"/>
    <row r="1396" ht="15" customHeight="1" x14ac:dyDescent="0.35"/>
    <row r="1397" ht="15"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1" ht="15" customHeight="1" x14ac:dyDescent="0.35"/>
    <row r="1452" ht="15"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5"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ht="15" customHeight="1" x14ac:dyDescent="0.35"/>
    <row r="1474" ht="15" customHeight="1" x14ac:dyDescent="0.35"/>
    <row r="1475" ht="15" customHeight="1" x14ac:dyDescent="0.35"/>
    <row r="1477" ht="15" customHeight="1" x14ac:dyDescent="0.35"/>
    <row r="1478" ht="15" customHeight="1" x14ac:dyDescent="0.35"/>
    <row r="1479" ht="15" customHeight="1" x14ac:dyDescent="0.35"/>
    <row r="1480" ht="15" customHeight="1" x14ac:dyDescent="0.35"/>
    <row r="1481" ht="15" customHeight="1" x14ac:dyDescent="0.35"/>
    <row r="1482" ht="15" customHeight="1" x14ac:dyDescent="0.35"/>
    <row r="1483" ht="15" customHeight="1" x14ac:dyDescent="0.35"/>
    <row r="1484" ht="15" customHeight="1" x14ac:dyDescent="0.35"/>
    <row r="1485" ht="15" customHeight="1" x14ac:dyDescent="0.35"/>
    <row r="1486" ht="15" customHeight="1" x14ac:dyDescent="0.35"/>
    <row r="1487" ht="15" customHeight="1" x14ac:dyDescent="0.35"/>
    <row r="1489" spans="2:33" ht="15" customHeight="1" x14ac:dyDescent="0.35"/>
    <row r="1491" spans="2:33" ht="15" customHeight="1" x14ac:dyDescent="0.35"/>
    <row r="1492" spans="2:33" ht="15" customHeight="1" x14ac:dyDescent="0.35"/>
    <row r="1493" spans="2:33" ht="15" customHeight="1" x14ac:dyDescent="0.35"/>
    <row r="1494" spans="2:33" ht="15" customHeight="1" x14ac:dyDescent="0.35"/>
    <row r="1495" spans="2:33" ht="15" customHeight="1" x14ac:dyDescent="0.35"/>
    <row r="1496" spans="2:33" ht="15" customHeight="1" x14ac:dyDescent="0.35"/>
    <row r="1497" spans="2:33" ht="15" customHeight="1" x14ac:dyDescent="0.35"/>
    <row r="1498" spans="2:33" ht="15" customHeight="1" x14ac:dyDescent="0.35"/>
    <row r="1500" spans="2:33" ht="15" customHeight="1" x14ac:dyDescent="0.35"/>
    <row r="1501" spans="2:33" ht="15" customHeight="1" x14ac:dyDescent="0.35"/>
    <row r="1502" spans="2:33" ht="15" customHeight="1" x14ac:dyDescent="0.35">
      <c r="B1502" s="47"/>
      <c r="C1502" s="47"/>
      <c r="D1502" s="47"/>
      <c r="E1502" s="47"/>
      <c r="F1502" s="47"/>
      <c r="G1502" s="47"/>
      <c r="H1502" s="47"/>
      <c r="I1502" s="47"/>
      <c r="J1502" s="47"/>
      <c r="K1502" s="47"/>
      <c r="L1502" s="47"/>
      <c r="M1502" s="47"/>
      <c r="N1502" s="47"/>
      <c r="O1502" s="47"/>
      <c r="P1502" s="47"/>
      <c r="Q1502" s="47"/>
      <c r="R1502" s="47"/>
      <c r="S1502" s="47"/>
      <c r="T1502" s="47"/>
      <c r="U1502" s="47"/>
      <c r="V1502" s="47"/>
      <c r="W1502" s="47"/>
      <c r="X1502" s="47"/>
      <c r="Y1502" s="47"/>
      <c r="Z1502" s="47"/>
      <c r="AA1502" s="47"/>
      <c r="AB1502" s="47"/>
      <c r="AC1502" s="47"/>
      <c r="AD1502" s="47"/>
      <c r="AE1502" s="47"/>
      <c r="AF1502" s="47"/>
      <c r="AG1502" s="47"/>
    </row>
    <row r="1503" spans="2:33" ht="15" customHeight="1" x14ac:dyDescent="0.35"/>
    <row r="1504" spans="2:33" ht="15" customHeight="1" x14ac:dyDescent="0.35"/>
    <row r="1505" ht="15" customHeight="1" x14ac:dyDescent="0.35"/>
    <row r="1506" ht="15" customHeight="1" x14ac:dyDescent="0.35"/>
    <row r="1507" ht="15" customHeight="1" x14ac:dyDescent="0.35"/>
    <row r="1508" ht="15" customHeight="1" x14ac:dyDescent="0.35"/>
    <row r="1509" ht="15" customHeight="1" x14ac:dyDescent="0.35"/>
    <row r="1510" ht="15" customHeight="1" x14ac:dyDescent="0.35"/>
    <row r="1511" ht="15" customHeight="1" x14ac:dyDescent="0.35"/>
    <row r="1512" ht="15" customHeight="1" x14ac:dyDescent="0.35"/>
    <row r="1513" ht="15" customHeight="1" x14ac:dyDescent="0.35"/>
    <row r="1514" ht="15" customHeight="1" x14ac:dyDescent="0.35"/>
    <row r="1515" ht="15" customHeight="1" x14ac:dyDescent="0.35"/>
    <row r="1516" ht="15" customHeight="1" x14ac:dyDescent="0.35"/>
    <row r="1517" ht="15" customHeight="1" x14ac:dyDescent="0.35"/>
    <row r="1518" ht="15" customHeight="1" x14ac:dyDescent="0.35"/>
    <row r="1519" ht="15" customHeight="1" x14ac:dyDescent="0.35"/>
    <row r="1520" ht="15" customHeight="1" x14ac:dyDescent="0.35"/>
    <row r="1521" ht="15" customHeight="1" x14ac:dyDescent="0.35"/>
    <row r="1522" ht="15" customHeight="1" x14ac:dyDescent="0.35"/>
    <row r="1523" ht="15" customHeight="1" x14ac:dyDescent="0.35"/>
    <row r="1524" ht="15" customHeight="1" x14ac:dyDescent="0.35"/>
    <row r="1525" ht="15" customHeight="1" x14ac:dyDescent="0.35"/>
    <row r="1526"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2" ht="15" customHeight="1" x14ac:dyDescent="0.35"/>
    <row r="1583" ht="15" customHeight="1" x14ac:dyDescent="0.35"/>
    <row r="1584" ht="15" customHeight="1" x14ac:dyDescent="0.35"/>
    <row r="1585" ht="15" customHeight="1" x14ac:dyDescent="0.35"/>
    <row r="1587" ht="15" customHeight="1" x14ac:dyDescent="0.35"/>
    <row r="1588" ht="15" customHeight="1" x14ac:dyDescent="0.35"/>
    <row r="1589" ht="15" customHeight="1" x14ac:dyDescent="0.35"/>
    <row r="1590" ht="15" customHeight="1" x14ac:dyDescent="0.35"/>
    <row r="1592" ht="15" customHeight="1" x14ac:dyDescent="0.35"/>
    <row r="1594" ht="15" customHeight="1" x14ac:dyDescent="0.35"/>
    <row r="1595" ht="15" customHeight="1" x14ac:dyDescent="0.35"/>
    <row r="1596" ht="15" customHeight="1" x14ac:dyDescent="0.35"/>
    <row r="1597" ht="15" customHeight="1" x14ac:dyDescent="0.35"/>
    <row r="1599" ht="15" customHeight="1" x14ac:dyDescent="0.35"/>
    <row r="1600" ht="15" customHeight="1" x14ac:dyDescent="0.35"/>
    <row r="1601" spans="2:33" ht="15" customHeight="1" x14ac:dyDescent="0.35"/>
    <row r="1602" spans="2:33" ht="15" customHeight="1" x14ac:dyDescent="0.35"/>
    <row r="1603" spans="2:33" ht="15" customHeight="1" x14ac:dyDescent="0.35"/>
    <row r="1604" spans="2:33" ht="15" customHeight="1" x14ac:dyDescent="0.35">
      <c r="B1604" s="47"/>
      <c r="C1604" s="47"/>
      <c r="D1604" s="47"/>
      <c r="E1604" s="47"/>
      <c r="F1604" s="47"/>
      <c r="G1604" s="47"/>
      <c r="H1604" s="47"/>
      <c r="I1604" s="47"/>
      <c r="J1604" s="47"/>
      <c r="K1604" s="47"/>
      <c r="L1604" s="47"/>
      <c r="M1604" s="47"/>
      <c r="N1604" s="47"/>
      <c r="O1604" s="47"/>
      <c r="P1604" s="47"/>
      <c r="Q1604" s="47"/>
      <c r="R1604" s="47"/>
      <c r="S1604" s="47"/>
      <c r="T1604" s="47"/>
      <c r="U1604" s="47"/>
      <c r="V1604" s="47"/>
      <c r="W1604" s="47"/>
      <c r="X1604" s="47"/>
      <c r="Y1604" s="47"/>
      <c r="Z1604" s="47"/>
      <c r="AA1604" s="47"/>
      <c r="AB1604" s="47"/>
      <c r="AC1604" s="47"/>
      <c r="AD1604" s="47"/>
      <c r="AE1604" s="47"/>
      <c r="AF1604" s="47"/>
      <c r="AG1604" s="47"/>
    </row>
    <row r="1605" spans="2:33" ht="15" customHeight="1" x14ac:dyDescent="0.35"/>
    <row r="1606" spans="2:33" ht="15" customHeight="1" x14ac:dyDescent="0.35"/>
    <row r="1607" spans="2:33" ht="15" customHeight="1" x14ac:dyDescent="0.35"/>
    <row r="1608" spans="2:33" ht="15" customHeight="1" x14ac:dyDescent="0.35"/>
    <row r="1609" spans="2:33" ht="15" customHeight="1" x14ac:dyDescent="0.35"/>
    <row r="1610" spans="2:33"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40" ht="15" customHeight="1" x14ac:dyDescent="0.35"/>
    <row r="1641" ht="15"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5"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6"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7" spans="2:33" ht="15" customHeight="1" x14ac:dyDescent="0.35"/>
    <row r="1698" spans="2:33" ht="15" customHeight="1" x14ac:dyDescent="0.35">
      <c r="B1698" s="47"/>
      <c r="C1698" s="47"/>
      <c r="D1698" s="47"/>
      <c r="E1698" s="47"/>
      <c r="F1698" s="47"/>
      <c r="G1698" s="47"/>
      <c r="H1698" s="47"/>
      <c r="I1698" s="47"/>
      <c r="J1698" s="47"/>
      <c r="K1698" s="47"/>
      <c r="L1698" s="47"/>
      <c r="M1698" s="47"/>
      <c r="N1698" s="47"/>
      <c r="O1698" s="47"/>
      <c r="P1698" s="47"/>
      <c r="Q1698" s="47"/>
      <c r="R1698" s="47"/>
      <c r="S1698" s="47"/>
      <c r="T1698" s="47"/>
      <c r="U1698" s="47"/>
      <c r="V1698" s="47"/>
      <c r="W1698" s="47"/>
      <c r="X1698" s="47"/>
      <c r="Y1698" s="47"/>
      <c r="Z1698" s="47"/>
      <c r="AA1698" s="47"/>
      <c r="AB1698" s="47"/>
      <c r="AC1698" s="47"/>
      <c r="AD1698" s="47"/>
      <c r="AE1698" s="47"/>
      <c r="AF1698" s="47"/>
      <c r="AG1698" s="47"/>
    </row>
    <row r="1699" spans="2:33" ht="15" customHeight="1" x14ac:dyDescent="0.35"/>
    <row r="1700" spans="2:33" ht="15" customHeight="1" x14ac:dyDescent="0.35"/>
    <row r="1701" spans="2:33" ht="15" customHeight="1" x14ac:dyDescent="0.35"/>
    <row r="1702" spans="2:33" ht="15" customHeight="1" x14ac:dyDescent="0.35"/>
    <row r="1703" spans="2:33" ht="15" customHeight="1" x14ac:dyDescent="0.35"/>
    <row r="1704" spans="2:33" ht="15" customHeight="1" x14ac:dyDescent="0.35"/>
    <row r="1705" spans="2:33" ht="15" customHeight="1" x14ac:dyDescent="0.35"/>
    <row r="1706" spans="2:33" ht="15" customHeight="1" x14ac:dyDescent="0.35"/>
    <row r="1707" spans="2:33" ht="15" customHeight="1" x14ac:dyDescent="0.35"/>
    <row r="1708" spans="2:33" ht="15" customHeight="1" x14ac:dyDescent="0.35"/>
    <row r="1709" spans="2:33" ht="15" customHeight="1" x14ac:dyDescent="0.35"/>
    <row r="1710" spans="2:33" ht="15" customHeight="1" x14ac:dyDescent="0.35"/>
    <row r="1711" spans="2:33" ht="15" customHeight="1" x14ac:dyDescent="0.35"/>
    <row r="1712" spans="2:33" ht="15" customHeight="1" x14ac:dyDescent="0.35"/>
    <row r="1713" ht="15" customHeight="1" x14ac:dyDescent="0.35"/>
    <row r="1714" ht="15" customHeight="1" x14ac:dyDescent="0.35"/>
    <row r="1715" ht="15" customHeight="1" x14ac:dyDescent="0.35"/>
    <row r="1716" ht="15" customHeight="1" x14ac:dyDescent="0.35"/>
    <row r="1717" ht="15" customHeight="1" x14ac:dyDescent="0.35"/>
    <row r="1718" ht="15" customHeight="1" x14ac:dyDescent="0.35"/>
    <row r="1719" ht="15" customHeight="1" x14ac:dyDescent="0.35"/>
    <row r="1720" ht="15" customHeight="1" x14ac:dyDescent="0.35"/>
    <row r="1721" ht="15" customHeight="1" x14ac:dyDescent="0.35"/>
    <row r="1722" ht="15" customHeight="1" x14ac:dyDescent="0.35"/>
    <row r="1723" ht="15" customHeight="1" x14ac:dyDescent="0.35"/>
    <row r="1724" ht="15" customHeight="1" x14ac:dyDescent="0.35"/>
    <row r="1725" ht="15" customHeight="1" x14ac:dyDescent="0.35"/>
    <row r="1726" ht="15"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1" ht="15" customHeight="1" x14ac:dyDescent="0.35"/>
    <row r="1863" ht="15" customHeight="1" x14ac:dyDescent="0.35"/>
    <row r="1864" ht="15" customHeight="1" x14ac:dyDescent="0.35"/>
    <row r="1865" ht="15" customHeight="1" x14ac:dyDescent="0.35"/>
    <row r="1867" ht="15" customHeight="1" x14ac:dyDescent="0.35"/>
    <row r="1868" ht="15" customHeight="1" x14ac:dyDescent="0.35"/>
    <row r="1869" ht="15" customHeight="1" x14ac:dyDescent="0.35"/>
    <row r="1870"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5" customHeight="1" x14ac:dyDescent="0.35"/>
    <row r="1886" ht="15" customHeight="1" x14ac:dyDescent="0.35"/>
    <row r="1888" ht="15" customHeight="1" x14ac:dyDescent="0.35"/>
    <row r="1889" ht="15" customHeight="1" x14ac:dyDescent="0.35"/>
    <row r="1890" ht="15" customHeight="1" x14ac:dyDescent="0.35"/>
    <row r="1891"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5" ht="15" customHeight="1" x14ac:dyDescent="0.35"/>
    <row r="1916" ht="15" customHeight="1" x14ac:dyDescent="0.35"/>
    <row r="1917" ht="15" customHeight="1" x14ac:dyDescent="0.35"/>
    <row r="1919" ht="15" customHeight="1" x14ac:dyDescent="0.35"/>
    <row r="1920" ht="15" customHeight="1" x14ac:dyDescent="0.35"/>
    <row r="1921" ht="15" customHeight="1" x14ac:dyDescent="0.35"/>
    <row r="1922" ht="15"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3" ht="15" customHeight="1" x14ac:dyDescent="0.35"/>
    <row r="1934" ht="15" customHeight="1" x14ac:dyDescent="0.35"/>
    <row r="1935" ht="15" customHeight="1" x14ac:dyDescent="0.35"/>
    <row r="1937" spans="2:33" ht="15" customHeight="1" x14ac:dyDescent="0.35"/>
    <row r="1938" spans="2:33" ht="15" customHeight="1" x14ac:dyDescent="0.35"/>
    <row r="1939" spans="2:33" ht="15" customHeight="1" x14ac:dyDescent="0.35"/>
    <row r="1940" spans="2:33" ht="15" customHeight="1" x14ac:dyDescent="0.35"/>
    <row r="1941" spans="2:33" ht="15" customHeight="1" x14ac:dyDescent="0.35"/>
    <row r="1942" spans="2:33" ht="15" customHeight="1" x14ac:dyDescent="0.35"/>
    <row r="1943" spans="2:33" ht="15" customHeight="1" x14ac:dyDescent="0.35"/>
    <row r="1944" spans="2:33" ht="15" customHeight="1" x14ac:dyDescent="0.35"/>
    <row r="1945" spans="2:33" ht="15" customHeight="1" x14ac:dyDescent="0.35">
      <c r="B1945" s="47"/>
      <c r="C1945" s="47"/>
      <c r="D1945" s="47"/>
      <c r="E1945" s="47"/>
      <c r="F1945" s="47"/>
      <c r="G1945" s="47"/>
      <c r="H1945" s="47"/>
      <c r="I1945" s="47"/>
      <c r="J1945" s="47"/>
      <c r="K1945" s="47"/>
      <c r="L1945" s="47"/>
      <c r="M1945" s="47"/>
      <c r="N1945" s="47"/>
      <c r="O1945" s="47"/>
      <c r="P1945" s="47"/>
      <c r="Q1945" s="47"/>
      <c r="R1945" s="47"/>
      <c r="S1945" s="47"/>
      <c r="T1945" s="47"/>
      <c r="U1945" s="47"/>
      <c r="V1945" s="47"/>
      <c r="W1945" s="47"/>
      <c r="X1945" s="47"/>
      <c r="Y1945" s="47"/>
      <c r="Z1945" s="47"/>
      <c r="AA1945" s="47"/>
      <c r="AB1945" s="47"/>
      <c r="AC1945" s="47"/>
      <c r="AD1945" s="47"/>
      <c r="AE1945" s="47"/>
      <c r="AF1945" s="47"/>
      <c r="AG1945" s="47"/>
    </row>
    <row r="1946" spans="2:33" ht="15" customHeight="1" x14ac:dyDescent="0.35"/>
    <row r="1947" spans="2:33" ht="15" customHeight="1" x14ac:dyDescent="0.35"/>
    <row r="1948" spans="2:33" ht="15" customHeight="1" x14ac:dyDescent="0.35"/>
    <row r="1949" spans="2:33" ht="15" customHeight="1" x14ac:dyDescent="0.35"/>
    <row r="1950" spans="2:33" ht="15" customHeight="1" x14ac:dyDescent="0.35"/>
    <row r="1951" spans="2:33" ht="15" customHeight="1" x14ac:dyDescent="0.35"/>
    <row r="1952" spans="2:33" ht="15" customHeight="1" x14ac:dyDescent="0.35"/>
    <row r="1953" ht="15" customHeight="1" x14ac:dyDescent="0.35"/>
    <row r="1954" ht="15" customHeight="1" x14ac:dyDescent="0.35"/>
    <row r="1955" ht="15" customHeight="1" x14ac:dyDescent="0.35"/>
    <row r="1975" ht="15" customHeight="1" x14ac:dyDescent="0.35"/>
    <row r="1976" ht="15" customHeight="1" x14ac:dyDescent="0.35"/>
    <row r="1977" ht="15" customHeight="1" x14ac:dyDescent="0.35"/>
    <row r="1978" ht="15" customHeight="1" x14ac:dyDescent="0.35"/>
    <row r="1979" ht="15" customHeight="1" x14ac:dyDescent="0.35"/>
    <row r="1980" ht="15" customHeight="1" x14ac:dyDescent="0.35"/>
    <row r="1981" ht="15" customHeight="1" x14ac:dyDescent="0.35"/>
    <row r="1982" ht="15" customHeight="1" x14ac:dyDescent="0.35"/>
    <row r="1984" ht="15" customHeight="1" x14ac:dyDescent="0.35"/>
    <row r="1985" ht="15" customHeight="1" x14ac:dyDescent="0.35"/>
    <row r="1986" ht="15" customHeight="1" x14ac:dyDescent="0.35"/>
    <row r="1988" ht="15" customHeight="1" x14ac:dyDescent="0.35"/>
    <row r="1990" ht="15" customHeight="1" x14ac:dyDescent="0.35"/>
    <row r="1991" ht="15" customHeight="1" x14ac:dyDescent="0.35"/>
    <row r="1992" ht="15" customHeight="1" x14ac:dyDescent="0.35"/>
    <row r="1993" ht="15" customHeight="1" x14ac:dyDescent="0.35"/>
    <row r="1994" ht="15" customHeight="1" x14ac:dyDescent="0.35"/>
    <row r="1995" ht="15" customHeight="1" x14ac:dyDescent="0.35"/>
    <row r="1996" ht="15" customHeight="1" x14ac:dyDescent="0.35"/>
    <row r="1997" ht="15" customHeight="1" x14ac:dyDescent="0.35"/>
    <row r="1998" ht="15" customHeight="1" x14ac:dyDescent="0.35"/>
    <row r="1999" ht="15" customHeight="1" x14ac:dyDescent="0.35"/>
    <row r="2000" ht="15" customHeight="1" x14ac:dyDescent="0.35"/>
    <row r="2001" ht="15" customHeight="1" x14ac:dyDescent="0.35"/>
    <row r="2002" ht="15" customHeight="1" x14ac:dyDescent="0.35"/>
    <row r="2004" ht="15" customHeight="1" x14ac:dyDescent="0.35"/>
    <row r="2006" ht="15" customHeight="1" x14ac:dyDescent="0.35"/>
    <row r="2008" ht="15" customHeight="1" x14ac:dyDescent="0.35"/>
    <row r="2009" ht="15" customHeight="1" x14ac:dyDescent="0.35"/>
    <row r="2011" ht="15" customHeight="1" x14ac:dyDescent="0.35"/>
    <row r="2012" ht="15" customHeight="1" x14ac:dyDescent="0.35"/>
    <row r="2013" ht="15" customHeight="1" x14ac:dyDescent="0.35"/>
    <row r="2014" ht="15" customHeight="1" x14ac:dyDescent="0.35"/>
    <row r="2015" ht="15" customHeight="1" x14ac:dyDescent="0.35"/>
    <row r="2016" ht="15" customHeight="1" x14ac:dyDescent="0.35"/>
    <row r="2017" spans="2:33" ht="15" customHeight="1" x14ac:dyDescent="0.35"/>
    <row r="2018" spans="2:33" ht="15" customHeight="1" x14ac:dyDescent="0.35"/>
    <row r="2019" spans="2:33" ht="15" customHeight="1" x14ac:dyDescent="0.35"/>
    <row r="2020" spans="2:33" ht="15" customHeight="1" x14ac:dyDescent="0.35"/>
    <row r="2022" spans="2:33" ht="15" customHeight="1" x14ac:dyDescent="0.35"/>
    <row r="2023" spans="2:33" ht="15" customHeight="1" x14ac:dyDescent="0.35"/>
    <row r="2024" spans="2:33" ht="15" customHeight="1" x14ac:dyDescent="0.35"/>
    <row r="2025" spans="2:33" ht="15" customHeight="1" x14ac:dyDescent="0.35"/>
    <row r="2026" spans="2:33" ht="15" customHeight="1" x14ac:dyDescent="0.35"/>
    <row r="2027" spans="2:33" ht="15" customHeight="1" x14ac:dyDescent="0.35"/>
    <row r="2028" spans="2:33" ht="15" customHeight="1" x14ac:dyDescent="0.35"/>
    <row r="2029" spans="2:33" ht="15" customHeight="1" x14ac:dyDescent="0.35"/>
    <row r="2030" spans="2:33" ht="15" customHeight="1" x14ac:dyDescent="0.35"/>
    <row r="2031" spans="2:33" ht="15" customHeight="1" x14ac:dyDescent="0.35">
      <c r="B2031" s="47"/>
      <c r="C2031" s="47"/>
      <c r="D2031" s="47"/>
      <c r="E2031" s="47"/>
      <c r="F2031" s="47"/>
      <c r="G2031" s="47"/>
      <c r="H2031" s="47"/>
      <c r="I2031" s="47"/>
      <c r="J2031" s="47"/>
      <c r="K2031" s="47"/>
      <c r="L2031" s="47"/>
      <c r="M2031" s="47"/>
      <c r="N2031" s="47"/>
      <c r="O2031" s="47"/>
      <c r="P2031" s="47"/>
      <c r="Q2031" s="47"/>
      <c r="R2031" s="47"/>
      <c r="S2031" s="47"/>
      <c r="T2031" s="47"/>
      <c r="U2031" s="47"/>
      <c r="V2031" s="47"/>
      <c r="W2031" s="47"/>
      <c r="X2031" s="47"/>
      <c r="Y2031" s="47"/>
      <c r="Z2031" s="47"/>
      <c r="AA2031" s="47"/>
      <c r="AB2031" s="47"/>
      <c r="AC2031" s="47"/>
      <c r="AD2031" s="47"/>
      <c r="AE2031" s="47"/>
      <c r="AF2031" s="47"/>
      <c r="AG2031" s="47"/>
    </row>
    <row r="2032" spans="2:33" ht="15" customHeight="1" x14ac:dyDescent="0.35"/>
    <row r="2033" ht="15" customHeight="1" x14ac:dyDescent="0.35"/>
    <row r="2034" ht="15" customHeight="1" x14ac:dyDescent="0.35"/>
    <row r="2035" ht="15" customHeight="1" x14ac:dyDescent="0.35"/>
    <row r="2036" ht="15" customHeight="1" x14ac:dyDescent="0.35"/>
    <row r="2037" ht="15" customHeight="1" x14ac:dyDescent="0.35"/>
    <row r="2038" ht="15" customHeight="1" x14ac:dyDescent="0.35"/>
    <row r="2039" ht="15" customHeight="1" x14ac:dyDescent="0.35"/>
    <row r="2040" ht="15" customHeight="1" x14ac:dyDescent="0.35"/>
    <row r="2041" ht="15" customHeight="1" x14ac:dyDescent="0.35"/>
    <row r="2042" ht="15" customHeight="1" x14ac:dyDescent="0.35"/>
    <row r="2043" ht="15" customHeight="1" x14ac:dyDescent="0.35"/>
    <row r="2044" ht="15" customHeight="1" x14ac:dyDescent="0.35"/>
    <row r="2045" ht="15" customHeight="1" x14ac:dyDescent="0.35"/>
    <row r="2046" ht="15" customHeight="1" x14ac:dyDescent="0.35"/>
    <row r="2047" ht="15" customHeight="1" x14ac:dyDescent="0.35"/>
    <row r="2048" ht="15" customHeight="1" x14ac:dyDescent="0.35"/>
    <row r="2049" ht="15" customHeight="1" x14ac:dyDescent="0.35"/>
    <row r="2050" ht="15" customHeight="1" x14ac:dyDescent="0.35"/>
    <row r="2051" ht="15" customHeight="1" x14ac:dyDescent="0.35"/>
    <row r="2052" ht="15" customHeight="1" x14ac:dyDescent="0.35"/>
    <row r="2053"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7" ht="15" customHeight="1" x14ac:dyDescent="0.35"/>
    <row r="2108"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1" ht="15" customHeight="1" x14ac:dyDescent="0.35"/>
    <row r="2133" ht="15" customHeight="1" x14ac:dyDescent="0.35"/>
    <row r="2134"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5" customHeight="1" x14ac:dyDescent="0.35"/>
    <row r="2145" spans="2:33" ht="15" customHeight="1" x14ac:dyDescent="0.35"/>
    <row r="2146" spans="2:33" ht="15" customHeight="1" x14ac:dyDescent="0.35"/>
    <row r="2148" spans="2:33" ht="15" customHeight="1" x14ac:dyDescent="0.35"/>
    <row r="2151" spans="2:33" ht="15" customHeight="1" x14ac:dyDescent="0.35"/>
    <row r="2152" spans="2:33" ht="15" customHeight="1" x14ac:dyDescent="0.35"/>
    <row r="2153" spans="2:33" ht="15" customHeight="1" x14ac:dyDescent="0.35">
      <c r="B2153" s="47"/>
      <c r="C2153" s="47"/>
      <c r="D2153" s="47"/>
      <c r="E2153" s="47"/>
      <c r="F2153" s="47"/>
      <c r="G2153" s="47"/>
      <c r="H2153" s="47"/>
      <c r="I2153" s="47"/>
      <c r="J2153" s="47"/>
      <c r="K2153" s="47"/>
      <c r="L2153" s="47"/>
      <c r="M2153" s="47"/>
      <c r="N2153" s="47"/>
      <c r="O2153" s="47"/>
      <c r="P2153" s="47"/>
      <c r="Q2153" s="47"/>
      <c r="R2153" s="47"/>
      <c r="S2153" s="47"/>
      <c r="T2153" s="47"/>
      <c r="U2153" s="47"/>
      <c r="V2153" s="47"/>
      <c r="W2153" s="47"/>
      <c r="X2153" s="47"/>
      <c r="Y2153" s="47"/>
      <c r="Z2153" s="47"/>
      <c r="AA2153" s="47"/>
      <c r="AB2153" s="47"/>
      <c r="AC2153" s="47"/>
      <c r="AD2153" s="47"/>
      <c r="AE2153" s="47"/>
      <c r="AF2153" s="47"/>
      <c r="AG2153" s="47"/>
    </row>
    <row r="2154" spans="2:33" ht="15" customHeight="1" x14ac:dyDescent="0.35"/>
    <row r="2155" spans="2:33" ht="15" customHeight="1" x14ac:dyDescent="0.35"/>
    <row r="2156" spans="2:33" ht="15" customHeight="1" x14ac:dyDescent="0.35"/>
    <row r="2157" spans="2:33" ht="15" customHeight="1" x14ac:dyDescent="0.35"/>
    <row r="2158" spans="2:33" ht="15" customHeight="1" x14ac:dyDescent="0.35"/>
    <row r="2159" spans="2:33" ht="15" customHeight="1" x14ac:dyDescent="0.35"/>
    <row r="2160" spans="2:33" ht="15" customHeight="1" x14ac:dyDescent="0.35"/>
    <row r="2161" ht="15" customHeight="1" x14ac:dyDescent="0.35"/>
    <row r="2162"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60" ht="15" customHeight="1" x14ac:dyDescent="0.35"/>
    <row r="2261" ht="15" customHeight="1" x14ac:dyDescent="0.35"/>
    <row r="2262" ht="15" customHeight="1" x14ac:dyDescent="0.35"/>
    <row r="2264" ht="15" customHeight="1" x14ac:dyDescent="0.35"/>
    <row r="2266" ht="15" customHeight="1" x14ac:dyDescent="0.35"/>
    <row r="2267" ht="15" customHeight="1" x14ac:dyDescent="0.35"/>
    <row r="2268" ht="15" customHeight="1" x14ac:dyDescent="0.35"/>
    <row r="2269" ht="15" customHeight="1" x14ac:dyDescent="0.35"/>
    <row r="2271"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2" ht="15" customHeight="1" x14ac:dyDescent="0.35"/>
    <row r="2284" ht="15" customHeight="1" x14ac:dyDescent="0.35"/>
    <row r="2285" ht="15" customHeight="1" x14ac:dyDescent="0.35"/>
    <row r="2286"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301" ht="15" customHeight="1" x14ac:dyDescent="0.35"/>
    <row r="2302" ht="15" customHeight="1" x14ac:dyDescent="0.35"/>
    <row r="2303" ht="15" customHeight="1" x14ac:dyDescent="0.35"/>
    <row r="2305" spans="2:33" ht="15" customHeight="1" x14ac:dyDescent="0.35"/>
    <row r="2306" spans="2:33" ht="15" customHeight="1" x14ac:dyDescent="0.35"/>
    <row r="2307" spans="2:33" ht="15" customHeight="1" x14ac:dyDescent="0.35"/>
    <row r="2308" spans="2:33" ht="15" customHeight="1" x14ac:dyDescent="0.35"/>
    <row r="2309" spans="2:33" ht="15" customHeight="1" x14ac:dyDescent="0.35"/>
    <row r="2310" spans="2:33" ht="15" customHeight="1" x14ac:dyDescent="0.35"/>
    <row r="2311" spans="2:33" ht="15" customHeight="1" x14ac:dyDescent="0.35"/>
    <row r="2312" spans="2:33" ht="15" customHeight="1" x14ac:dyDescent="0.35"/>
    <row r="2313" spans="2:33" ht="15" customHeight="1" x14ac:dyDescent="0.35"/>
    <row r="2314" spans="2:33" ht="15" customHeight="1" x14ac:dyDescent="0.35"/>
    <row r="2315" spans="2:33" ht="15" customHeight="1" x14ac:dyDescent="0.35"/>
    <row r="2316" spans="2:33" ht="15" customHeight="1" x14ac:dyDescent="0.35"/>
    <row r="2317" spans="2:33" ht="15" customHeight="1" x14ac:dyDescent="0.35">
      <c r="B2317" s="47"/>
      <c r="C2317" s="47"/>
      <c r="D2317" s="47"/>
      <c r="E2317" s="47"/>
      <c r="F2317" s="47"/>
      <c r="G2317" s="47"/>
      <c r="H2317" s="47"/>
      <c r="I2317" s="47"/>
      <c r="J2317" s="47"/>
      <c r="K2317" s="47"/>
      <c r="L2317" s="47"/>
      <c r="M2317" s="47"/>
      <c r="N2317" s="47"/>
      <c r="O2317" s="47"/>
      <c r="P2317" s="47"/>
      <c r="Q2317" s="47"/>
      <c r="R2317" s="47"/>
      <c r="S2317" s="47"/>
      <c r="T2317" s="47"/>
      <c r="U2317" s="47"/>
      <c r="V2317" s="47"/>
      <c r="W2317" s="47"/>
      <c r="X2317" s="47"/>
      <c r="Y2317" s="47"/>
      <c r="Z2317" s="47"/>
      <c r="AA2317" s="47"/>
      <c r="AB2317" s="47"/>
      <c r="AC2317" s="47"/>
      <c r="AD2317" s="47"/>
      <c r="AE2317" s="47"/>
      <c r="AF2317" s="47"/>
      <c r="AG2317" s="47"/>
    </row>
    <row r="2318" spans="2:33" ht="15" customHeight="1" x14ac:dyDescent="0.35"/>
    <row r="2319" spans="2:33" ht="15" customHeight="1" x14ac:dyDescent="0.35"/>
    <row r="2320" spans="2:33" ht="15" customHeight="1" x14ac:dyDescent="0.35"/>
    <row r="2321" ht="15" customHeight="1" x14ac:dyDescent="0.35"/>
    <row r="2322" ht="15" customHeight="1" x14ac:dyDescent="0.35"/>
    <row r="2323" ht="15" customHeight="1" x14ac:dyDescent="0.35"/>
    <row r="2324" ht="15" customHeight="1" x14ac:dyDescent="0.35"/>
    <row r="2325" ht="15" customHeight="1" x14ac:dyDescent="0.35"/>
    <row r="2326" ht="15" customHeight="1" x14ac:dyDescent="0.35"/>
    <row r="2327" ht="15" customHeight="1" x14ac:dyDescent="0.35"/>
    <row r="2328" ht="15" customHeight="1" x14ac:dyDescent="0.35"/>
    <row r="2329" ht="15" customHeight="1" x14ac:dyDescent="0.35"/>
    <row r="2330" ht="15" customHeight="1" x14ac:dyDescent="0.35"/>
    <row r="2331" ht="15" customHeight="1" x14ac:dyDescent="0.35"/>
    <row r="2332" ht="15" customHeight="1" x14ac:dyDescent="0.35"/>
    <row r="2333" ht="15" customHeight="1" x14ac:dyDescent="0.35"/>
    <row r="2334" ht="15"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5"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90" ht="15"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spans="2:33" ht="15" customHeight="1" x14ac:dyDescent="0.35"/>
    <row r="2418" spans="2:33" ht="15" customHeight="1" x14ac:dyDescent="0.35"/>
    <row r="2419" spans="2:33" ht="15" customHeight="1" x14ac:dyDescent="0.35">
      <c r="B2419" s="47"/>
      <c r="C2419" s="47"/>
      <c r="D2419" s="47"/>
      <c r="E2419" s="47"/>
      <c r="F2419" s="47"/>
      <c r="G2419" s="47"/>
      <c r="H2419" s="47"/>
      <c r="I2419" s="47"/>
      <c r="J2419" s="47"/>
      <c r="K2419" s="47"/>
      <c r="L2419" s="47"/>
      <c r="M2419" s="47"/>
      <c r="N2419" s="47"/>
      <c r="O2419" s="47"/>
      <c r="P2419" s="47"/>
      <c r="Q2419" s="47"/>
      <c r="R2419" s="47"/>
      <c r="S2419" s="47"/>
      <c r="T2419" s="47"/>
      <c r="U2419" s="47"/>
      <c r="V2419" s="47"/>
      <c r="W2419" s="47"/>
      <c r="X2419" s="47"/>
      <c r="Y2419" s="47"/>
      <c r="Z2419" s="47"/>
      <c r="AA2419" s="47"/>
      <c r="AB2419" s="47"/>
      <c r="AC2419" s="47"/>
      <c r="AD2419" s="47"/>
      <c r="AE2419" s="47"/>
      <c r="AF2419" s="47"/>
      <c r="AG2419" s="47"/>
    </row>
    <row r="2420" spans="2:33" ht="15" customHeight="1" x14ac:dyDescent="0.35"/>
    <row r="2421" spans="2:33" ht="15" customHeight="1" x14ac:dyDescent="0.35"/>
    <row r="2422" spans="2:33" ht="15" customHeight="1" x14ac:dyDescent="0.35"/>
    <row r="2423" spans="2:33" ht="15" customHeight="1" x14ac:dyDescent="0.35"/>
    <row r="2424" spans="2:33" ht="15" customHeight="1" x14ac:dyDescent="0.35"/>
    <row r="2425" spans="2:33" ht="15" customHeight="1" x14ac:dyDescent="0.35"/>
    <row r="2426" spans="2:33" ht="15" customHeight="1" x14ac:dyDescent="0.35"/>
    <row r="2427" spans="2:33" ht="15" customHeight="1" x14ac:dyDescent="0.35"/>
    <row r="2428" spans="2:33" ht="15" customHeight="1" x14ac:dyDescent="0.35"/>
    <row r="2429" spans="2:33" ht="15" customHeight="1" x14ac:dyDescent="0.35"/>
    <row r="2430" spans="2:33" ht="15" customHeight="1" x14ac:dyDescent="0.35"/>
    <row r="2431" spans="2:33" ht="15" customHeight="1" x14ac:dyDescent="0.35"/>
    <row r="2432" spans="2:33"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7" ht="15" customHeight="1" x14ac:dyDescent="0.35"/>
    <row r="2459" ht="15" customHeight="1" x14ac:dyDescent="0.35"/>
    <row r="2461" ht="15" customHeight="1" x14ac:dyDescent="0.35"/>
    <row r="2462" ht="15" customHeight="1" x14ac:dyDescent="0.35"/>
    <row r="2463" ht="15" customHeight="1" x14ac:dyDescent="0.35"/>
    <row r="2464" ht="15" customHeight="1" x14ac:dyDescent="0.35"/>
    <row r="2465"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5" customHeight="1" x14ac:dyDescent="0.35"/>
    <row r="2482" ht="15" customHeight="1" x14ac:dyDescent="0.35"/>
    <row r="2483" ht="15" customHeight="1" x14ac:dyDescent="0.35"/>
    <row r="2484" ht="15" customHeight="1" x14ac:dyDescent="0.35"/>
    <row r="2486"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5" ht="15" customHeight="1" x14ac:dyDescent="0.35"/>
    <row r="2496" ht="15" customHeight="1" x14ac:dyDescent="0.35"/>
    <row r="2498" spans="2:33" ht="15" customHeight="1" x14ac:dyDescent="0.35"/>
    <row r="2499" spans="2:33" ht="15" customHeight="1" x14ac:dyDescent="0.35"/>
    <row r="2500" spans="2:33" ht="15" customHeight="1" x14ac:dyDescent="0.35"/>
    <row r="2501" spans="2:33" ht="15" customHeight="1" x14ac:dyDescent="0.35"/>
    <row r="2502" spans="2:33" ht="15" customHeight="1" x14ac:dyDescent="0.35"/>
    <row r="2504" spans="2:33" ht="15" customHeight="1" x14ac:dyDescent="0.35"/>
    <row r="2505" spans="2:33" ht="15" customHeight="1" x14ac:dyDescent="0.35"/>
    <row r="2506" spans="2:33" ht="15" customHeight="1" x14ac:dyDescent="0.35"/>
    <row r="2507" spans="2:33" ht="15" customHeight="1" x14ac:dyDescent="0.35"/>
    <row r="2508" spans="2:33" ht="15" customHeight="1" x14ac:dyDescent="0.35"/>
    <row r="2509" spans="2:33" ht="15" customHeight="1" x14ac:dyDescent="0.35">
      <c r="B2509" s="47"/>
      <c r="C2509" s="47"/>
      <c r="D2509" s="47"/>
      <c r="E2509" s="47"/>
      <c r="F2509" s="47"/>
      <c r="G2509" s="47"/>
      <c r="H2509" s="47"/>
      <c r="I2509" s="47"/>
      <c r="J2509" s="47"/>
      <c r="K2509" s="47"/>
      <c r="L2509" s="47"/>
      <c r="M2509" s="47"/>
      <c r="N2509" s="47"/>
      <c r="O2509" s="47"/>
      <c r="P2509" s="47"/>
      <c r="Q2509" s="47"/>
      <c r="R2509" s="47"/>
      <c r="S2509" s="47"/>
      <c r="T2509" s="47"/>
      <c r="U2509" s="47"/>
      <c r="V2509" s="47"/>
      <c r="W2509" s="47"/>
      <c r="X2509" s="47"/>
      <c r="Y2509" s="47"/>
      <c r="Z2509" s="47"/>
      <c r="AA2509" s="47"/>
      <c r="AB2509" s="47"/>
      <c r="AC2509" s="47"/>
      <c r="AD2509" s="47"/>
      <c r="AE2509" s="47"/>
      <c r="AF2509" s="47"/>
      <c r="AG2509" s="47"/>
    </row>
    <row r="2510" spans="2:33" ht="15" customHeight="1" x14ac:dyDescent="0.35"/>
    <row r="2511" spans="2:33" ht="15" customHeight="1" x14ac:dyDescent="0.35"/>
    <row r="2512" spans="2:33" ht="15" customHeight="1" x14ac:dyDescent="0.35"/>
    <row r="2513" ht="15" customHeight="1" x14ac:dyDescent="0.35"/>
    <row r="2514" ht="15" customHeight="1" x14ac:dyDescent="0.35"/>
    <row r="2515" ht="15" customHeight="1" x14ac:dyDescent="0.35"/>
    <row r="2516" ht="15" customHeight="1" x14ac:dyDescent="0.35"/>
    <row r="2517" ht="15" customHeight="1" x14ac:dyDescent="0.35"/>
    <row r="2518" ht="15"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50" ht="15" customHeight="1" x14ac:dyDescent="0.35"/>
    <row r="2551" ht="15" customHeight="1" x14ac:dyDescent="0.35"/>
    <row r="2552" ht="15" customHeight="1" x14ac:dyDescent="0.35"/>
    <row r="2553" ht="15" customHeight="1" x14ac:dyDescent="0.35"/>
    <row r="2554" ht="15" customHeight="1" x14ac:dyDescent="0.35"/>
    <row r="2555" ht="15" customHeight="1" x14ac:dyDescent="0.35"/>
    <row r="2556" ht="15" customHeight="1" x14ac:dyDescent="0.35"/>
    <row r="2557" ht="15" customHeight="1" x14ac:dyDescent="0.35"/>
    <row r="2558" ht="15" customHeight="1" x14ac:dyDescent="0.35"/>
    <row r="2559"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8" ht="15" customHeight="1" x14ac:dyDescent="0.35"/>
    <row r="2569" ht="15" customHeight="1" x14ac:dyDescent="0.35"/>
    <row r="2570" ht="15" customHeight="1" x14ac:dyDescent="0.35"/>
    <row r="2571" ht="15" customHeight="1" x14ac:dyDescent="0.35"/>
    <row r="2572" ht="15" customHeight="1" x14ac:dyDescent="0.35"/>
    <row r="2573"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8" ht="15" customHeight="1" x14ac:dyDescent="0.35"/>
    <row r="2589" ht="15" customHeight="1" x14ac:dyDescent="0.35"/>
    <row r="2590" ht="15" customHeight="1" x14ac:dyDescent="0.35"/>
    <row r="2591" ht="15" customHeight="1" x14ac:dyDescent="0.35"/>
    <row r="2592" ht="15" customHeight="1" x14ac:dyDescent="0.35"/>
    <row r="2593" spans="2:33" ht="15" customHeight="1" x14ac:dyDescent="0.35"/>
    <row r="2595" spans="2:33" ht="15" customHeight="1" x14ac:dyDescent="0.35"/>
    <row r="2596" spans="2:33" ht="15" customHeight="1" x14ac:dyDescent="0.35"/>
    <row r="2597" spans="2:33" ht="15" customHeight="1" x14ac:dyDescent="0.35"/>
    <row r="2598" spans="2:33" ht="15" customHeight="1" x14ac:dyDescent="0.35">
      <c r="B2598" s="47"/>
      <c r="C2598" s="47"/>
      <c r="D2598" s="47"/>
      <c r="E2598" s="47"/>
      <c r="F2598" s="47"/>
      <c r="G2598" s="47"/>
      <c r="H2598" s="47"/>
      <c r="I2598" s="47"/>
      <c r="J2598" s="47"/>
      <c r="K2598" s="47"/>
      <c r="L2598" s="47"/>
      <c r="M2598" s="47"/>
      <c r="N2598" s="47"/>
      <c r="O2598" s="47"/>
      <c r="P2598" s="47"/>
      <c r="Q2598" s="47"/>
      <c r="R2598" s="47"/>
      <c r="S2598" s="47"/>
      <c r="T2598" s="47"/>
      <c r="U2598" s="47"/>
      <c r="V2598" s="47"/>
      <c r="W2598" s="47"/>
      <c r="X2598" s="47"/>
      <c r="Y2598" s="47"/>
      <c r="Z2598" s="47"/>
      <c r="AA2598" s="47"/>
      <c r="AB2598" s="47"/>
      <c r="AC2598" s="47"/>
      <c r="AD2598" s="47"/>
      <c r="AE2598" s="47"/>
      <c r="AF2598" s="47"/>
      <c r="AG2598" s="47"/>
    </row>
    <row r="2599" spans="2:33" ht="15" customHeight="1" x14ac:dyDescent="0.35"/>
    <row r="2600" spans="2:33" ht="15" customHeight="1" x14ac:dyDescent="0.35"/>
    <row r="2601" spans="2:33" ht="15" customHeight="1" x14ac:dyDescent="0.35"/>
    <row r="2602" spans="2:33" ht="15" customHeight="1" x14ac:dyDescent="0.35"/>
    <row r="2603" spans="2:33" ht="15" customHeight="1" x14ac:dyDescent="0.35"/>
    <row r="2604" spans="2:33" ht="15" customHeight="1" x14ac:dyDescent="0.35"/>
    <row r="2605" spans="2:33" ht="15" customHeight="1" x14ac:dyDescent="0.35"/>
    <row r="2606" spans="2:33" ht="15" customHeight="1" x14ac:dyDescent="0.35"/>
    <row r="2607" spans="2:33" ht="15" customHeight="1" x14ac:dyDescent="0.35"/>
    <row r="2608" spans="2:33" ht="15"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25" ht="15" customHeight="1" x14ac:dyDescent="0.35"/>
    <row r="2626" ht="15"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ht="15" customHeight="1" x14ac:dyDescent="0.35"/>
    <row r="2642" ht="15" customHeight="1" x14ac:dyDescent="0.35"/>
    <row r="2643" ht="15" customHeight="1" x14ac:dyDescent="0.35"/>
    <row r="2644" ht="15" customHeight="1" x14ac:dyDescent="0.35"/>
    <row r="2645" ht="15" customHeight="1" x14ac:dyDescent="0.35"/>
    <row r="2646" ht="15" customHeight="1" x14ac:dyDescent="0.35"/>
    <row r="2648" ht="15" customHeight="1" x14ac:dyDescent="0.35"/>
    <row r="2649" ht="15" customHeight="1" x14ac:dyDescent="0.35"/>
    <row r="2650" ht="15" customHeight="1" x14ac:dyDescent="0.35"/>
    <row r="2651" ht="15" customHeight="1" x14ac:dyDescent="0.35"/>
    <row r="2652" ht="15" customHeight="1" x14ac:dyDescent="0.35"/>
    <row r="2653" ht="15" customHeight="1" x14ac:dyDescent="0.35"/>
    <row r="2654" ht="15" customHeight="1" x14ac:dyDescent="0.35"/>
    <row r="2655" ht="15" customHeight="1" x14ac:dyDescent="0.35"/>
    <row r="2656" ht="15" customHeight="1" x14ac:dyDescent="0.35"/>
    <row r="2657" ht="15" customHeight="1" x14ac:dyDescent="0.35"/>
    <row r="2658" ht="15" customHeight="1" x14ac:dyDescent="0.35"/>
    <row r="2659" ht="15" customHeight="1" x14ac:dyDescent="0.35"/>
    <row r="2662" ht="15" customHeight="1" x14ac:dyDescent="0.35"/>
    <row r="2663" ht="15" customHeight="1" x14ac:dyDescent="0.35"/>
    <row r="2664" ht="15" customHeight="1" x14ac:dyDescent="0.35"/>
    <row r="2665" ht="15" customHeight="1" x14ac:dyDescent="0.35"/>
    <row r="2666" ht="15" customHeight="1" x14ac:dyDescent="0.35"/>
    <row r="2667" ht="15" customHeight="1" x14ac:dyDescent="0.35"/>
    <row r="2668" ht="15" customHeight="1" x14ac:dyDescent="0.35"/>
    <row r="2669" ht="15" customHeight="1" x14ac:dyDescent="0.35"/>
    <row r="2670" ht="15" customHeight="1" x14ac:dyDescent="0.35"/>
    <row r="2671" ht="15" customHeight="1" x14ac:dyDescent="0.35"/>
    <row r="2672" ht="15" customHeight="1" x14ac:dyDescent="0.35"/>
    <row r="2673" ht="15" customHeight="1" x14ac:dyDescent="0.35"/>
    <row r="2674" ht="15"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5"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7" spans="2:33" ht="15" customHeight="1" x14ac:dyDescent="0.35"/>
    <row r="2708" spans="2:33" ht="15" customHeight="1" x14ac:dyDescent="0.35"/>
    <row r="2709" spans="2:33" ht="15" customHeight="1" x14ac:dyDescent="0.35"/>
    <row r="2710" spans="2:33" ht="15" customHeight="1" x14ac:dyDescent="0.35"/>
    <row r="2711" spans="2:33" ht="15" customHeight="1" x14ac:dyDescent="0.35"/>
    <row r="2712" spans="2:33" ht="15" customHeight="1" x14ac:dyDescent="0.35"/>
    <row r="2713" spans="2:33" ht="15" customHeight="1" x14ac:dyDescent="0.35"/>
    <row r="2714" spans="2:33" ht="15" customHeight="1" x14ac:dyDescent="0.35"/>
    <row r="2715" spans="2:33" ht="15" customHeight="1" x14ac:dyDescent="0.35"/>
    <row r="2716" spans="2:33" ht="15" customHeight="1" x14ac:dyDescent="0.35"/>
    <row r="2717" spans="2:33" ht="15" customHeight="1" x14ac:dyDescent="0.35"/>
    <row r="2718" spans="2:33" ht="15" customHeight="1" x14ac:dyDescent="0.35"/>
    <row r="2719" spans="2:33" ht="15" customHeight="1" x14ac:dyDescent="0.35">
      <c r="B2719" s="47"/>
      <c r="C2719" s="47"/>
      <c r="D2719" s="47"/>
      <c r="E2719" s="47"/>
      <c r="F2719" s="47"/>
      <c r="G2719" s="47"/>
      <c r="H2719" s="47"/>
      <c r="I2719" s="47"/>
      <c r="J2719" s="47"/>
      <c r="K2719" s="47"/>
      <c r="L2719" s="47"/>
      <c r="M2719" s="47"/>
      <c r="N2719" s="47"/>
      <c r="O2719" s="47"/>
      <c r="P2719" s="47"/>
      <c r="Q2719" s="47"/>
      <c r="R2719" s="47"/>
      <c r="S2719" s="47"/>
      <c r="T2719" s="47"/>
      <c r="U2719" s="47"/>
      <c r="V2719" s="47"/>
      <c r="W2719" s="47"/>
      <c r="X2719" s="47"/>
      <c r="Y2719" s="47"/>
      <c r="Z2719" s="47"/>
      <c r="AA2719" s="47"/>
      <c r="AB2719" s="47"/>
      <c r="AC2719" s="47"/>
      <c r="AD2719" s="47"/>
      <c r="AE2719" s="47"/>
      <c r="AF2719" s="47"/>
      <c r="AG2719" s="47"/>
    </row>
    <row r="2720" spans="2:33"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5"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5" customHeight="1" x14ac:dyDescent="0.35"/>
    <row r="2788" ht="15" customHeight="1" x14ac:dyDescent="0.35"/>
    <row r="2789" ht="15" customHeight="1" x14ac:dyDescent="0.35"/>
    <row r="2790" ht="15" customHeight="1" x14ac:dyDescent="0.35"/>
    <row r="2791"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4" ht="15" customHeight="1" x14ac:dyDescent="0.35"/>
    <row r="2805" ht="15" customHeight="1" x14ac:dyDescent="0.35"/>
    <row r="2806" ht="15" customHeight="1" x14ac:dyDescent="0.35"/>
    <row r="2807"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5" ht="15" customHeight="1" x14ac:dyDescent="0.35"/>
    <row r="2826" ht="15" customHeight="1" x14ac:dyDescent="0.35"/>
    <row r="2827" ht="15" customHeight="1" x14ac:dyDescent="0.35"/>
    <row r="2828" ht="15" customHeight="1" x14ac:dyDescent="0.35"/>
    <row r="2831" ht="15" customHeight="1" x14ac:dyDescent="0.35"/>
    <row r="2832" ht="15" customHeight="1" x14ac:dyDescent="0.35"/>
    <row r="2833" spans="2:33" ht="15" customHeight="1" x14ac:dyDescent="0.35"/>
    <row r="2834" spans="2:33" ht="15" customHeight="1" x14ac:dyDescent="0.35"/>
    <row r="2835" spans="2:33" ht="15" customHeight="1" x14ac:dyDescent="0.35"/>
    <row r="2836" spans="2:33" ht="15" customHeight="1" x14ac:dyDescent="0.35"/>
    <row r="2837" spans="2:33" ht="15" customHeight="1" x14ac:dyDescent="0.35">
      <c r="B2837" s="47"/>
      <c r="C2837" s="47"/>
      <c r="D2837" s="47"/>
      <c r="E2837" s="47"/>
      <c r="F2837" s="47"/>
      <c r="G2837" s="47"/>
      <c r="H2837" s="47"/>
      <c r="I2837" s="47"/>
      <c r="J2837" s="47"/>
      <c r="K2837" s="47"/>
      <c r="L2837" s="47"/>
      <c r="M2837" s="47"/>
      <c r="N2837" s="47"/>
      <c r="O2837" s="47"/>
      <c r="P2837" s="47"/>
      <c r="Q2837" s="47"/>
      <c r="R2837" s="47"/>
      <c r="S2837" s="47"/>
      <c r="T2837" s="47"/>
      <c r="U2837" s="47"/>
      <c r="V2837" s="47"/>
      <c r="W2837" s="47"/>
      <c r="X2837" s="47"/>
      <c r="Y2837" s="47"/>
      <c r="Z2837" s="47"/>
      <c r="AA2837" s="47"/>
      <c r="AB2837" s="47"/>
      <c r="AC2837" s="47"/>
      <c r="AD2837" s="47"/>
      <c r="AE2837" s="47"/>
      <c r="AF2837" s="47"/>
      <c r="AG2837" s="47"/>
    </row>
    <row r="2838" spans="2:33" ht="15" customHeight="1" x14ac:dyDescent="0.35"/>
    <row r="2839" spans="2:33" ht="15" customHeight="1" x14ac:dyDescent="0.35"/>
    <row r="2840" spans="2:33" ht="15" customHeight="1" x14ac:dyDescent="0.35"/>
    <row r="2841" spans="2:33" ht="15" customHeight="1" x14ac:dyDescent="0.35"/>
  </sheetData>
  <mergeCells count="19">
    <mergeCell ref="B2837:AG2837"/>
    <mergeCell ref="B2153:AG2153"/>
    <mergeCell ref="B2317:AG2317"/>
    <mergeCell ref="B2419:AG2419"/>
    <mergeCell ref="B2509:AG2509"/>
    <mergeCell ref="B2598:AG2598"/>
    <mergeCell ref="B2719:AG2719"/>
    <mergeCell ref="B2031:AG2031"/>
    <mergeCell ref="B308:AG308"/>
    <mergeCell ref="B511:AG511"/>
    <mergeCell ref="B712:AG712"/>
    <mergeCell ref="B887:AG887"/>
    <mergeCell ref="B1100:AG1100"/>
    <mergeCell ref="B1227:AG1227"/>
    <mergeCell ref="B1390:AG1390"/>
    <mergeCell ref="B1502:AG1502"/>
    <mergeCell ref="B1604:AG1604"/>
    <mergeCell ref="B1698:AG1698"/>
    <mergeCell ref="B1945:AG19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AEO Table 10 2023</vt:lpstr>
      <vt:lpstr>AEO Table 10 2022</vt:lpstr>
      <vt:lpstr>AEO Table 10 2021</vt:lpstr>
      <vt:lpstr>Canada Generation Projection</vt:lpstr>
      <vt:lpstr>Canada NG Gen by Turbine Type</vt:lpstr>
      <vt:lpstr>Canada Elec Mix</vt:lpstr>
      <vt:lpstr>AEO Table 3 2023</vt:lpstr>
      <vt:lpstr>AEO Table 3 2022</vt:lpstr>
      <vt:lpstr>AEO Table 3 2021</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2016-02-04T22:14:05Z</dcterms:created>
  <dcterms:modified xsi:type="dcterms:W3CDTF">2023-09-26T14:05:06Z</dcterms:modified>
</cp:coreProperties>
</file>