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4AF49387-40D7-4827-B5F4-11DFF6188CAA}" xr6:coauthVersionLast="47" xr6:coauthVersionMax="47" xr10:uidLastSave="{00000000-0000-0000-0000-000000000000}"/>
  <bookViews>
    <workbookView xWindow="28680" yWindow="-120" windowWidth="29040" windowHeight="17520" activeTab="1" xr2:uid="{00000000-000D-0000-FFFF-FFFF00000000}"/>
  </bookViews>
  <sheets>
    <sheet name="About" sheetId="1" r:id="rId1"/>
    <sheet name="Inflation Reduction Act - Elec" sheetId="8" r:id="rId2"/>
    <sheet name="BPSpUGBCD" sheetId="2" r:id="rId3"/>
  </sheets>
  <externalReferences>
    <externalReference r:id="rId4"/>
  </externalReferences>
  <definedNames>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8" i="8" l="1"/>
  <c r="H2" i="2" s="1"/>
  <c r="G158" i="8"/>
  <c r="I2" i="2" s="1"/>
  <c r="H158" i="8"/>
  <c r="J2" i="2" s="1"/>
  <c r="K158" i="8"/>
  <c r="L158" i="8"/>
  <c r="M158" i="8"/>
  <c r="N158" i="8"/>
  <c r="O158" i="8"/>
  <c r="Q2" i="2" s="1"/>
  <c r="P158" i="8"/>
  <c r="R2" i="2" s="1"/>
  <c r="Q158" i="8"/>
  <c r="S2" i="2" s="1"/>
  <c r="R158" i="8"/>
  <c r="T2" i="2" s="1"/>
  <c r="S158" i="8"/>
  <c r="U2" i="2" s="1"/>
  <c r="T158" i="8"/>
  <c r="V2" i="2" s="1"/>
  <c r="U158" i="8"/>
  <c r="W2" i="2" s="1"/>
  <c r="V158" i="8"/>
  <c r="X2" i="2" s="1"/>
  <c r="Z158" i="8"/>
  <c r="AB2" i="2" s="1"/>
  <c r="AA158" i="8"/>
  <c r="AC2" i="2" s="1"/>
  <c r="AB158" i="8"/>
  <c r="AD2" i="2" s="1"/>
  <c r="M2" i="2"/>
  <c r="N2" i="2"/>
  <c r="O2" i="2"/>
  <c r="P2" i="2"/>
  <c r="C134" i="8"/>
  <c r="C158" i="8" s="1"/>
  <c r="E2" i="2" s="1"/>
  <c r="D134" i="8"/>
  <c r="D158" i="8" s="1"/>
  <c r="F2" i="2" s="1"/>
  <c r="E134" i="8"/>
  <c r="E158" i="8" s="1"/>
  <c r="G2" i="2" s="1"/>
  <c r="F134" i="8"/>
  <c r="G134" i="8"/>
  <c r="H134" i="8"/>
  <c r="I134" i="8"/>
  <c r="I158" i="8" s="1"/>
  <c r="K2" i="2" s="1"/>
  <c r="J134" i="8"/>
  <c r="J158" i="8" s="1"/>
  <c r="L2" i="2" s="1"/>
  <c r="K134" i="8"/>
  <c r="L134" i="8"/>
  <c r="M134" i="8"/>
  <c r="N134" i="8"/>
  <c r="O134" i="8"/>
  <c r="P134" i="8"/>
  <c r="Q134" i="8"/>
  <c r="R134" i="8"/>
  <c r="S134" i="8"/>
  <c r="T134" i="8"/>
  <c r="U134" i="8"/>
  <c r="V134" i="8"/>
  <c r="W134" i="8"/>
  <c r="W158" i="8" s="1"/>
  <c r="Y2" i="2" s="1"/>
  <c r="X134" i="8"/>
  <c r="X158" i="8" s="1"/>
  <c r="Z2" i="2" s="1"/>
  <c r="Y134" i="8"/>
  <c r="Y158" i="8" s="1"/>
  <c r="AA2" i="2" s="1"/>
  <c r="Z134" i="8"/>
  <c r="AA134" i="8"/>
  <c r="AB134" i="8"/>
  <c r="AC134" i="8"/>
  <c r="AC158" i="8" s="1"/>
  <c r="AE2" i="2" s="1"/>
  <c r="B134" i="8"/>
  <c r="B158" i="8" s="1"/>
  <c r="D2" i="2" s="1"/>
  <c r="B133" i="8"/>
  <c r="B155" i="8" s="1"/>
  <c r="B173" i="8"/>
  <c r="B174" i="8" s="1"/>
  <c r="F172" i="8"/>
  <c r="AC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C168" i="8"/>
  <c r="B168" i="8"/>
  <c r="D165" i="8"/>
  <c r="C165" i="8"/>
  <c r="C173" i="8" s="1"/>
  <c r="C174" i="8" s="1"/>
  <c r="B165" i="8"/>
  <c r="AC164" i="8"/>
  <c r="AB164" i="8"/>
  <c r="AA164" i="8"/>
  <c r="Z164" i="8"/>
  <c r="Z172" i="8" s="1"/>
  <c r="Y164" i="8"/>
  <c r="Y172" i="8" s="1"/>
  <c r="X164" i="8"/>
  <c r="X172" i="8" s="1"/>
  <c r="W164" i="8"/>
  <c r="W172" i="8" s="1"/>
  <c r="V164" i="8"/>
  <c r="U164" i="8"/>
  <c r="T164" i="8"/>
  <c r="S164" i="8"/>
  <c r="R164" i="8"/>
  <c r="Q164" i="8"/>
  <c r="P164" i="8"/>
  <c r="O164" i="8"/>
  <c r="N164" i="8"/>
  <c r="M164" i="8"/>
  <c r="L164" i="8"/>
  <c r="K164" i="8"/>
  <c r="J164" i="8"/>
  <c r="I164" i="8"/>
  <c r="H164" i="8"/>
  <c r="G164" i="8"/>
  <c r="F164" i="8"/>
  <c r="E164" i="8"/>
  <c r="AC161" i="8"/>
  <c r="AC172" i="8" s="1"/>
  <c r="AB161" i="8"/>
  <c r="AB172" i="8" s="1"/>
  <c r="AA161" i="8"/>
  <c r="Z161" i="8"/>
  <c r="Y161" i="8"/>
  <c r="X161" i="8"/>
  <c r="W161" i="8"/>
  <c r="V161" i="8"/>
  <c r="U161" i="8"/>
  <c r="U172" i="8" s="1"/>
  <c r="T161" i="8"/>
  <c r="T172" i="8" s="1"/>
  <c r="S161" i="8"/>
  <c r="S172" i="8" s="1"/>
  <c r="R161" i="8"/>
  <c r="R172" i="8" s="1"/>
  <c r="Q161" i="8"/>
  <c r="Q172" i="8" s="1"/>
  <c r="P161" i="8"/>
  <c r="P172" i="8" s="1"/>
  <c r="O161" i="8"/>
  <c r="N161" i="8"/>
  <c r="N172" i="8" s="1"/>
  <c r="M161" i="8"/>
  <c r="L161" i="8"/>
  <c r="L172" i="8" s="1"/>
  <c r="K161" i="8"/>
  <c r="J161" i="8"/>
  <c r="I161" i="8"/>
  <c r="H161" i="8"/>
  <c r="G161" i="8"/>
  <c r="F161" i="8"/>
  <c r="E161" i="8"/>
  <c r="E172" i="8" s="1"/>
  <c r="D161" i="8"/>
  <c r="C161" i="8"/>
  <c r="B161" i="8"/>
  <c r="H155" i="8"/>
  <c r="G155" i="8"/>
  <c r="F155" i="8"/>
  <c r="E155" i="8"/>
  <c r="D155" i="8"/>
  <c r="C155" i="8"/>
  <c r="Z149" i="8"/>
  <c r="AC133" i="8"/>
  <c r="AC155" i="8" s="1"/>
  <c r="AB133" i="8"/>
  <c r="AB155" i="8" s="1"/>
  <c r="AA133" i="8"/>
  <c r="AA155" i="8" s="1"/>
  <c r="Z133" i="8"/>
  <c r="Z155" i="8" s="1"/>
  <c r="Y133" i="8"/>
  <c r="Y155" i="8" s="1"/>
  <c r="X133" i="8"/>
  <c r="X155" i="8" s="1"/>
  <c r="W133" i="8"/>
  <c r="W155" i="8" s="1"/>
  <c r="V133" i="8"/>
  <c r="V155" i="8" s="1"/>
  <c r="U133" i="8"/>
  <c r="U155" i="8" s="1"/>
  <c r="T133" i="8"/>
  <c r="T155" i="8" s="1"/>
  <c r="S133" i="8"/>
  <c r="S155" i="8" s="1"/>
  <c r="R133" i="8"/>
  <c r="R155" i="8" s="1"/>
  <c r="Q133" i="8"/>
  <c r="Q155" i="8" s="1"/>
  <c r="P133" i="8"/>
  <c r="P155" i="8" s="1"/>
  <c r="O133" i="8"/>
  <c r="O155" i="8" s="1"/>
  <c r="N133" i="8"/>
  <c r="N155" i="8" s="1"/>
  <c r="M133" i="8"/>
  <c r="M155" i="8" s="1"/>
  <c r="L133" i="8"/>
  <c r="L155" i="8" s="1"/>
  <c r="K133" i="8"/>
  <c r="K155" i="8" s="1"/>
  <c r="J133" i="8"/>
  <c r="J155" i="8" s="1"/>
  <c r="I133" i="8"/>
  <c r="I155" i="8" s="1"/>
  <c r="H133" i="8"/>
  <c r="G133" i="8"/>
  <c r="F133" i="8"/>
  <c r="E133" i="8"/>
  <c r="D133" i="8"/>
  <c r="C133" i="8"/>
  <c r="AC132" i="8"/>
  <c r="AC152" i="8" s="1"/>
  <c r="AB132" i="8"/>
  <c r="AB152" i="8" s="1"/>
  <c r="AA132" i="8"/>
  <c r="AA152" i="8" s="1"/>
  <c r="Z132" i="8"/>
  <c r="Z152" i="8" s="1"/>
  <c r="Y132" i="8"/>
  <c r="Y152" i="8" s="1"/>
  <c r="X132" i="8"/>
  <c r="X152" i="8" s="1"/>
  <c r="W132" i="8"/>
  <c r="W152" i="8" s="1"/>
  <c r="V132" i="8"/>
  <c r="V152" i="8" s="1"/>
  <c r="U132" i="8"/>
  <c r="U152" i="8" s="1"/>
  <c r="T132" i="8"/>
  <c r="T152" i="8" s="1"/>
  <c r="S132" i="8"/>
  <c r="S152" i="8" s="1"/>
  <c r="R132" i="8"/>
  <c r="R152" i="8" s="1"/>
  <c r="Q132" i="8"/>
  <c r="Q152" i="8" s="1"/>
  <c r="P132" i="8"/>
  <c r="P152" i="8" s="1"/>
  <c r="O132" i="8"/>
  <c r="O152" i="8" s="1"/>
  <c r="N132" i="8"/>
  <c r="N152" i="8" s="1"/>
  <c r="M132" i="8"/>
  <c r="M152" i="8" s="1"/>
  <c r="L132" i="8"/>
  <c r="L152" i="8" s="1"/>
  <c r="K132" i="8"/>
  <c r="K152" i="8" s="1"/>
  <c r="J132" i="8"/>
  <c r="J152" i="8" s="1"/>
  <c r="I132" i="8"/>
  <c r="I152" i="8" s="1"/>
  <c r="H132" i="8"/>
  <c r="H152" i="8" s="1"/>
  <c r="G132" i="8"/>
  <c r="G152" i="8" s="1"/>
  <c r="F132" i="8"/>
  <c r="F152" i="8" s="1"/>
  <c r="E132" i="8"/>
  <c r="E152" i="8" s="1"/>
  <c r="D132" i="8"/>
  <c r="D152" i="8" s="1"/>
  <c r="C132" i="8"/>
  <c r="C152" i="8" s="1"/>
  <c r="B132" i="8"/>
  <c r="B152" i="8" s="1"/>
  <c r="AC131" i="8"/>
  <c r="AC149" i="8" s="1"/>
  <c r="AB131" i="8"/>
  <c r="AB149" i="8" s="1"/>
  <c r="AA131" i="8"/>
  <c r="AA149" i="8" s="1"/>
  <c r="Z131" i="8"/>
  <c r="Y131" i="8"/>
  <c r="Y149" i="8" s="1"/>
  <c r="X131" i="8"/>
  <c r="X149" i="8" s="1"/>
  <c r="W131" i="8"/>
  <c r="W149" i="8" s="1"/>
  <c r="V131" i="8"/>
  <c r="V149" i="8" s="1"/>
  <c r="U131" i="8"/>
  <c r="U149" i="8" s="1"/>
  <c r="T131" i="8"/>
  <c r="T149" i="8" s="1"/>
  <c r="S131" i="8"/>
  <c r="S149" i="8" s="1"/>
  <c r="R131" i="8"/>
  <c r="R149" i="8" s="1"/>
  <c r="Q131" i="8"/>
  <c r="Q149" i="8" s="1"/>
  <c r="P131" i="8"/>
  <c r="P149" i="8" s="1"/>
  <c r="O131" i="8"/>
  <c r="O149" i="8" s="1"/>
  <c r="N131" i="8"/>
  <c r="N149" i="8" s="1"/>
  <c r="M131" i="8"/>
  <c r="M149" i="8" s="1"/>
  <c r="L131" i="8"/>
  <c r="L149" i="8" s="1"/>
  <c r="K131" i="8"/>
  <c r="K149" i="8" s="1"/>
  <c r="J131" i="8"/>
  <c r="J149" i="8" s="1"/>
  <c r="I131" i="8"/>
  <c r="I149" i="8" s="1"/>
  <c r="H131" i="8"/>
  <c r="H149" i="8" s="1"/>
  <c r="G131" i="8"/>
  <c r="G149" i="8" s="1"/>
  <c r="F131" i="8"/>
  <c r="F149" i="8" s="1"/>
  <c r="E131" i="8"/>
  <c r="E149" i="8" s="1"/>
  <c r="D131" i="8"/>
  <c r="D149" i="8" s="1"/>
  <c r="C131" i="8"/>
  <c r="C149" i="8" s="1"/>
  <c r="B131" i="8"/>
  <c r="B149" i="8" s="1"/>
  <c r="R130" i="8"/>
  <c r="Q130" i="8"/>
  <c r="P130" i="8"/>
  <c r="K123" i="8"/>
  <c r="J123" i="8"/>
  <c r="I123" i="8"/>
  <c r="H123" i="8"/>
  <c r="G123" i="8"/>
  <c r="F123" i="8"/>
  <c r="E123" i="8"/>
  <c r="D123" i="8"/>
  <c r="C123" i="8"/>
  <c r="B123" i="8"/>
  <c r="AC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C114" i="8"/>
  <c r="B114" i="8"/>
  <c r="AC113" i="8"/>
  <c r="AC130" i="8" s="1"/>
  <c r="AB113" i="8"/>
  <c r="AB130" i="8" s="1"/>
  <c r="AA113" i="8"/>
  <c r="AA130" i="8" s="1"/>
  <c r="Z113" i="8"/>
  <c r="Z130" i="8" s="1"/>
  <c r="Y113" i="8"/>
  <c r="Y130" i="8" s="1"/>
  <c r="X113" i="8"/>
  <c r="X130" i="8" s="1"/>
  <c r="W113" i="8"/>
  <c r="W130" i="8" s="1"/>
  <c r="V113" i="8"/>
  <c r="V130" i="8" s="1"/>
  <c r="U113" i="8"/>
  <c r="U130" i="8" s="1"/>
  <c r="T113" i="8"/>
  <c r="T130" i="8" s="1"/>
  <c r="S113" i="8"/>
  <c r="S130" i="8" s="1"/>
  <c r="R113" i="8"/>
  <c r="Q113" i="8"/>
  <c r="P113" i="8"/>
  <c r="O113" i="8"/>
  <c r="O130" i="8" s="1"/>
  <c r="N113" i="8"/>
  <c r="N130" i="8" s="1"/>
  <c r="M113" i="8"/>
  <c r="M130" i="8" s="1"/>
  <c r="L113" i="8"/>
  <c r="L130" i="8" s="1"/>
  <c r="K113" i="8"/>
  <c r="K130" i="8" s="1"/>
  <c r="J113" i="8"/>
  <c r="J130" i="8" s="1"/>
  <c r="I113" i="8"/>
  <c r="I130" i="8" s="1"/>
  <c r="H113" i="8"/>
  <c r="H130" i="8" s="1"/>
  <c r="G113" i="8"/>
  <c r="G130" i="8" s="1"/>
  <c r="F113" i="8"/>
  <c r="F130" i="8" s="1"/>
  <c r="E113" i="8"/>
  <c r="E130" i="8" s="1"/>
  <c r="D113" i="8"/>
  <c r="D130" i="8" s="1"/>
  <c r="C113" i="8"/>
  <c r="C130" i="8" s="1"/>
  <c r="B113" i="8"/>
  <c r="B130" i="8" s="1"/>
  <c r="B100" i="8"/>
  <c r="B99" i="8"/>
  <c r="B69" i="8"/>
  <c r="B79" i="8" s="1"/>
  <c r="B80" i="8" s="1"/>
  <c r="B50" i="8"/>
  <c r="B46" i="8"/>
  <c r="A8" i="8"/>
  <c r="G172" i="8" l="1"/>
  <c r="H172" i="8"/>
  <c r="I172" i="8"/>
  <c r="J172" i="8"/>
  <c r="K172" i="8"/>
  <c r="M172" i="8"/>
  <c r="V172" i="8"/>
  <c r="AA172" i="8"/>
  <c r="V118" i="8"/>
  <c r="W118" i="8"/>
  <c r="X118" i="8"/>
  <c r="Y118" i="8"/>
  <c r="B118" i="8"/>
  <c r="C118" i="8"/>
  <c r="D173" i="8"/>
  <c r="D118" i="8"/>
  <c r="O118" i="8"/>
  <c r="N118" i="8"/>
  <c r="M118" i="8"/>
  <c r="L118" i="8"/>
  <c r="K118" i="8"/>
  <c r="J118" i="8"/>
  <c r="AC118" i="8"/>
  <c r="I118" i="8"/>
  <c r="AB118" i="8"/>
  <c r="H118" i="8"/>
  <c r="Z118" i="8"/>
  <c r="F118" i="8"/>
  <c r="AA118" i="8"/>
  <c r="G118" i="8"/>
  <c r="Q118" i="8"/>
  <c r="O172" i="8"/>
  <c r="B70" i="8"/>
  <c r="H79" i="8" s="1"/>
  <c r="R118" i="8"/>
  <c r="B175" i="8"/>
  <c r="E118" i="8"/>
  <c r="P118" i="8"/>
  <c r="C175" i="8"/>
  <c r="B73" i="8"/>
  <c r="S118" i="8"/>
  <c r="T118" i="8"/>
  <c r="U118" i="8"/>
  <c r="C73" i="8" l="1"/>
  <c r="H73" i="8"/>
  <c r="K79" i="8"/>
  <c r="K80" i="8" s="1"/>
  <c r="J120" i="8" s="1"/>
  <c r="J165" i="8" s="1"/>
  <c r="J173" i="8" s="1"/>
  <c r="AD79" i="8"/>
  <c r="AD80" i="8" s="1"/>
  <c r="AC120" i="8" s="1"/>
  <c r="AC165" i="8" s="1"/>
  <c r="AC173" i="8" s="1"/>
  <c r="J79" i="8"/>
  <c r="J80" i="8" s="1"/>
  <c r="I120" i="8" s="1"/>
  <c r="I165" i="8" s="1"/>
  <c r="I173" i="8" s="1"/>
  <c r="AC79" i="8"/>
  <c r="AC80" i="8" s="1"/>
  <c r="AB120" i="8" s="1"/>
  <c r="AB165" i="8" s="1"/>
  <c r="AB173" i="8" s="1"/>
  <c r="I79" i="8"/>
  <c r="I80" i="8" s="1"/>
  <c r="H120" i="8" s="1"/>
  <c r="H165" i="8" s="1"/>
  <c r="H173" i="8" s="1"/>
  <c r="AB79" i="8"/>
  <c r="AB80" i="8" s="1"/>
  <c r="AA120" i="8" s="1"/>
  <c r="AA165" i="8" s="1"/>
  <c r="AA173" i="8" s="1"/>
  <c r="AA79" i="8"/>
  <c r="AA80" i="8" s="1"/>
  <c r="Z120" i="8" s="1"/>
  <c r="Z165" i="8" s="1"/>
  <c r="Z173" i="8" s="1"/>
  <c r="Z79" i="8"/>
  <c r="Z80" i="8" s="1"/>
  <c r="Y120" i="8" s="1"/>
  <c r="Y165" i="8" s="1"/>
  <c r="Y173" i="8" s="1"/>
  <c r="Y79" i="8"/>
  <c r="Y80" i="8" s="1"/>
  <c r="X120" i="8" s="1"/>
  <c r="X165" i="8" s="1"/>
  <c r="X173" i="8" s="1"/>
  <c r="X79" i="8"/>
  <c r="X80" i="8" s="1"/>
  <c r="W120" i="8" s="1"/>
  <c r="W165" i="8" s="1"/>
  <c r="W173" i="8" s="1"/>
  <c r="W79" i="8"/>
  <c r="W80" i="8" s="1"/>
  <c r="V120" i="8" s="1"/>
  <c r="V165" i="8" s="1"/>
  <c r="V173" i="8" s="1"/>
  <c r="C79" i="8"/>
  <c r="C80" i="8" s="1"/>
  <c r="B146" i="8" s="1"/>
  <c r="B164" i="8" s="1"/>
  <c r="B172" i="8" s="1"/>
  <c r="B177" i="8" s="1"/>
  <c r="V79" i="8"/>
  <c r="V80" i="8" s="1"/>
  <c r="U120" i="8" s="1"/>
  <c r="U165" i="8" s="1"/>
  <c r="U173" i="8" s="1"/>
  <c r="H80" i="8"/>
  <c r="G120" i="8" s="1"/>
  <c r="G165" i="8" s="1"/>
  <c r="G173" i="8" s="1"/>
  <c r="U79" i="8"/>
  <c r="U80" i="8" s="1"/>
  <c r="T120" i="8" s="1"/>
  <c r="T165" i="8" s="1"/>
  <c r="T173" i="8" s="1"/>
  <c r="S79" i="8"/>
  <c r="S80" i="8" s="1"/>
  <c r="R120" i="8" s="1"/>
  <c r="R165" i="8" s="1"/>
  <c r="R173" i="8" s="1"/>
  <c r="R79" i="8"/>
  <c r="R80" i="8" s="1"/>
  <c r="Q120" i="8" s="1"/>
  <c r="Q165" i="8" s="1"/>
  <c r="Q173" i="8" s="1"/>
  <c r="Q79" i="8"/>
  <c r="Q80" i="8" s="1"/>
  <c r="P120" i="8" s="1"/>
  <c r="P165" i="8" s="1"/>
  <c r="P173" i="8" s="1"/>
  <c r="P79" i="8"/>
  <c r="P80" i="8" s="1"/>
  <c r="O120" i="8" s="1"/>
  <c r="O165" i="8" s="1"/>
  <c r="O173" i="8" s="1"/>
  <c r="O79" i="8"/>
  <c r="O80" i="8" s="1"/>
  <c r="N120" i="8" s="1"/>
  <c r="N165" i="8" s="1"/>
  <c r="N173" i="8" s="1"/>
  <c r="N79" i="8"/>
  <c r="N80" i="8" s="1"/>
  <c r="M120" i="8" s="1"/>
  <c r="M165" i="8" s="1"/>
  <c r="M173" i="8" s="1"/>
  <c r="M79" i="8"/>
  <c r="M80" i="8" s="1"/>
  <c r="L120" i="8" s="1"/>
  <c r="L165" i="8" s="1"/>
  <c r="L173" i="8" s="1"/>
  <c r="L79" i="8"/>
  <c r="L80" i="8" s="1"/>
  <c r="K120" i="8" s="1"/>
  <c r="K165" i="8" s="1"/>
  <c r="K173" i="8" s="1"/>
  <c r="T79" i="8"/>
  <c r="T80" i="8" s="1"/>
  <c r="S120" i="8" s="1"/>
  <c r="S165" i="8" s="1"/>
  <c r="S173" i="8" s="1"/>
  <c r="D174" i="8"/>
  <c r="D175" i="8"/>
  <c r="U174" i="8" l="1"/>
  <c r="U177" i="8" s="1"/>
  <c r="U175" i="8"/>
  <c r="V174" i="8"/>
  <c r="V177" i="8" s="1"/>
  <c r="V175" i="8"/>
  <c r="D79" i="8"/>
  <c r="S174" i="8"/>
  <c r="S177" i="8" s="1"/>
  <c r="S175" i="8"/>
  <c r="W174" i="8"/>
  <c r="W177" i="8" s="1"/>
  <c r="W175" i="8"/>
  <c r="X174" i="8"/>
  <c r="X177" i="8" s="1"/>
  <c r="X175" i="8"/>
  <c r="Y174" i="8"/>
  <c r="Y177" i="8" s="1"/>
  <c r="Y175" i="8"/>
  <c r="K175" i="8"/>
  <c r="K174" i="8"/>
  <c r="K177" i="8" s="1"/>
  <c r="Z174" i="8"/>
  <c r="Z177" i="8" s="1"/>
  <c r="Z175" i="8"/>
  <c r="G175" i="8"/>
  <c r="G174" i="8"/>
  <c r="G177" i="8" s="1"/>
  <c r="AA175" i="8"/>
  <c r="AA174" i="8"/>
  <c r="AA177" i="8" s="1"/>
  <c r="N175" i="8"/>
  <c r="N174" i="8"/>
  <c r="N177" i="8" s="1"/>
  <c r="O175" i="8"/>
  <c r="O174" i="8"/>
  <c r="O177" i="8" s="1"/>
  <c r="Q175" i="8"/>
  <c r="Q174" i="8"/>
  <c r="Q177" i="8" s="1"/>
  <c r="R174" i="8"/>
  <c r="R177" i="8" s="1"/>
  <c r="R175" i="8"/>
  <c r="D73" i="8"/>
  <c r="E73" i="8"/>
  <c r="F73" i="8" s="1"/>
  <c r="G73" i="8" s="1"/>
  <c r="L175" i="8"/>
  <c r="L174" i="8"/>
  <c r="L177" i="8" s="1"/>
  <c r="M175" i="8"/>
  <c r="M174" i="8"/>
  <c r="M177" i="8" s="1"/>
  <c r="H175" i="8"/>
  <c r="H174" i="8"/>
  <c r="H177" i="8" s="1"/>
  <c r="AB175" i="8"/>
  <c r="AB174" i="8"/>
  <c r="AB177" i="8" s="1"/>
  <c r="I175" i="8"/>
  <c r="I174" i="8"/>
  <c r="I177" i="8" s="1"/>
  <c r="P175" i="8"/>
  <c r="P174" i="8"/>
  <c r="P177" i="8" s="1"/>
  <c r="AC175" i="8"/>
  <c r="AC174" i="8"/>
  <c r="AC177" i="8" s="1"/>
  <c r="J175" i="8"/>
  <c r="J174" i="8"/>
  <c r="J177" i="8" s="1"/>
  <c r="T174" i="8"/>
  <c r="T177" i="8" s="1"/>
  <c r="T175" i="8"/>
  <c r="D80" i="8" l="1"/>
  <c r="C146" i="8" s="1"/>
  <c r="C164" i="8" s="1"/>
  <c r="C172" i="8" s="1"/>
  <c r="C177" i="8" s="1"/>
  <c r="E79" i="8"/>
  <c r="E80" i="8" l="1"/>
  <c r="D146" i="8" s="1"/>
  <c r="D164" i="8" s="1"/>
  <c r="D172" i="8" s="1"/>
  <c r="D177" i="8" s="1"/>
  <c r="F79" i="8"/>
  <c r="F80" i="8" l="1"/>
  <c r="E120" i="8" s="1"/>
  <c r="E165" i="8" s="1"/>
  <c r="E173" i="8" s="1"/>
  <c r="G79" i="8"/>
  <c r="G80" i="8" s="1"/>
  <c r="F120" i="8" s="1"/>
  <c r="F165" i="8" s="1"/>
  <c r="F173" i="8" s="1"/>
  <c r="F174" i="8" l="1"/>
  <c r="F177" i="8" s="1"/>
  <c r="F175" i="8"/>
  <c r="E174" i="8"/>
  <c r="E177" i="8" s="1"/>
  <c r="E175" i="8"/>
</calcChain>
</file>

<file path=xl/sharedStrings.xml><?xml version="1.0" encoding="utf-8"?>
<sst xmlns="http://schemas.openxmlformats.org/spreadsheetml/2006/main" count="141" uniqueCount="131">
  <si>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</si>
  <si>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</si>
  <si>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</si>
  <si>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</si>
  <si>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</si>
  <si>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</si>
  <si>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</si>
  <si>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</si>
  <si>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</si>
  <si>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</si>
  <si>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</si>
  <si>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</si>
  <si>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</si>
  <si>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</si>
  <si>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</si>
  <si>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</si>
  <si>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</si>
  <si>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</si>
  <si>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</si>
  <si>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</si>
  <si>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</si>
  <si>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</si>
  <si>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</si>
  <si>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</si>
  <si>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</si>
  <si>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</si>
  <si>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</si>
  <si>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</si>
  <si>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</si>
  <si>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</si>
  <si>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</si>
  <si>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</si>
  <si>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</si>
  <si>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</si>
  <si>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</si>
  <si>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</si>
  <si>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</si>
  <si>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</si>
  <si>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</si>
  <si>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</si>
  <si>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</si>
  <si>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</si>
  <si>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</si>
  <si>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</si>
  <si>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</si>
  <si>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</si>
  <si>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</si>
  <si>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</si>
  <si>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</si>
  <si>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</si>
  <si>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</si>
  <si>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</si>
  <si>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</si>
  <si>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</si>
  <si>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</si>
  <si>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</si>
  <si>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Base Credit</t>
  </si>
  <si>
    <t>Bonus Credit</t>
  </si>
  <si>
    <t>ITC Settings</t>
  </si>
  <si>
    <t>Offshore Credit Value % project costs</t>
  </si>
  <si>
    <t>See Inflation Reduction Act tab</t>
  </si>
  <si>
    <t>BPSpUGBCD BAU Percent Subsidy per Unit Grid Battery Capacity Deployed</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</si>
  <si>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</si>
  <si>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Phase-Out:</t>
  </si>
  <si>
    <t>The IRA tax credits will begin to phase out the later of either when electricity sector emissions fall 75% below 2022 values or after 2032.</t>
  </si>
  <si>
    <t>According to the EPA Greenhouse Gas Inventory, electricity sector CO2 emissions were 1554.4 MMT in 2022.</t>
  </si>
  <si>
    <t>Therefore, we evaluate when EPS electricity sector emissions fall below:</t>
  </si>
  <si>
    <t>MMT</t>
  </si>
  <si>
    <t>https://www.nrel.gov/docs/fy25osti/92256.pdf</t>
  </si>
  <si>
    <t>First year after applicable year</t>
  </si>
  <si>
    <t>Second year following applicable year</t>
  </si>
  <si>
    <t>Third year following applicable year</t>
  </si>
  <si>
    <t>All years thereafter</t>
  </si>
  <si>
    <t>threshold reached</t>
  </si>
  <si>
    <t>first year</t>
  </si>
  <si>
    <t>second year</t>
  </si>
  <si>
    <t>third year</t>
  </si>
  <si>
    <t>Phaseout Timeline (without commenced construction provisions, covered below)</t>
  </si>
  <si>
    <t>We assume that the rate of union membership can increase by 20% by 2025 in response to the tax credit incentives.</t>
  </si>
  <si>
    <t>The PTC applies to the first 10 years of a project's lifetime. Therefore, the BAU PTC values are multiplied by 10 and divided by the average</t>
  </si>
  <si>
    <t>plant lifetime, which is 30 years.</t>
  </si>
  <si>
    <t>Computed Tax Credits</t>
  </si>
  <si>
    <t>Base credit</t>
  </si>
  <si>
    <t>Bonus credit</t>
  </si>
  <si>
    <t>1992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</si>
  <si>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</si>
  <si>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</si>
  <si>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</si>
  <si>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</si>
  <si>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</si>
  <si>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Discount rate</t>
  </si>
  <si>
    <t>We don't use a discount rate, in line with other factors that are part of the cost per unit new elec output</t>
  </si>
  <si>
    <t>https://www.utilitydive.com/news/duke-avangrid-bank-of-america-ira-tax-credit-finance-clean-energy-wind-solar/696069/?s=09</t>
  </si>
  <si>
    <t>PTC</t>
  </si>
  <si>
    <t>wind</t>
  </si>
  <si>
    <t>solar</t>
  </si>
  <si>
    <t>construction period (source: NREL ATB)</t>
  </si>
  <si>
    <t>PTC Phase-out Schedule, onshore wind</t>
  </si>
  <si>
    <t>PTC Phase-out Schedule, solar PV</t>
  </si>
  <si>
    <t>*schedules extended by 2 years for commenced construction provision</t>
  </si>
  <si>
    <t>Onshore Wind Credit Value 2012 $ / MWh</t>
  </si>
  <si>
    <t>Solar PV Credit Value (2020 $ / MWh)</t>
  </si>
  <si>
    <t>*see solar ITC vs. PTC determination below</t>
  </si>
  <si>
    <t>Nuclear Credit Value (2020 $ / MWh)</t>
  </si>
  <si>
    <t>solar PV</t>
  </si>
  <si>
    <t>solar thermal</t>
  </si>
  <si>
    <t>geothermal</t>
  </si>
  <si>
    <t>offshore wind</t>
  </si>
  <si>
    <t>ITC Phase-out Scheulde, solar PV</t>
  </si>
  <si>
    <t>ITC Phase-out Scheulde, solar thermal</t>
  </si>
  <si>
    <t>ITC Phase-out Scheulde, geothermal</t>
  </si>
  <si>
    <t>ITC Phase-out Scheulde, offshore wind</t>
  </si>
  <si>
    <t>Solar PV Credit Value % project costs</t>
  </si>
  <si>
    <t>Solar Thermal Credit Value % project costs</t>
  </si>
  <si>
    <t>Geothermal Credit Value % project costs</t>
  </si>
  <si>
    <t>Solar ITC vs. PTC</t>
  </si>
  <si>
    <t>ATB Cost per Watt</t>
  </si>
  <si>
    <t>Capacity Factor Assumption</t>
  </si>
  <si>
    <t>Project Size</t>
  </si>
  <si>
    <t>Annual MWh</t>
  </si>
  <si>
    <t>Discount Rate</t>
  </si>
  <si>
    <t>PTC duration</t>
  </si>
  <si>
    <t>ITC Value</t>
  </si>
  <si>
    <t>PTC Value (annual)</t>
  </si>
  <si>
    <t>PTC Value (upfront, discounted)</t>
  </si>
  <si>
    <t>PTC Value (upfront, undiscounted)</t>
  </si>
  <si>
    <t>ITC or PTC?</t>
  </si>
  <si>
    <t>Battery Storgae % project costs</t>
  </si>
  <si>
    <t>batteries</t>
  </si>
  <si>
    <t>ITC Phase-out Scheulde, batteries</t>
  </si>
  <si>
    <t>Latest calibration year target passed: 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</si>
</sst>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0.0%"/>
    <numFmt numFmtId="166" formatCode="&quot;$&quot;#,##0.0"/>
    <numFmt numFmtId="167" formatCode="&quot;$&quot;#,##0.00"/>
  </numFmts>
  <fonts count="18">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7">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8">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55">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9" fontId="7" fillId="0" borderId="0" xfId="7" applyFont="1"/>
    <xf numFmtId="0" fontId="7" fillId="0" borderId="0" xfId="7" applyNumberFormat="1" applyFont="1"/>
    <xf numFmtId="44" fontId="7" fillId="0" borderId="0" xfId="6" applyFont="1"/>
    <xf numFmtId="0" fontId="16" fillId="0" borderId="0" xfId="3" applyFont="1"/>
    <xf numFmtId="164" fontId="7" fillId="0" borderId="0" xfId="3" applyNumberFormat="1" applyFont="1"/>
    <xf numFmtId="1" fontId="7" fillId="0" borderId="0" xfId="3" applyNumberFormat="1" applyFont="1"/>
    <xf numFmtId="166" fontId="17" fillId="5" borderId="0" xfId="3" applyNumberFormat="1" applyFont="1" applyFill="1"/>
    <xf numFmtId="167" fontId="7" fillId="0" borderId="0" xfId="3" applyNumberFormat="1" applyFont="1" applyAlignment="1">
      <alignment horizontal="right" wrapText="1"/>
    </xf>
    <xf numFmtId="0" fontId="17" fillId="5" borderId="0" xfId="3" applyFont="1" applyFill="1"/>
    <xf numFmtId="165" fontId="7" fillId="0" borderId="0" xfId="3" applyNumberFormat="1" applyFont="1" applyAlignment="1">
      <alignment horizontal="right" wrapText="1"/>
    </xf>
    <xf numFmtId="0" fontId="8" fillId="0" borderId="0" xfId="3" applyFont="1" applyAlignment="1">
      <alignment horizontal="left" wrapText="1"/>
    </xf>
    <xf numFmtId="2" fontId="7" fillId="6" borderId="0" xfId="3" applyNumberFormat="1" applyFont="1" applyFill="1" applyAlignment="1">
      <alignment horizontal="left" wrapText="1"/>
    </xf>
    <xf numFmtId="2" fontId="7" fillId="0" borderId="0" xfId="3" applyNumberFormat="1" applyFont="1"/>
    <xf numFmtId="6" fontId="7" fillId="0" borderId="0" xfId="3" applyNumberFormat="1" applyFont="1"/>
  </cellXfs>
  <cellStyles count="8">
    <cellStyle name="Currency" xfId="6" builtinId="4"/>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xfId="7" builtinId="5"/>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F01A8524-AD72-401C-8AFC-275E118E0C20}"/>
            </a:ext>
          </a:extLst>
        </xdr:cNvPr>
        <xdr:cNvPicPr preferRelativeResize="0"/>
      </xdr:nvPicPr>
      <xdr:blipFill>
        <a:blip xmlns:r="http://schemas.openxmlformats.org/officeDocument/2006/relationships" r:embed="rId1" cstate="print"/>
        <a:stretch>
          <a:fillRect/>
        </a:stretch>
      </xdr:blipFill>
      <xdr:spPr>
        <a:xfrm>
          <a:off x="28575" y="7400925"/>
          <a:ext cx="3924300" cy="256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fuels\BS\BAU%20Subsidies.xlsx" TargetMode="External"/><Relationship Id="rId1" Type="http://schemas.openxmlformats.org/officeDocument/2006/relationships/externalLinkPath" Target="/Users/MeganMahajan/Documents/eps-us/InputData/fuels/BS/BAU%20Subsid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Inflation Reduction Act - Elec"/>
      <sheetName val="Inflation Reduction Act - Hydn"/>
      <sheetName val="Tax Credits"/>
      <sheetName val="Solar - Utility PV"/>
      <sheetName val="Land-Based Wind"/>
      <sheetName val="Subsidies Paid"/>
      <sheetName val="AEO 2022 Table 1"/>
      <sheetName val="AEO 2023 Table 1"/>
      <sheetName val="AEO 2022 Table 8"/>
      <sheetName val="AEO 2023 Table 8"/>
      <sheetName val="AEO 2022 Table 11"/>
      <sheetName val="AEO 2023 Table 11"/>
      <sheetName val="Calculations"/>
      <sheetName val="Wind PV Calcs"/>
      <sheetName val="Monetizing Tax Credit Penalty"/>
      <sheetName val="BS-BSfTFpEUP-transportation"/>
      <sheetName val="BS-BSfTFpEUP-electricity"/>
      <sheetName val="BS-BSfTFpEUP-res-bldgs"/>
      <sheetName val="BS-BSfTFpEUP-com-bldgs"/>
      <sheetName val="BS-BSfTFpEUP-industry"/>
      <sheetName val="BS-BSfTFpEUP-dist-heat-hydgn"/>
      <sheetName val="BS-BSfTFpEUP-geoeng"/>
      <sheetName val="BS-BSpUEO"/>
      <sheetName val="BS-BSpUECB"/>
      <sheetName val="BS-DoSpUEO"/>
      <sheetName val="JCT Table 1_Notes"/>
    </sheetNames>
    <sheetDataSet>
      <sheetData sheetId="0"/>
      <sheetData sheetId="1"/>
      <sheetData sheetId="2"/>
      <sheetData sheetId="3"/>
      <sheetData sheetId="4">
        <row r="152">
          <cell r="O152">
            <v>1331.3527873137889</v>
          </cell>
          <cell r="P152">
            <v>1289.5074168949341</v>
          </cell>
          <cell r="Q152">
            <v>1247.6620464760786</v>
          </cell>
          <cell r="R152">
            <v>1205.8166760572233</v>
          </cell>
          <cell r="S152">
            <v>1163.9713056383682</v>
          </cell>
          <cell r="T152">
            <v>1122.1259352195129</v>
          </cell>
          <cell r="U152">
            <v>1080.2805648006577</v>
          </cell>
          <cell r="V152">
            <v>1038.4351943818024</v>
          </cell>
          <cell r="W152">
            <v>996.58982396294721</v>
          </cell>
          <cell r="X152">
            <v>954.74445354409204</v>
          </cell>
          <cell r="Y152">
            <v>912.89908312523676</v>
          </cell>
          <cell r="Z152">
            <v>871.05371270638148</v>
          </cell>
          <cell r="AA152">
            <v>829.20834228752562</v>
          </cell>
          <cell r="AB152">
            <v>816.09242237332262</v>
          </cell>
          <cell r="AC152">
            <v>802.97650245911973</v>
          </cell>
          <cell r="AD152">
            <v>789.86058254491684</v>
          </cell>
          <cell r="AE152">
            <v>776.74466263071395</v>
          </cell>
          <cell r="AF152">
            <v>763.62874271651094</v>
          </cell>
          <cell r="AG152">
            <v>750.51282280230805</v>
          </cell>
          <cell r="AH152">
            <v>737.39690288810516</v>
          </cell>
          <cell r="AI152">
            <v>724.28098297390216</v>
          </cell>
          <cell r="AJ152">
            <v>711.16506305969938</v>
          </cell>
          <cell r="AK152">
            <v>698.04914314549637</v>
          </cell>
          <cell r="AL152">
            <v>684.93322323129348</v>
          </cell>
          <cell r="AM152">
            <v>671.81730331709059</v>
          </cell>
          <cell r="AN152">
            <v>658.70138340288759</v>
          </cell>
          <cell r="AO152">
            <v>645.58546348868481</v>
          </cell>
          <cell r="AP152">
            <v>632.46954357448169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M25" sqref="M25"/>
    </sheetView>
  </sheetViews>
  <sheetFormatPr defaultRowHeight="15"/>
  <sheetData>
    <row r="1" spans="1:2">
      <c r="A1" s="1" t="s">
        <v>61</v>
      </c>
    </row>
    <row r="3" spans="1:2">
      <c r="A3" s="1" t="s">
        <v>0</v>
      </c>
      <c r="B3" t="s">
        <v>60</v>
      </c>
    </row>
    <row r="5" spans="1:2">
      <c r="A5" t="s">
        <v>1</v>
      </c>
    </row>
    <row r="6" spans="1:2">
      <c r="A6" t="s">
        <v>5</v>
      </c>
    </row>
    <row r="7" spans="1:2">
      <c r="A7" t="s">
        <v>4</v>
      </c>
    </row>
    <row r="8" spans="1:2">
      <c r="A8" t="s">
        <v>6</v>
      </c>
    </row>
    <row r="9" spans="1:2">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F637-D742-4D43-823F-3091F001A88F}">
  <sheetPr>
    <tabColor rgb="FF6AA84F"/>
  </sheetPr>
  <dimension ref="A1:BV252"/>
  <sheetViews>
    <sheetView tabSelected="1" topLeftCell="D1" workbookViewId="0">
      <selection activeCell="Q10" sqref="Q10"/>
    </sheetView>
  </sheetViews>
  <sheetFormatPr defaultColWidth="12.5703125" defaultRowHeight="15.75" customHeight="1"/>
  <cols>
    <col min="1" max="1" width="94.42578125" style="6" customWidth="1"/>
    <col min="2" max="2" width="15.42578125" style="6" customWidth="1"/>
    <col min="3" max="3" width="11.5703125" style="6" customWidth="1"/>
    <col min="4" max="4" width="40.5703125" style="6" bestFit="1" customWidth="1"/>
    <col min="5" max="5" width="10.42578125" style="6" bestFit="1" customWidth="1"/>
    <col min="6" max="13" width="8.28515625" style="6" bestFit="1" customWidth="1"/>
    <col min="14" max="36" width="7.5703125" style="6" customWidth="1"/>
    <col min="37" max="16384" width="12.5703125" style="6"/>
  </cols>
  <sheetData>
    <row r="1" spans="1:37" ht="12.75">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7" ht="305.25" customHeight="1">
      <c r="A2" s="7" t="s">
        <v>62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7" ht="12.7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7" ht="12.75">
      <c r="A4" s="4" t="s">
        <v>63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7" ht="12.75">
      <c r="A5" s="5" t="s">
        <v>64</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7" ht="12.75">
      <c r="A6" s="5" t="s">
        <v>65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7" ht="12.75">
      <c r="A7" s="5" t="s">
        <v>66</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7" ht="12.75">
      <c r="A8" s="5">
        <f>1554.4*0.25</f>
        <v>388.6</v>
      </c>
      <c r="B8" s="5" t="s">
        <v>67</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7" ht="12.75">
      <c r="A9" s="5" t="s">
        <v>130</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7" ht="12.75">
      <c r="A10" s="5" t="s">
        <v>68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7" ht="12.7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7" ht="12.75">
      <c r="A12" s="5" t="s">
        <v>69</v>
      </c>
      <c r="B12" s="5" t="s">
        <v>70</v>
      </c>
      <c r="C12" s="5" t="s">
        <v>71</v>
      </c>
      <c r="D12" s="5" t="s">
        <v>72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7" ht="12.75">
      <c r="A13" s="41">
        <v>1</v>
      </c>
      <c r="B13" s="41">
        <v>0.75</v>
      </c>
      <c r="C13" s="41">
        <v>0.5</v>
      </c>
      <c r="D13" s="41">
        <v>0</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7" ht="12.75">
      <c r="A14" s="41"/>
      <c r="B14" s="41"/>
      <c r="C14" s="41"/>
      <c r="D14" s="41"/>
      <c r="E14" s="5"/>
      <c r="F14" s="5"/>
      <c r="G14" s="5"/>
      <c r="H14" s="5"/>
      <c r="I14" s="5"/>
      <c r="J14" s="5"/>
      <c r="K14" s="5"/>
      <c r="L14" s="5"/>
      <c r="M14" s="5"/>
      <c r="N14" s="5"/>
      <c r="O14" s="5"/>
      <c r="P14" s="5"/>
      <c r="Q14" s="5" t="s">
        <v>73</v>
      </c>
      <c r="R14" s="5" t="s">
        <v>74</v>
      </c>
      <c r="S14" s="5" t="s">
        <v>75</v>
      </c>
      <c r="T14" s="5" t="s">
        <v>76</v>
      </c>
      <c r="U14" s="5"/>
      <c r="V14" s="5"/>
      <c r="W14" s="5"/>
      <c r="X14" s="5"/>
      <c r="Y14" s="5"/>
      <c r="Z14" s="5"/>
      <c r="AA14" s="5"/>
      <c r="AB14" s="5"/>
      <c r="AC14" s="5"/>
      <c r="AD14" s="5"/>
      <c r="AE14" s="5"/>
      <c r="AF14" s="5"/>
      <c r="AG14" s="5"/>
      <c r="AH14" s="5"/>
      <c r="AI14" s="5"/>
      <c r="AJ14" s="5"/>
    </row>
    <row r="15" spans="1:37" ht="12.75">
      <c r="A15" s="41" t="s">
        <v>77</v>
      </c>
      <c r="B15" s="41"/>
      <c r="C15" s="41"/>
      <c r="D15" s="41"/>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7" ht="12.75">
      <c r="A16" s="6">
        <v>2020</v>
      </c>
      <c r="B16" s="42">
        <v>2021</v>
      </c>
      <c r="C16" s="42">
        <v>2022</v>
      </c>
      <c r="D16" s="42">
        <v>2023</v>
      </c>
      <c r="E16" s="42">
        <v>2024</v>
      </c>
      <c r="F16" s="42">
        <v>2025</v>
      </c>
      <c r="G16" s="42">
        <v>2026</v>
      </c>
      <c r="H16" s="42">
        <v>2027</v>
      </c>
      <c r="I16" s="42">
        <v>2028</v>
      </c>
      <c r="J16" s="42">
        <v>2029</v>
      </c>
      <c r="K16" s="42">
        <v>2030</v>
      </c>
      <c r="L16" s="42">
        <v>2031</v>
      </c>
      <c r="M16" s="42">
        <v>2032</v>
      </c>
      <c r="N16" s="42">
        <v>2033</v>
      </c>
      <c r="O16" s="42">
        <v>2034</v>
      </c>
      <c r="P16" s="42">
        <v>2035</v>
      </c>
      <c r="Q16" s="42">
        <v>2036</v>
      </c>
      <c r="R16" s="42">
        <v>2037</v>
      </c>
      <c r="S16" s="42">
        <v>2038</v>
      </c>
      <c r="T16" s="42">
        <v>2039</v>
      </c>
      <c r="U16" s="42">
        <v>2040</v>
      </c>
      <c r="V16" s="42">
        <v>2041</v>
      </c>
      <c r="W16" s="42">
        <v>2042</v>
      </c>
      <c r="X16" s="42">
        <v>2043</v>
      </c>
      <c r="Y16" s="42">
        <v>2044</v>
      </c>
      <c r="Z16" s="42">
        <v>2045</v>
      </c>
      <c r="AA16" s="42">
        <v>2046</v>
      </c>
      <c r="AB16" s="42">
        <v>2047</v>
      </c>
      <c r="AC16" s="42">
        <v>2048</v>
      </c>
      <c r="AD16" s="42">
        <v>2049</v>
      </c>
      <c r="AE16" s="42">
        <v>2050</v>
      </c>
      <c r="AF16" s="42"/>
      <c r="AG16" s="42"/>
      <c r="AH16" s="42"/>
      <c r="AI16" s="42"/>
      <c r="AJ16" s="42"/>
      <c r="AK16" s="42"/>
    </row>
    <row r="17" spans="1:51" ht="12.75">
      <c r="A17" s="41">
        <v>1</v>
      </c>
      <c r="B17" s="41">
        <v>1</v>
      </c>
      <c r="C17" s="41">
        <v>1</v>
      </c>
      <c r="D17" s="41">
        <v>1</v>
      </c>
      <c r="E17" s="41">
        <v>1</v>
      </c>
      <c r="F17" s="41">
        <v>1</v>
      </c>
      <c r="G17" s="41">
        <v>1</v>
      </c>
      <c r="H17" s="41">
        <v>1</v>
      </c>
      <c r="I17" s="41">
        <v>1</v>
      </c>
      <c r="J17" s="41">
        <v>1</v>
      </c>
      <c r="K17" s="41">
        <v>1</v>
      </c>
      <c r="L17" s="41">
        <v>1</v>
      </c>
      <c r="M17" s="41">
        <v>1</v>
      </c>
      <c r="N17" s="41">
        <v>1</v>
      </c>
      <c r="O17" s="41">
        <v>1</v>
      </c>
      <c r="P17" s="41">
        <v>1</v>
      </c>
      <c r="Q17" s="41">
        <v>1</v>
      </c>
      <c r="R17" s="41">
        <v>1</v>
      </c>
      <c r="S17" s="41">
        <v>0.75</v>
      </c>
      <c r="T17" s="41">
        <v>0.5</v>
      </c>
      <c r="U17" s="41">
        <v>0</v>
      </c>
      <c r="V17" s="41">
        <v>0</v>
      </c>
      <c r="W17" s="41">
        <v>0</v>
      </c>
      <c r="X17" s="41">
        <v>0</v>
      </c>
      <c r="Y17" s="41">
        <v>0</v>
      </c>
      <c r="Z17" s="41">
        <v>0</v>
      </c>
      <c r="AA17" s="41">
        <v>0</v>
      </c>
      <c r="AB17" s="41">
        <v>0</v>
      </c>
      <c r="AC17" s="41">
        <v>0</v>
      </c>
      <c r="AD17" s="41">
        <v>0</v>
      </c>
      <c r="AE17" s="41">
        <v>0</v>
      </c>
      <c r="AF17" s="41"/>
      <c r="AG17" s="41"/>
      <c r="AH17" s="41"/>
      <c r="AI17" s="41"/>
      <c r="AJ17" s="41"/>
      <c r="AK17" s="41"/>
      <c r="AL17" s="41"/>
      <c r="AM17" s="41"/>
      <c r="AN17" s="41"/>
      <c r="AO17" s="41"/>
      <c r="AP17" s="41"/>
      <c r="AQ17" s="41"/>
      <c r="AR17" s="41"/>
      <c r="AS17" s="41"/>
      <c r="AT17" s="41"/>
      <c r="AU17" s="41"/>
      <c r="AV17" s="41"/>
      <c r="AW17" s="41"/>
      <c r="AX17" s="41"/>
      <c r="AY17" s="41"/>
    </row>
    <row r="18" spans="1:51" ht="12.7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51" ht="12.75">
      <c r="A19" s="4" t="s">
        <v>9</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51" ht="12.75">
      <c r="A20" s="9" t="s">
        <v>10</v>
      </c>
      <c r="B20" s="9"/>
      <c r="C20" s="9"/>
      <c r="D20" s="9"/>
      <c r="E20" s="9"/>
      <c r="F20" s="9"/>
      <c r="G20" s="9"/>
      <c r="H20" s="9"/>
      <c r="I20" s="9"/>
      <c r="J20" s="9"/>
      <c r="K20" s="9"/>
      <c r="L20" s="9"/>
      <c r="M20" s="9"/>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51" ht="12.75">
      <c r="A21" s="11" t="s">
        <v>11</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51" ht="12.75">
      <c r="A22" s="12" t="s">
        <v>12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51" ht="12.75">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51" ht="12.75">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51" ht="12.75">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51" ht="12.75">
      <c r="A26" s="1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51" ht="12.75">
      <c r="A27" s="1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51" ht="12.75">
      <c r="A28" s="13"/>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51" ht="12.75">
      <c r="A29" s="13"/>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51" ht="12.75">
      <c r="A30" s="13"/>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51" ht="12.75">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51" ht="12.75">
      <c r="A32" s="13"/>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spans="1:36" ht="12.75">
      <c r="A33" s="13"/>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1:36" ht="12.75">
      <c r="A34" s="13"/>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1:36" ht="12.75">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c r="A36" s="13"/>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spans="1:36" ht="12.75">
      <c r="A37" s="13"/>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c r="A38" s="13"/>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c r="A40" s="13"/>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c r="A41" s="5" t="s">
        <v>13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c r="A42" s="5" t="s">
        <v>14</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c r="A43" s="5" t="s">
        <v>15</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c r="A44" s="5" t="s">
        <v>78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c r="A45" s="6" t="s">
        <v>16</v>
      </c>
      <c r="B45" s="14">
        <v>0.127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c r="A46" s="6" t="s">
        <v>17</v>
      </c>
      <c r="B46" s="41">
        <f>B45*1.2</f>
        <v>0.15240000000000001</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c r="A47" s="1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c r="A48" s="13"/>
      <c r="B48" s="13">
        <v>2022</v>
      </c>
      <c r="C48" s="13">
        <v>2023</v>
      </c>
      <c r="D48" s="13">
        <v>2024</v>
      </c>
      <c r="E48" s="13">
        <v>2025</v>
      </c>
      <c r="F48" s="13">
        <v>2026</v>
      </c>
      <c r="G48" s="13">
        <v>2027</v>
      </c>
      <c r="H48" s="13">
        <v>2028</v>
      </c>
      <c r="I48" s="13">
        <v>2029</v>
      </c>
      <c r="J48" s="13">
        <v>2030</v>
      </c>
      <c r="K48" s="13">
        <v>2031</v>
      </c>
      <c r="L48" s="13">
        <v>2032</v>
      </c>
      <c r="M48" s="13">
        <v>2033</v>
      </c>
      <c r="N48" s="13">
        <v>2034</v>
      </c>
      <c r="O48" s="13">
        <v>2035</v>
      </c>
      <c r="P48" s="13">
        <v>2036</v>
      </c>
      <c r="Q48" s="13">
        <v>2037</v>
      </c>
      <c r="R48" s="13">
        <v>2038</v>
      </c>
      <c r="S48" s="13">
        <v>2039</v>
      </c>
      <c r="T48" s="13">
        <v>2040</v>
      </c>
      <c r="U48" s="13">
        <v>2041</v>
      </c>
      <c r="V48" s="13">
        <v>2042</v>
      </c>
      <c r="W48" s="13">
        <v>2043</v>
      </c>
      <c r="X48" s="13">
        <v>2044</v>
      </c>
      <c r="Y48" s="13">
        <v>2045</v>
      </c>
      <c r="Z48" s="13">
        <v>2046</v>
      </c>
      <c r="AA48" s="13">
        <v>2047</v>
      </c>
      <c r="AB48" s="13">
        <v>2048</v>
      </c>
      <c r="AC48" s="13">
        <v>2049</v>
      </c>
      <c r="AD48" s="13">
        <v>2050</v>
      </c>
      <c r="AE48" s="5"/>
      <c r="AF48" s="5"/>
      <c r="AG48" s="5"/>
      <c r="AH48" s="5"/>
      <c r="AI48" s="5"/>
      <c r="AJ48" s="5"/>
    </row>
    <row r="49" spans="1:36" ht="12.75">
      <c r="A49" s="15" t="s">
        <v>18</v>
      </c>
      <c r="B49" s="14">
        <v>0</v>
      </c>
      <c r="C49" s="14">
        <v>0.05</v>
      </c>
      <c r="D49" s="14">
        <v>0.1</v>
      </c>
      <c r="E49" s="14">
        <v>0.15</v>
      </c>
      <c r="F49" s="14">
        <v>0.15</v>
      </c>
      <c r="G49" s="14">
        <v>0.15</v>
      </c>
      <c r="H49" s="14">
        <v>0.15</v>
      </c>
      <c r="I49" s="14">
        <v>0.15</v>
      </c>
      <c r="J49" s="14">
        <v>0.15</v>
      </c>
      <c r="K49" s="14">
        <v>0.15</v>
      </c>
      <c r="L49" s="14">
        <v>0.15</v>
      </c>
      <c r="M49" s="14">
        <v>0.15</v>
      </c>
      <c r="N49" s="14">
        <v>0.15</v>
      </c>
      <c r="O49" s="14">
        <v>0.15</v>
      </c>
      <c r="P49" s="14">
        <v>0.15</v>
      </c>
      <c r="Q49" s="14">
        <v>0.15</v>
      </c>
      <c r="R49" s="14">
        <v>0.15</v>
      </c>
      <c r="S49" s="14">
        <v>0.15</v>
      </c>
      <c r="T49" s="14">
        <v>0.15</v>
      </c>
      <c r="U49" s="14">
        <v>0.15</v>
      </c>
      <c r="V49" s="14">
        <v>0.15</v>
      </c>
      <c r="W49" s="14">
        <v>0.15</v>
      </c>
      <c r="X49" s="14">
        <v>0.15</v>
      </c>
      <c r="Y49" s="14">
        <v>0.15</v>
      </c>
      <c r="Z49" s="14">
        <v>0.15</v>
      </c>
      <c r="AA49" s="14">
        <v>0.15</v>
      </c>
      <c r="AB49" s="14">
        <v>0.15</v>
      </c>
      <c r="AC49" s="14">
        <v>0.15</v>
      </c>
      <c r="AD49" s="14">
        <v>0.15</v>
      </c>
      <c r="AE49" s="14"/>
      <c r="AF49" s="14"/>
      <c r="AG49" s="5"/>
      <c r="AH49" s="5"/>
      <c r="AI49" s="5"/>
      <c r="AJ49" s="5"/>
    </row>
    <row r="50" spans="1:36" ht="12.75">
      <c r="A50" s="15" t="s">
        <v>19</v>
      </c>
      <c r="B50" s="14">
        <f>B49</f>
        <v>0</v>
      </c>
      <c r="C50" s="14">
        <v>1</v>
      </c>
      <c r="D50" s="14">
        <v>1</v>
      </c>
      <c r="E50" s="14">
        <v>1</v>
      </c>
      <c r="F50" s="14">
        <v>1</v>
      </c>
      <c r="G50" s="14">
        <v>1</v>
      </c>
      <c r="H50" s="14">
        <v>1</v>
      </c>
      <c r="I50" s="14">
        <v>1</v>
      </c>
      <c r="J50" s="14">
        <v>1</v>
      </c>
      <c r="K50" s="14">
        <v>1</v>
      </c>
      <c r="L50" s="14">
        <v>1</v>
      </c>
      <c r="M50" s="14">
        <v>1</v>
      </c>
      <c r="N50" s="14">
        <v>1</v>
      </c>
      <c r="O50" s="14">
        <v>1</v>
      </c>
      <c r="P50" s="14">
        <v>1</v>
      </c>
      <c r="Q50" s="14">
        <v>1</v>
      </c>
      <c r="R50" s="14">
        <v>1</v>
      </c>
      <c r="S50" s="14">
        <v>1</v>
      </c>
      <c r="T50" s="14">
        <v>1</v>
      </c>
      <c r="U50" s="14">
        <v>1</v>
      </c>
      <c r="V50" s="14">
        <v>1</v>
      </c>
      <c r="W50" s="14">
        <v>1</v>
      </c>
      <c r="X50" s="14">
        <v>1</v>
      </c>
      <c r="Y50" s="14">
        <v>1</v>
      </c>
      <c r="Z50" s="14">
        <v>1</v>
      </c>
      <c r="AA50" s="14">
        <v>1</v>
      </c>
      <c r="AB50" s="14">
        <v>1</v>
      </c>
      <c r="AC50" s="14">
        <v>1</v>
      </c>
      <c r="AD50" s="14">
        <v>1</v>
      </c>
      <c r="AE50" s="14"/>
      <c r="AF50" s="14"/>
      <c r="AG50" s="5"/>
      <c r="AH50" s="5"/>
      <c r="AI50" s="5"/>
      <c r="AJ50" s="5"/>
    </row>
    <row r="51" spans="1:36" ht="12.75">
      <c r="A51" s="13"/>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c r="A52" s="9" t="s">
        <v>20</v>
      </c>
      <c r="B52" s="9"/>
      <c r="C52" s="9"/>
      <c r="D52" s="9"/>
      <c r="E52" s="9"/>
      <c r="F52" s="9"/>
      <c r="G52" s="9"/>
      <c r="H52" s="9"/>
      <c r="I52" s="9"/>
      <c r="J52" s="9"/>
      <c r="K52" s="9"/>
      <c r="L52" s="9"/>
      <c r="M52" s="9"/>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1:36" ht="12.75">
      <c r="A53" s="5" t="s">
        <v>21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c r="A54" s="16" t="s">
        <v>22</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c r="A55" s="13"/>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c r="A56" s="17" t="s">
        <v>23</v>
      </c>
      <c r="B56" s="18" t="s">
        <v>24</v>
      </c>
      <c r="C56" s="5"/>
      <c r="D56" s="17" t="s">
        <v>25</v>
      </c>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c r="A57" s="19" t="s">
        <v>26</v>
      </c>
      <c r="B57" s="20" t="s">
        <v>27</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c r="A58" s="21" t="s">
        <v>28</v>
      </c>
      <c r="B58" s="22">
        <v>0.41199999999999998</v>
      </c>
      <c r="C58" s="23"/>
      <c r="D58" s="23">
        <v>0.11</v>
      </c>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spans="1:36" ht="12.75">
      <c r="A59" s="21" t="s">
        <v>29</v>
      </c>
      <c r="B59" s="22">
        <v>0.13200000000000001</v>
      </c>
      <c r="C59" s="23"/>
      <c r="D59" s="23">
        <v>0.37</v>
      </c>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1:36" ht="12.75">
      <c r="A60" s="21" t="s">
        <v>30</v>
      </c>
      <c r="B60" s="22">
        <v>0.114</v>
      </c>
      <c r="C60" s="23"/>
      <c r="D60" s="23">
        <v>0.15</v>
      </c>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spans="1:36" ht="12.75">
      <c r="A61" s="21" t="s">
        <v>31</v>
      </c>
      <c r="B61" s="22">
        <v>7.0000000000000007E-2</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spans="1:36" ht="12.75">
      <c r="A62" s="21" t="s">
        <v>32</v>
      </c>
      <c r="B62" s="22">
        <v>8.7999999999999995E-2</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spans="1:36" ht="12.75">
      <c r="A63" s="21" t="s">
        <v>33</v>
      </c>
      <c r="B63" s="22">
        <v>5.2999999999999999E-2</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spans="1:36" ht="12.75">
      <c r="A64" s="21" t="s">
        <v>34</v>
      </c>
      <c r="B64" s="22">
        <v>4.3999999999999997E-2</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spans="1:36" ht="12.75">
      <c r="A65" s="21" t="s">
        <v>35</v>
      </c>
      <c r="B65" s="22">
        <v>1.7999999999999999E-2</v>
      </c>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spans="1:36" ht="12.75">
      <c r="A66" s="21" t="s">
        <v>36</v>
      </c>
      <c r="B66" s="22">
        <v>2.5999999999999999E-2</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spans="1:36" ht="12.75">
      <c r="A67" s="24" t="s">
        <v>37</v>
      </c>
      <c r="B67" s="25">
        <v>4.3999999999999997E-2</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spans="1:36" ht="12.75">
      <c r="A68" s="13"/>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1:36" ht="12.75">
      <c r="A69" s="5" t="s">
        <v>38</v>
      </c>
      <c r="B69" s="23">
        <f>SUMPRODUCT(B58:B60,D58:D60)/SUM(B58:B60)</f>
        <v>0.16908814589665652</v>
      </c>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c r="A70" s="5" t="s">
        <v>39</v>
      </c>
      <c r="B70" s="23">
        <f>AVERAGE(H78,B69)</f>
        <v>0.3595440729483283</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c r="A71" s="5"/>
      <c r="B71" s="23"/>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c r="A72" s="5"/>
      <c r="B72" s="13">
        <v>2022</v>
      </c>
      <c r="C72" s="13">
        <v>2023</v>
      </c>
      <c r="D72" s="13">
        <v>2024</v>
      </c>
      <c r="E72" s="13">
        <v>2025</v>
      </c>
      <c r="F72" s="13">
        <v>2026</v>
      </c>
      <c r="G72" s="13">
        <v>2027</v>
      </c>
      <c r="H72" s="13">
        <v>2028</v>
      </c>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ht="12.75">
      <c r="A73" s="7" t="s">
        <v>40</v>
      </c>
      <c r="B73" s="23">
        <f>B69</f>
        <v>0.16908814589665652</v>
      </c>
      <c r="C73" s="23">
        <f>B73</f>
        <v>0.16908814589665652</v>
      </c>
      <c r="D73" s="23">
        <f t="shared" ref="D73:G73" si="0">($H$73-$B$73)/5+C73</f>
        <v>0.20717933130699087</v>
      </c>
      <c r="E73" s="23">
        <f t="shared" si="0"/>
        <v>0.24527051671732522</v>
      </c>
      <c r="F73" s="23">
        <f t="shared" si="0"/>
        <v>0.2833617021276596</v>
      </c>
      <c r="G73" s="23">
        <f t="shared" si="0"/>
        <v>0.32145288753799395</v>
      </c>
      <c r="H73" s="23">
        <f>AVERAGE(B73,H78)</f>
        <v>0.3595440729483283</v>
      </c>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spans="1:36" ht="12.7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5"/>
      <c r="AG74" s="5"/>
      <c r="AH74" s="5"/>
      <c r="AI74" s="5"/>
      <c r="AJ74" s="5"/>
    </row>
    <row r="75" spans="1:36" ht="25.5">
      <c r="A75" s="7" t="s">
        <v>41</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5"/>
      <c r="AG75" s="5"/>
      <c r="AH75" s="5"/>
      <c r="AI75" s="5"/>
      <c r="AJ75" s="5"/>
    </row>
    <row r="76" spans="1:36" ht="12.7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13"/>
      <c r="AG76" s="13"/>
      <c r="AH76" s="13"/>
      <c r="AI76" s="13"/>
      <c r="AJ76" s="13"/>
    </row>
    <row r="77" spans="1:36" s="26" customFormat="1" ht="12.75">
      <c r="A77" s="15"/>
      <c r="B77" s="15">
        <v>2022</v>
      </c>
      <c r="C77" s="15">
        <v>2023</v>
      </c>
      <c r="D77" s="15">
        <v>2024</v>
      </c>
      <c r="E77" s="15">
        <v>2025</v>
      </c>
      <c r="F77" s="15">
        <v>2026</v>
      </c>
      <c r="G77" s="15">
        <v>2027</v>
      </c>
      <c r="H77" s="15">
        <v>2028</v>
      </c>
      <c r="I77" s="15">
        <v>2029</v>
      </c>
      <c r="J77" s="15">
        <v>2030</v>
      </c>
      <c r="K77" s="15">
        <v>2031</v>
      </c>
      <c r="L77" s="15">
        <v>2032</v>
      </c>
      <c r="M77" s="15">
        <v>2033</v>
      </c>
      <c r="N77" s="15">
        <v>2034</v>
      </c>
      <c r="O77" s="15">
        <v>2035</v>
      </c>
      <c r="P77" s="15">
        <v>2036</v>
      </c>
      <c r="Q77" s="15">
        <v>2037</v>
      </c>
      <c r="R77" s="15">
        <v>2038</v>
      </c>
      <c r="S77" s="15">
        <v>2039</v>
      </c>
      <c r="T77" s="15">
        <v>2040</v>
      </c>
      <c r="U77" s="15">
        <v>2041</v>
      </c>
      <c r="V77" s="15">
        <v>2042</v>
      </c>
      <c r="W77" s="15">
        <v>2043</v>
      </c>
      <c r="X77" s="15">
        <v>2044</v>
      </c>
      <c r="Y77" s="15">
        <v>2045</v>
      </c>
      <c r="Z77" s="15">
        <v>2046</v>
      </c>
      <c r="AA77" s="15">
        <v>2047</v>
      </c>
      <c r="AB77" s="15">
        <v>2048</v>
      </c>
      <c r="AC77" s="15">
        <v>2049</v>
      </c>
      <c r="AD77" s="15">
        <v>2050</v>
      </c>
      <c r="AE77" s="15"/>
      <c r="AF77" s="13"/>
      <c r="AG77" s="13"/>
      <c r="AH77" s="13"/>
      <c r="AI77" s="13"/>
      <c r="AJ77" s="13"/>
    </row>
    <row r="78" spans="1:36" ht="12.75">
      <c r="A78" s="23" t="s">
        <v>42</v>
      </c>
      <c r="B78" s="27">
        <v>0.4</v>
      </c>
      <c r="C78" s="27">
        <v>0.4</v>
      </c>
      <c r="D78" s="27">
        <v>0.4</v>
      </c>
      <c r="E78" s="27">
        <v>0.4</v>
      </c>
      <c r="F78" s="27">
        <v>0.45</v>
      </c>
      <c r="G78" s="27">
        <v>0.5</v>
      </c>
      <c r="H78" s="27">
        <v>0.55000000000000004</v>
      </c>
      <c r="I78" s="27">
        <v>0.55000000000000004</v>
      </c>
      <c r="J78" s="27">
        <v>0.55000000000000004</v>
      </c>
      <c r="K78" s="27">
        <v>0.55000000000000004</v>
      </c>
      <c r="L78" s="27">
        <v>0.55000000000000004</v>
      </c>
      <c r="M78" s="27">
        <v>0.55000000000000004</v>
      </c>
      <c r="N78" s="27">
        <v>0.55000000000000004</v>
      </c>
      <c r="O78" s="27">
        <v>0.55000000000000004</v>
      </c>
      <c r="P78" s="27">
        <v>0.55000000000000004</v>
      </c>
      <c r="Q78" s="27">
        <v>0.55000000000000004</v>
      </c>
      <c r="R78" s="27">
        <v>0.55000000000000004</v>
      </c>
      <c r="S78" s="27">
        <v>0.55000000000000004</v>
      </c>
      <c r="T78" s="27">
        <v>0.55000000000000004</v>
      </c>
      <c r="U78" s="27">
        <v>0.55000000000000004</v>
      </c>
      <c r="V78" s="27">
        <v>0.55000000000000004</v>
      </c>
      <c r="W78" s="27">
        <v>0.55000000000000004</v>
      </c>
      <c r="X78" s="27">
        <v>0.55000000000000004</v>
      </c>
      <c r="Y78" s="27">
        <v>0.55000000000000004</v>
      </c>
      <c r="Z78" s="27">
        <v>0.55000000000000004</v>
      </c>
      <c r="AA78" s="27">
        <v>0.55000000000000004</v>
      </c>
      <c r="AB78" s="27">
        <v>0.55000000000000004</v>
      </c>
      <c r="AC78" s="27">
        <v>0.55000000000000004</v>
      </c>
      <c r="AD78" s="27">
        <v>0.55000000000000004</v>
      </c>
      <c r="AE78" s="23"/>
      <c r="AF78" s="23"/>
      <c r="AG78" s="23"/>
      <c r="AH78" s="23"/>
      <c r="AI78" s="23"/>
      <c r="AJ78" s="23"/>
    </row>
    <row r="79" spans="1:36" ht="12.75">
      <c r="A79" s="23" t="s">
        <v>43</v>
      </c>
      <c r="B79" s="27">
        <f>B69</f>
        <v>0.16908814589665652</v>
      </c>
      <c r="C79" s="27">
        <f>($H$79-$B$79)/COUNT($C$77:$H$77)+B79</f>
        <v>0.20083080040526849</v>
      </c>
      <c r="D79" s="27">
        <f t="shared" ref="D79:G79" si="1">($H$79-$B$79)/COUNT($C$77:$H$77)+C79</f>
        <v>0.23257345491388046</v>
      </c>
      <c r="E79" s="27">
        <f t="shared" si="1"/>
        <v>0.2643161094224924</v>
      </c>
      <c r="F79" s="27">
        <f t="shared" si="1"/>
        <v>0.29605876393110436</v>
      </c>
      <c r="G79" s="27">
        <f t="shared" si="1"/>
        <v>0.32780141843971633</v>
      </c>
      <c r="H79" s="27">
        <f>B70</f>
        <v>0.3595440729483283</v>
      </c>
      <c r="I79" s="27">
        <f>$H$79</f>
        <v>0.3595440729483283</v>
      </c>
      <c r="J79" s="27">
        <f t="shared" ref="J79:AD79" si="2">$H$79</f>
        <v>0.3595440729483283</v>
      </c>
      <c r="K79" s="27">
        <f t="shared" si="2"/>
        <v>0.3595440729483283</v>
      </c>
      <c r="L79" s="27">
        <f t="shared" si="2"/>
        <v>0.3595440729483283</v>
      </c>
      <c r="M79" s="27">
        <f t="shared" si="2"/>
        <v>0.3595440729483283</v>
      </c>
      <c r="N79" s="27">
        <f t="shared" si="2"/>
        <v>0.3595440729483283</v>
      </c>
      <c r="O79" s="27">
        <f t="shared" si="2"/>
        <v>0.3595440729483283</v>
      </c>
      <c r="P79" s="27">
        <f t="shared" si="2"/>
        <v>0.3595440729483283</v>
      </c>
      <c r="Q79" s="27">
        <f t="shared" si="2"/>
        <v>0.3595440729483283</v>
      </c>
      <c r="R79" s="27">
        <f t="shared" si="2"/>
        <v>0.3595440729483283</v>
      </c>
      <c r="S79" s="27">
        <f t="shared" si="2"/>
        <v>0.3595440729483283</v>
      </c>
      <c r="T79" s="27">
        <f t="shared" si="2"/>
        <v>0.3595440729483283</v>
      </c>
      <c r="U79" s="27">
        <f t="shared" si="2"/>
        <v>0.3595440729483283</v>
      </c>
      <c r="V79" s="27">
        <f t="shared" si="2"/>
        <v>0.3595440729483283</v>
      </c>
      <c r="W79" s="27">
        <f t="shared" si="2"/>
        <v>0.3595440729483283</v>
      </c>
      <c r="X79" s="27">
        <f t="shared" si="2"/>
        <v>0.3595440729483283</v>
      </c>
      <c r="Y79" s="27">
        <f t="shared" si="2"/>
        <v>0.3595440729483283</v>
      </c>
      <c r="Z79" s="27">
        <f t="shared" si="2"/>
        <v>0.3595440729483283</v>
      </c>
      <c r="AA79" s="27">
        <f t="shared" si="2"/>
        <v>0.3595440729483283</v>
      </c>
      <c r="AB79" s="27">
        <f t="shared" si="2"/>
        <v>0.3595440729483283</v>
      </c>
      <c r="AC79" s="27">
        <f t="shared" si="2"/>
        <v>0.3595440729483283</v>
      </c>
      <c r="AD79" s="27">
        <f t="shared" si="2"/>
        <v>0.3595440729483283</v>
      </c>
      <c r="AE79" s="23"/>
      <c r="AF79" s="23"/>
      <c r="AG79" s="23"/>
      <c r="AH79" s="23"/>
      <c r="AI79" s="23"/>
      <c r="AJ79" s="23"/>
    </row>
    <row r="80" spans="1:36" ht="12.75">
      <c r="A80" s="5" t="s">
        <v>44</v>
      </c>
      <c r="B80" s="27">
        <f>B79/B78</f>
        <v>0.42272036474164126</v>
      </c>
      <c r="C80" s="27">
        <f t="shared" ref="C80:AD80" si="3">C79/C78</f>
        <v>0.50207700101317121</v>
      </c>
      <c r="D80" s="27">
        <f t="shared" si="3"/>
        <v>0.5814336372847011</v>
      </c>
      <c r="E80" s="27">
        <f t="shared" si="3"/>
        <v>0.66079027355623099</v>
      </c>
      <c r="F80" s="27">
        <f t="shared" si="3"/>
        <v>0.65790836429134303</v>
      </c>
      <c r="G80" s="27">
        <f t="shared" si="3"/>
        <v>0.65560283687943266</v>
      </c>
      <c r="H80" s="27">
        <f t="shared" si="3"/>
        <v>0.65371649626968775</v>
      </c>
      <c r="I80" s="27">
        <f t="shared" si="3"/>
        <v>0.65371649626968775</v>
      </c>
      <c r="J80" s="27">
        <f t="shared" si="3"/>
        <v>0.65371649626968775</v>
      </c>
      <c r="K80" s="27">
        <f t="shared" si="3"/>
        <v>0.65371649626968775</v>
      </c>
      <c r="L80" s="27">
        <f t="shared" si="3"/>
        <v>0.65371649626968775</v>
      </c>
      <c r="M80" s="27">
        <f t="shared" si="3"/>
        <v>0.65371649626968775</v>
      </c>
      <c r="N80" s="27">
        <f t="shared" si="3"/>
        <v>0.65371649626968775</v>
      </c>
      <c r="O80" s="27">
        <f t="shared" si="3"/>
        <v>0.65371649626968775</v>
      </c>
      <c r="P80" s="27">
        <f t="shared" si="3"/>
        <v>0.65371649626968775</v>
      </c>
      <c r="Q80" s="27">
        <f t="shared" si="3"/>
        <v>0.65371649626968775</v>
      </c>
      <c r="R80" s="27">
        <f t="shared" si="3"/>
        <v>0.65371649626968775</v>
      </c>
      <c r="S80" s="27">
        <f t="shared" si="3"/>
        <v>0.65371649626968775</v>
      </c>
      <c r="T80" s="27">
        <f t="shared" si="3"/>
        <v>0.65371649626968775</v>
      </c>
      <c r="U80" s="27">
        <f t="shared" si="3"/>
        <v>0.65371649626968775</v>
      </c>
      <c r="V80" s="27">
        <f t="shared" si="3"/>
        <v>0.65371649626968775</v>
      </c>
      <c r="W80" s="27">
        <f t="shared" si="3"/>
        <v>0.65371649626968775</v>
      </c>
      <c r="X80" s="27">
        <f t="shared" si="3"/>
        <v>0.65371649626968775</v>
      </c>
      <c r="Y80" s="27">
        <f t="shared" si="3"/>
        <v>0.65371649626968775</v>
      </c>
      <c r="Z80" s="27">
        <f t="shared" si="3"/>
        <v>0.65371649626968775</v>
      </c>
      <c r="AA80" s="27">
        <f t="shared" si="3"/>
        <v>0.65371649626968775</v>
      </c>
      <c r="AB80" s="27">
        <f t="shared" si="3"/>
        <v>0.65371649626968775</v>
      </c>
      <c r="AC80" s="27">
        <f t="shared" si="3"/>
        <v>0.65371649626968775</v>
      </c>
      <c r="AD80" s="27">
        <f t="shared" si="3"/>
        <v>0.65371649626968775</v>
      </c>
      <c r="AE80" s="5"/>
      <c r="AF80" s="5"/>
      <c r="AG80" s="5"/>
      <c r="AH80" s="5"/>
      <c r="AI80" s="5"/>
      <c r="AJ80" s="5"/>
    </row>
    <row r="81" spans="1:36" ht="12.75">
      <c r="A81" s="11"/>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13"/>
      <c r="AF81" s="13"/>
      <c r="AG81" s="13"/>
      <c r="AH81" s="13"/>
      <c r="AI81" s="13"/>
      <c r="AJ81" s="13"/>
    </row>
    <row r="82" spans="1:36" s="29" customFormat="1" ht="25.5">
      <c r="A82" s="7" t="s">
        <v>45</v>
      </c>
      <c r="B82" s="28">
        <v>1</v>
      </c>
      <c r="C82" s="28">
        <v>1</v>
      </c>
      <c r="D82" s="28">
        <v>1</v>
      </c>
      <c r="E82" s="28">
        <v>1</v>
      </c>
      <c r="F82" s="28">
        <v>1</v>
      </c>
      <c r="G82" s="28">
        <v>1</v>
      </c>
      <c r="H82" s="28">
        <v>1</v>
      </c>
      <c r="I82" s="28">
        <v>1</v>
      </c>
      <c r="J82" s="28">
        <v>1</v>
      </c>
      <c r="K82" s="28">
        <v>1</v>
      </c>
      <c r="L82" s="28">
        <v>1</v>
      </c>
      <c r="M82" s="28">
        <v>1</v>
      </c>
      <c r="N82" s="28">
        <v>1</v>
      </c>
      <c r="O82" s="28">
        <v>1</v>
      </c>
      <c r="P82" s="28">
        <v>1</v>
      </c>
      <c r="Q82" s="28">
        <v>1</v>
      </c>
      <c r="R82" s="28">
        <v>1</v>
      </c>
      <c r="S82" s="28">
        <v>1</v>
      </c>
      <c r="T82" s="28">
        <v>1</v>
      </c>
      <c r="U82" s="28">
        <v>1</v>
      </c>
      <c r="V82" s="28">
        <v>1</v>
      </c>
      <c r="W82" s="28">
        <v>1</v>
      </c>
      <c r="X82" s="28">
        <v>1</v>
      </c>
      <c r="Y82" s="28">
        <v>1</v>
      </c>
      <c r="Z82" s="28">
        <v>1</v>
      </c>
      <c r="AA82" s="28">
        <v>1</v>
      </c>
      <c r="AB82" s="28">
        <v>1</v>
      </c>
      <c r="AC82" s="28">
        <v>1</v>
      </c>
      <c r="AD82" s="28">
        <v>1</v>
      </c>
      <c r="AE82" s="15"/>
      <c r="AF82" s="15"/>
      <c r="AG82" s="15"/>
      <c r="AH82" s="15"/>
      <c r="AI82" s="15"/>
      <c r="AJ82" s="15"/>
    </row>
    <row r="83" spans="1:3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row>
    <row r="84" spans="1:36" ht="12.75">
      <c r="A84" s="9" t="s">
        <v>1</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1:36" ht="12.75">
      <c r="A85" s="11" t="s">
        <v>46</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c r="A86" s="11" t="s">
        <v>47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spans="1:36" ht="12.75">
      <c r="A87" s="11" t="s">
        <v>48</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spans="1:36" ht="12.75">
      <c r="A88" s="11" t="s">
        <v>79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spans="1:36" ht="12.75">
      <c r="A89" s="11" t="s">
        <v>80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spans="1:36" ht="12.7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c r="A91" s="9" t="s">
        <v>81</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spans="1:36" ht="12.75">
      <c r="A92" s="30"/>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c r="A93" s="30" t="s">
        <v>82</v>
      </c>
      <c r="B93" s="43">
        <v>3</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c r="A94" s="30" t="s">
        <v>83</v>
      </c>
      <c r="B94" s="43">
        <v>15</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c r="A95" s="30" t="s">
        <v>84</v>
      </c>
      <c r="B95" s="5">
        <v>1.6687000000000001</v>
      </c>
      <c r="C95" s="44" t="s">
        <v>85</v>
      </c>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c r="A96" s="30" t="s">
        <v>86</v>
      </c>
      <c r="B96" s="45">
        <v>0.88711067149387013</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7.25">
      <c r="A97" s="30" t="s">
        <v>87</v>
      </c>
      <c r="B97" s="46">
        <v>10</v>
      </c>
      <c r="C97" s="5"/>
      <c r="D97" s="5"/>
      <c r="E97" s="47"/>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7.25">
      <c r="A98" s="30"/>
      <c r="B98" s="46"/>
      <c r="C98" s="5"/>
      <c r="D98" s="5"/>
      <c r="E98" s="47"/>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c r="A99" s="30" t="s">
        <v>88</v>
      </c>
      <c r="B99" s="48">
        <f>B93*B95*B96</f>
        <v>4.4409647325654635</v>
      </c>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c r="A100" s="30" t="s">
        <v>89</v>
      </c>
      <c r="B100" s="48">
        <f>B94*B95*B96</f>
        <v>22.204823662827316</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c r="A101" s="30" t="s">
        <v>49</v>
      </c>
      <c r="B101" s="31">
        <v>0.02</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7.25">
      <c r="A102" s="30" t="s">
        <v>50</v>
      </c>
      <c r="B102" s="31">
        <v>0.1</v>
      </c>
      <c r="C102" s="5"/>
      <c r="D102" s="5"/>
      <c r="E102" s="49"/>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c r="A103" s="30" t="s">
        <v>90</v>
      </c>
      <c r="B103" s="31">
        <v>0</v>
      </c>
      <c r="C103" s="5" t="s">
        <v>91</v>
      </c>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c r="A104" s="30" t="s">
        <v>51</v>
      </c>
      <c r="B104" s="50">
        <v>7.4999999999999997E-2</v>
      </c>
      <c r="C104" s="5" t="s">
        <v>92</v>
      </c>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c r="A105" s="30" t="s">
        <v>52</v>
      </c>
      <c r="B105" s="31">
        <v>0.1</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c r="A106" s="30" t="s">
        <v>53</v>
      </c>
      <c r="B106" s="31">
        <v>0.5</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c r="A107" s="30"/>
      <c r="B107" s="30"/>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s="35" customFormat="1" ht="12.75">
      <c r="A108" s="32" t="s">
        <v>93</v>
      </c>
      <c r="B108" s="33"/>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row>
    <row r="109" spans="1:36" ht="12.75">
      <c r="A109" s="51"/>
      <c r="B109" s="30" t="s">
        <v>94</v>
      </c>
      <c r="C109" s="5" t="s">
        <v>95</v>
      </c>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c r="A110" s="51" t="s">
        <v>96</v>
      </c>
      <c r="B110" s="30">
        <v>3</v>
      </c>
      <c r="C110" s="5">
        <v>1</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c r="A111" s="51"/>
      <c r="B111" s="30"/>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c r="A112" s="30"/>
      <c r="B112" s="30">
        <v>2023</v>
      </c>
      <c r="C112" s="30">
        <v>2024</v>
      </c>
      <c r="D112" s="30">
        <v>2025</v>
      </c>
      <c r="E112" s="30">
        <v>2026</v>
      </c>
      <c r="F112" s="30">
        <v>2027</v>
      </c>
      <c r="G112" s="30">
        <v>2028</v>
      </c>
      <c r="H112" s="30">
        <v>2029</v>
      </c>
      <c r="I112" s="30">
        <v>2030</v>
      </c>
      <c r="J112" s="30">
        <v>2031</v>
      </c>
      <c r="K112" s="30">
        <v>2032</v>
      </c>
      <c r="L112" s="30">
        <v>2033</v>
      </c>
      <c r="M112" s="30">
        <v>2034</v>
      </c>
      <c r="N112" s="30">
        <v>2035</v>
      </c>
      <c r="O112" s="30">
        <v>2036</v>
      </c>
      <c r="P112" s="30">
        <v>2037</v>
      </c>
      <c r="Q112" s="30">
        <v>2038</v>
      </c>
      <c r="R112" s="30">
        <v>2039</v>
      </c>
      <c r="S112" s="30">
        <v>2040</v>
      </c>
      <c r="T112" s="30">
        <v>2041</v>
      </c>
      <c r="U112" s="30">
        <v>2042</v>
      </c>
      <c r="V112" s="30">
        <v>2043</v>
      </c>
      <c r="W112" s="30">
        <v>2044</v>
      </c>
      <c r="X112" s="30">
        <v>2045</v>
      </c>
      <c r="Y112" s="30">
        <v>2046</v>
      </c>
      <c r="Z112" s="30">
        <v>2047</v>
      </c>
      <c r="AA112" s="30">
        <v>2048</v>
      </c>
      <c r="AB112" s="30">
        <v>2049</v>
      </c>
      <c r="AC112" s="30">
        <v>2050</v>
      </c>
      <c r="AD112" s="30"/>
      <c r="AE112" s="5"/>
      <c r="AF112" s="5"/>
      <c r="AG112" s="5"/>
      <c r="AH112" s="5"/>
      <c r="AI112" s="5"/>
    </row>
    <row r="113" spans="1:36" ht="12.75">
      <c r="A113" s="30" t="s">
        <v>97</v>
      </c>
      <c r="B113" s="36">
        <f t="shared" ref="B113:AC113" si="4">INDEX(17:17,MATCH(B112-$B$110,16:16,0))</f>
        <v>1</v>
      </c>
      <c r="C113" s="36">
        <f t="shared" si="4"/>
        <v>1</v>
      </c>
      <c r="D113" s="36">
        <f t="shared" si="4"/>
        <v>1</v>
      </c>
      <c r="E113" s="36">
        <f t="shared" si="4"/>
        <v>1</v>
      </c>
      <c r="F113" s="36">
        <f t="shared" si="4"/>
        <v>1</v>
      </c>
      <c r="G113" s="36">
        <f t="shared" si="4"/>
        <v>1</v>
      </c>
      <c r="H113" s="36">
        <f t="shared" si="4"/>
        <v>1</v>
      </c>
      <c r="I113" s="36">
        <f t="shared" si="4"/>
        <v>1</v>
      </c>
      <c r="J113" s="36">
        <f t="shared" si="4"/>
        <v>1</v>
      </c>
      <c r="K113" s="36">
        <f t="shared" si="4"/>
        <v>1</v>
      </c>
      <c r="L113" s="36">
        <f t="shared" si="4"/>
        <v>1</v>
      </c>
      <c r="M113" s="36">
        <f t="shared" si="4"/>
        <v>1</v>
      </c>
      <c r="N113" s="36">
        <f t="shared" si="4"/>
        <v>1</v>
      </c>
      <c r="O113" s="36">
        <f t="shared" si="4"/>
        <v>1</v>
      </c>
      <c r="P113" s="36">
        <f t="shared" si="4"/>
        <v>1</v>
      </c>
      <c r="Q113" s="36">
        <f t="shared" si="4"/>
        <v>1</v>
      </c>
      <c r="R113" s="36">
        <f t="shared" si="4"/>
        <v>1</v>
      </c>
      <c r="S113" s="36">
        <f t="shared" si="4"/>
        <v>1</v>
      </c>
      <c r="T113" s="36">
        <f t="shared" si="4"/>
        <v>0.75</v>
      </c>
      <c r="U113" s="36">
        <f t="shared" si="4"/>
        <v>0.5</v>
      </c>
      <c r="V113" s="36">
        <f t="shared" si="4"/>
        <v>0</v>
      </c>
      <c r="W113" s="36">
        <f t="shared" si="4"/>
        <v>0</v>
      </c>
      <c r="X113" s="36">
        <f t="shared" si="4"/>
        <v>0</v>
      </c>
      <c r="Y113" s="36">
        <f t="shared" si="4"/>
        <v>0</v>
      </c>
      <c r="Z113" s="36">
        <f t="shared" si="4"/>
        <v>0</v>
      </c>
      <c r="AA113" s="36">
        <f t="shared" si="4"/>
        <v>0</v>
      </c>
      <c r="AB113" s="36">
        <f t="shared" si="4"/>
        <v>0</v>
      </c>
      <c r="AC113" s="36">
        <f t="shared" si="4"/>
        <v>0</v>
      </c>
      <c r="AD113" s="36"/>
      <c r="AE113" s="36"/>
      <c r="AF113" s="36"/>
      <c r="AG113" s="5"/>
      <c r="AH113" s="5"/>
      <c r="AI113" s="5"/>
    </row>
    <row r="114" spans="1:36" ht="12.75">
      <c r="A114" s="30" t="s">
        <v>98</v>
      </c>
      <c r="B114" s="36">
        <f>INDEX(17:17,MATCH(B112-$C$110,16:16,0))</f>
        <v>1</v>
      </c>
      <c r="C114" s="36">
        <f t="shared" ref="C114:AC114" si="5">INDEX(17:17,MATCH(C112-$C$110,16:16,0))</f>
        <v>1</v>
      </c>
      <c r="D114" s="36">
        <f t="shared" si="5"/>
        <v>1</v>
      </c>
      <c r="E114" s="36">
        <f t="shared" si="5"/>
        <v>1</v>
      </c>
      <c r="F114" s="36">
        <f t="shared" si="5"/>
        <v>1</v>
      </c>
      <c r="G114" s="36">
        <f t="shared" si="5"/>
        <v>1</v>
      </c>
      <c r="H114" s="36">
        <f t="shared" si="5"/>
        <v>1</v>
      </c>
      <c r="I114" s="36">
        <f t="shared" si="5"/>
        <v>1</v>
      </c>
      <c r="J114" s="36">
        <f t="shared" si="5"/>
        <v>1</v>
      </c>
      <c r="K114" s="36">
        <f t="shared" si="5"/>
        <v>1</v>
      </c>
      <c r="L114" s="36">
        <f t="shared" si="5"/>
        <v>1</v>
      </c>
      <c r="M114" s="36">
        <f t="shared" si="5"/>
        <v>1</v>
      </c>
      <c r="N114" s="36">
        <f t="shared" si="5"/>
        <v>1</v>
      </c>
      <c r="O114" s="36">
        <f t="shared" si="5"/>
        <v>1</v>
      </c>
      <c r="P114" s="36">
        <f t="shared" si="5"/>
        <v>1</v>
      </c>
      <c r="Q114" s="36">
        <f t="shared" si="5"/>
        <v>1</v>
      </c>
      <c r="R114" s="36">
        <f t="shared" si="5"/>
        <v>0.75</v>
      </c>
      <c r="S114" s="36">
        <f t="shared" si="5"/>
        <v>0.5</v>
      </c>
      <c r="T114" s="36">
        <f t="shared" si="5"/>
        <v>0</v>
      </c>
      <c r="U114" s="36">
        <f t="shared" si="5"/>
        <v>0</v>
      </c>
      <c r="V114" s="36">
        <f t="shared" si="5"/>
        <v>0</v>
      </c>
      <c r="W114" s="36">
        <f t="shared" si="5"/>
        <v>0</v>
      </c>
      <c r="X114" s="36">
        <f t="shared" si="5"/>
        <v>0</v>
      </c>
      <c r="Y114" s="36">
        <f t="shared" si="5"/>
        <v>0</v>
      </c>
      <c r="Z114" s="36">
        <f t="shared" si="5"/>
        <v>0</v>
      </c>
      <c r="AA114" s="36">
        <f t="shared" si="5"/>
        <v>0</v>
      </c>
      <c r="AB114" s="36">
        <f t="shared" si="5"/>
        <v>0</v>
      </c>
      <c r="AC114" s="36">
        <f t="shared" si="5"/>
        <v>0</v>
      </c>
      <c r="AD114" s="36"/>
      <c r="AE114" s="36"/>
      <c r="AF114" s="36"/>
      <c r="AG114" s="5"/>
      <c r="AH114" s="5"/>
      <c r="AI114" s="5"/>
    </row>
    <row r="115" spans="1:36" ht="12.75">
      <c r="A115" s="30"/>
      <c r="B115" s="30"/>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c r="A116" s="30" t="s">
        <v>99</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5"/>
      <c r="AG116" s="5"/>
      <c r="AH116" s="5"/>
      <c r="AI116" s="5"/>
      <c r="AJ116" s="5"/>
    </row>
    <row r="117" spans="1:36" ht="12.75">
      <c r="A117" s="30"/>
      <c r="B117" s="30">
        <v>2023</v>
      </c>
      <c r="C117" s="30">
        <v>2024</v>
      </c>
      <c r="D117" s="30">
        <v>2025</v>
      </c>
      <c r="E117" s="30">
        <v>2026</v>
      </c>
      <c r="F117" s="30">
        <v>2027</v>
      </c>
      <c r="G117" s="30">
        <v>2028</v>
      </c>
      <c r="H117" s="30">
        <v>2029</v>
      </c>
      <c r="I117" s="30">
        <v>2030</v>
      </c>
      <c r="J117" s="30">
        <v>2031</v>
      </c>
      <c r="K117" s="30">
        <v>2032</v>
      </c>
      <c r="L117" s="30">
        <v>2033</v>
      </c>
      <c r="M117" s="30">
        <v>2034</v>
      </c>
      <c r="N117" s="30">
        <v>2035</v>
      </c>
      <c r="O117" s="30">
        <v>2036</v>
      </c>
      <c r="P117" s="30">
        <v>2037</v>
      </c>
      <c r="Q117" s="30">
        <v>2038</v>
      </c>
      <c r="R117" s="30">
        <v>2039</v>
      </c>
      <c r="S117" s="30">
        <v>2040</v>
      </c>
      <c r="T117" s="30">
        <v>2041</v>
      </c>
      <c r="U117" s="30">
        <v>2042</v>
      </c>
      <c r="V117" s="30">
        <v>2043</v>
      </c>
      <c r="W117" s="30">
        <v>2044</v>
      </c>
      <c r="X117" s="30">
        <v>2045</v>
      </c>
      <c r="Y117" s="30">
        <v>2046</v>
      </c>
      <c r="Z117" s="30">
        <v>2047</v>
      </c>
      <c r="AA117" s="30">
        <v>2048</v>
      </c>
      <c r="AB117" s="30">
        <v>2049</v>
      </c>
      <c r="AC117" s="30">
        <v>2050</v>
      </c>
      <c r="AD117" s="30"/>
      <c r="AE117" s="30"/>
      <c r="AF117" s="5"/>
      <c r="AG117" s="5"/>
      <c r="AH117" s="5"/>
      <c r="AI117" s="5"/>
      <c r="AJ117" s="5"/>
    </row>
    <row r="118" spans="1:36" ht="12.75">
      <c r="A118" s="30" t="s">
        <v>100</v>
      </c>
      <c r="B118" s="37">
        <f>((($B$100*C50+$B$99*(1-C50))*(1+($B$102*C82+$B$101*(1-C82))))+(($B$100*C50+$B$99*(1-C50))*$B$105*$B$106))*B113*(1-$B$104)</f>
        <v>23.620381171332561</v>
      </c>
      <c r="C118" s="37">
        <f t="shared" ref="C118:AC118" si="6">((($B$100*D50+$B$99*(1-D50))*(1+($B$102*D82+$B$101*(1-D82))))+(($B$100*D50+$B$99*(1-D50))*$B$105*$B$106))*C113*(1-$B$104)</f>
        <v>23.620381171332561</v>
      </c>
      <c r="D118" s="37">
        <f t="shared" si="6"/>
        <v>23.620381171332561</v>
      </c>
      <c r="E118" s="37">
        <f t="shared" si="6"/>
        <v>23.620381171332561</v>
      </c>
      <c r="F118" s="37">
        <f t="shared" si="6"/>
        <v>23.620381171332561</v>
      </c>
      <c r="G118" s="37">
        <f t="shared" si="6"/>
        <v>23.620381171332561</v>
      </c>
      <c r="H118" s="37">
        <f t="shared" si="6"/>
        <v>23.620381171332561</v>
      </c>
      <c r="I118" s="37">
        <f t="shared" si="6"/>
        <v>23.620381171332561</v>
      </c>
      <c r="J118" s="37">
        <f t="shared" si="6"/>
        <v>23.620381171332561</v>
      </c>
      <c r="K118" s="37">
        <f t="shared" si="6"/>
        <v>23.620381171332561</v>
      </c>
      <c r="L118" s="37">
        <f t="shared" si="6"/>
        <v>23.620381171332561</v>
      </c>
      <c r="M118" s="37">
        <f t="shared" si="6"/>
        <v>23.620381171332561</v>
      </c>
      <c r="N118" s="37">
        <f t="shared" si="6"/>
        <v>23.620381171332561</v>
      </c>
      <c r="O118" s="37">
        <f t="shared" si="6"/>
        <v>23.620381171332561</v>
      </c>
      <c r="P118" s="37">
        <f t="shared" si="6"/>
        <v>23.620381171332561</v>
      </c>
      <c r="Q118" s="37">
        <f t="shared" si="6"/>
        <v>23.620381171332561</v>
      </c>
      <c r="R118" s="37">
        <f t="shared" si="6"/>
        <v>23.620381171332561</v>
      </c>
      <c r="S118" s="37">
        <f t="shared" si="6"/>
        <v>23.620381171332561</v>
      </c>
      <c r="T118" s="37">
        <f t="shared" si="6"/>
        <v>17.715285878499422</v>
      </c>
      <c r="U118" s="37">
        <f t="shared" si="6"/>
        <v>11.81019058566628</v>
      </c>
      <c r="V118" s="37">
        <f t="shared" si="6"/>
        <v>0</v>
      </c>
      <c r="W118" s="37">
        <f t="shared" si="6"/>
        <v>0</v>
      </c>
      <c r="X118" s="37">
        <f t="shared" si="6"/>
        <v>0</v>
      </c>
      <c r="Y118" s="37">
        <f t="shared" si="6"/>
        <v>0</v>
      </c>
      <c r="Z118" s="37">
        <f t="shared" si="6"/>
        <v>0</v>
      </c>
      <c r="AA118" s="37">
        <f t="shared" si="6"/>
        <v>0</v>
      </c>
      <c r="AB118" s="37">
        <f t="shared" si="6"/>
        <v>0</v>
      </c>
      <c r="AC118" s="37">
        <f t="shared" si="6"/>
        <v>0</v>
      </c>
      <c r="AD118" s="30"/>
      <c r="AE118" s="30"/>
      <c r="AF118" s="5"/>
      <c r="AG118" s="5"/>
      <c r="AH118" s="5"/>
      <c r="AI118" s="5"/>
      <c r="AJ118" s="5"/>
    </row>
    <row r="119" spans="1:36" ht="12.75">
      <c r="A119" s="30"/>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0"/>
      <c r="AE119" s="30"/>
      <c r="AF119" s="5"/>
      <c r="AG119" s="5"/>
      <c r="AH119" s="5"/>
      <c r="AI119" s="5"/>
      <c r="AJ119" s="5"/>
    </row>
    <row r="120" spans="1:36" ht="12.75">
      <c r="A120" s="30" t="s">
        <v>101</v>
      </c>
      <c r="B120" s="52">
        <v>0</v>
      </c>
      <c r="C120" s="52">
        <v>0</v>
      </c>
      <c r="D120" s="52">
        <v>0</v>
      </c>
      <c r="E120" s="37">
        <f t="shared" ref="E120:AC120" si="7">((($B$100*F50+$B$99*(1-F50))*(1+($B$102*F80+$B$101*(1-F80))))+(($B$100*F50+$B$99*(1-F50))*$B$105*$B$106))*E114*(1-$B$104)</f>
        <v>23.058270922222079</v>
      </c>
      <c r="F120" s="37">
        <f t="shared" si="7"/>
        <v>23.054482578829365</v>
      </c>
      <c r="G120" s="37">
        <f t="shared" si="7"/>
        <v>23.051383025144418</v>
      </c>
      <c r="H120" s="37">
        <f t="shared" si="7"/>
        <v>23.051383025144418</v>
      </c>
      <c r="I120" s="37">
        <f t="shared" si="7"/>
        <v>23.051383025144418</v>
      </c>
      <c r="J120" s="37">
        <f t="shared" si="7"/>
        <v>23.051383025144418</v>
      </c>
      <c r="K120" s="37">
        <f t="shared" si="7"/>
        <v>23.051383025144418</v>
      </c>
      <c r="L120" s="37">
        <f t="shared" si="7"/>
        <v>23.051383025144418</v>
      </c>
      <c r="M120" s="37">
        <f t="shared" si="7"/>
        <v>23.051383025144418</v>
      </c>
      <c r="N120" s="37">
        <f t="shared" si="7"/>
        <v>23.051383025144418</v>
      </c>
      <c r="O120" s="37">
        <f t="shared" si="7"/>
        <v>23.051383025144418</v>
      </c>
      <c r="P120" s="37">
        <f t="shared" si="7"/>
        <v>23.051383025144418</v>
      </c>
      <c r="Q120" s="37">
        <f t="shared" si="7"/>
        <v>23.051383025144418</v>
      </c>
      <c r="R120" s="37">
        <f t="shared" si="7"/>
        <v>17.288537268858313</v>
      </c>
      <c r="S120" s="37">
        <f t="shared" si="7"/>
        <v>11.525691512572209</v>
      </c>
      <c r="T120" s="37">
        <f t="shared" si="7"/>
        <v>0</v>
      </c>
      <c r="U120" s="37">
        <f t="shared" si="7"/>
        <v>0</v>
      </c>
      <c r="V120" s="37">
        <f t="shared" si="7"/>
        <v>0</v>
      </c>
      <c r="W120" s="37">
        <f t="shared" si="7"/>
        <v>0</v>
      </c>
      <c r="X120" s="37">
        <f t="shared" si="7"/>
        <v>0</v>
      </c>
      <c r="Y120" s="37">
        <f t="shared" si="7"/>
        <v>0</v>
      </c>
      <c r="Z120" s="37">
        <f t="shared" si="7"/>
        <v>0</v>
      </c>
      <c r="AA120" s="37">
        <f t="shared" si="7"/>
        <v>0</v>
      </c>
      <c r="AB120" s="37">
        <f t="shared" si="7"/>
        <v>0</v>
      </c>
      <c r="AC120" s="37">
        <f t="shared" si="7"/>
        <v>0</v>
      </c>
      <c r="AD120" s="30"/>
      <c r="AE120" s="30"/>
      <c r="AF120" s="5"/>
      <c r="AG120" s="5"/>
      <c r="AH120" s="5"/>
      <c r="AI120" s="5"/>
      <c r="AJ120" s="5"/>
    </row>
    <row r="121" spans="1:36" ht="12.75">
      <c r="A121" s="30" t="s">
        <v>102</v>
      </c>
      <c r="B121" s="52"/>
      <c r="C121" s="52"/>
      <c r="D121" s="52"/>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0"/>
      <c r="AE121" s="30"/>
      <c r="AF121" s="5"/>
      <c r="AG121" s="5"/>
      <c r="AH121" s="5"/>
      <c r="AI121" s="5"/>
      <c r="AJ121" s="5"/>
    </row>
    <row r="122" spans="1:36" ht="12.75">
      <c r="A122" s="30"/>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0"/>
      <c r="AE122" s="30"/>
      <c r="AF122" s="5"/>
      <c r="AG122" s="5"/>
      <c r="AH122" s="5"/>
      <c r="AI122" s="5"/>
      <c r="AJ122" s="5"/>
    </row>
    <row r="123" spans="1:36" ht="12.75">
      <c r="A123" s="30" t="s">
        <v>103</v>
      </c>
      <c r="B123" s="37">
        <f>15*$B$96</f>
        <v>13.306660072408052</v>
      </c>
      <c r="C123" s="37">
        <f t="shared" ref="C123:K123" si="8">15*$B$96</f>
        <v>13.306660072408052</v>
      </c>
      <c r="D123" s="37">
        <f t="shared" si="8"/>
        <v>13.306660072408052</v>
      </c>
      <c r="E123" s="37">
        <f t="shared" si="8"/>
        <v>13.306660072408052</v>
      </c>
      <c r="F123" s="37">
        <f t="shared" si="8"/>
        <v>13.306660072408052</v>
      </c>
      <c r="G123" s="37">
        <f t="shared" si="8"/>
        <v>13.306660072408052</v>
      </c>
      <c r="H123" s="37">
        <f t="shared" si="8"/>
        <v>13.306660072408052</v>
      </c>
      <c r="I123" s="37">
        <f t="shared" si="8"/>
        <v>13.306660072408052</v>
      </c>
      <c r="J123" s="37">
        <f t="shared" si="8"/>
        <v>13.306660072408052</v>
      </c>
      <c r="K123" s="37">
        <f t="shared" si="8"/>
        <v>13.306660072408052</v>
      </c>
      <c r="L123" s="37">
        <v>0</v>
      </c>
      <c r="M123" s="37">
        <v>0</v>
      </c>
      <c r="N123" s="37">
        <v>0</v>
      </c>
      <c r="O123" s="37">
        <v>0</v>
      </c>
      <c r="P123" s="37">
        <v>0</v>
      </c>
      <c r="Q123" s="37">
        <v>0</v>
      </c>
      <c r="R123" s="37">
        <v>0</v>
      </c>
      <c r="S123" s="37">
        <v>0</v>
      </c>
      <c r="T123" s="37">
        <v>0</v>
      </c>
      <c r="U123" s="37">
        <v>0</v>
      </c>
      <c r="V123" s="37">
        <v>0</v>
      </c>
      <c r="W123" s="37">
        <v>0</v>
      </c>
      <c r="X123" s="37">
        <v>0</v>
      </c>
      <c r="Y123" s="37">
        <v>0</v>
      </c>
      <c r="Z123" s="37">
        <v>0</v>
      </c>
      <c r="AA123" s="37">
        <v>0</v>
      </c>
      <c r="AB123" s="37">
        <v>0</v>
      </c>
      <c r="AC123" s="37">
        <v>0</v>
      </c>
      <c r="AD123" s="30"/>
      <c r="AE123" s="30"/>
      <c r="AF123" s="5"/>
      <c r="AG123" s="5"/>
      <c r="AH123" s="5"/>
      <c r="AI123" s="5"/>
      <c r="AJ123" s="5"/>
    </row>
    <row r="124" spans="1:36" ht="12.75">
      <c r="A124" s="30"/>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0"/>
      <c r="AE124" s="30"/>
      <c r="AF124" s="5"/>
      <c r="AG124" s="5"/>
      <c r="AH124" s="5"/>
      <c r="AI124" s="5"/>
      <c r="AJ124" s="5"/>
    </row>
    <row r="125" spans="1:36" s="35" customFormat="1" ht="12.75">
      <c r="A125" s="32" t="s">
        <v>54</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3"/>
      <c r="AE125" s="33"/>
      <c r="AF125" s="34"/>
      <c r="AG125" s="34"/>
      <c r="AH125" s="34"/>
      <c r="AI125" s="34"/>
      <c r="AJ125" s="34"/>
    </row>
    <row r="126" spans="1:36" ht="25.5">
      <c r="A126" s="51"/>
      <c r="B126" s="5" t="s">
        <v>104</v>
      </c>
      <c r="C126" s="37" t="s">
        <v>105</v>
      </c>
      <c r="D126" s="37" t="s">
        <v>106</v>
      </c>
      <c r="E126" s="30" t="s">
        <v>107</v>
      </c>
      <c r="F126" s="37" t="s">
        <v>128</v>
      </c>
      <c r="G126" s="37"/>
      <c r="H126" s="37"/>
      <c r="I126" s="37"/>
      <c r="J126" s="37"/>
      <c r="K126" s="37"/>
      <c r="L126" s="37"/>
      <c r="M126" s="37"/>
      <c r="N126" s="37"/>
      <c r="O126" s="37"/>
      <c r="P126" s="37"/>
      <c r="Q126" s="37"/>
      <c r="R126" s="37"/>
      <c r="S126" s="37"/>
      <c r="T126" s="37"/>
      <c r="U126" s="37"/>
      <c r="V126" s="37"/>
      <c r="W126" s="37"/>
      <c r="X126" s="37"/>
      <c r="Y126" s="37"/>
      <c r="Z126" s="37"/>
      <c r="AA126" s="37"/>
      <c r="AB126" s="37"/>
      <c r="AC126" s="30"/>
      <c r="AD126" s="30"/>
      <c r="AE126" s="5"/>
      <c r="AF126" s="5"/>
      <c r="AG126" s="5"/>
      <c r="AH126" s="5"/>
      <c r="AI126" s="5"/>
    </row>
    <row r="127" spans="1:36" ht="12.75">
      <c r="A127" s="51" t="s">
        <v>96</v>
      </c>
      <c r="B127" s="5">
        <v>1</v>
      </c>
      <c r="C127" s="5">
        <v>3</v>
      </c>
      <c r="D127" s="5">
        <v>2</v>
      </c>
      <c r="E127" s="30">
        <v>3</v>
      </c>
      <c r="F127" s="37">
        <v>1</v>
      </c>
      <c r="G127" s="37"/>
      <c r="H127" s="37"/>
      <c r="I127" s="37"/>
      <c r="J127" s="37"/>
      <c r="K127" s="37"/>
      <c r="L127" s="37"/>
      <c r="M127" s="37"/>
      <c r="N127" s="37"/>
      <c r="O127" s="37"/>
      <c r="P127" s="37"/>
      <c r="Q127" s="37"/>
      <c r="R127" s="37"/>
      <c r="S127" s="37"/>
      <c r="T127" s="37"/>
      <c r="U127" s="37"/>
      <c r="V127" s="37"/>
      <c r="W127" s="37"/>
      <c r="X127" s="37"/>
      <c r="Y127" s="37"/>
      <c r="Z127" s="37"/>
      <c r="AA127" s="37"/>
      <c r="AB127" s="37"/>
      <c r="AC127" s="30"/>
      <c r="AD127" s="30"/>
      <c r="AE127" s="5"/>
      <c r="AF127" s="5"/>
      <c r="AG127" s="5"/>
      <c r="AH127" s="5"/>
      <c r="AI127" s="5"/>
    </row>
    <row r="128" spans="1:36" ht="12.75">
      <c r="A128" s="51"/>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0"/>
      <c r="AE128" s="30"/>
      <c r="AF128" s="5"/>
      <c r="AG128" s="5"/>
      <c r="AH128" s="5"/>
      <c r="AI128" s="5"/>
      <c r="AJ128" s="5"/>
    </row>
    <row r="129" spans="1:36" ht="12.75">
      <c r="A129" s="30" t="s">
        <v>55</v>
      </c>
      <c r="B129" s="30">
        <v>2023</v>
      </c>
      <c r="C129" s="30">
        <v>2024</v>
      </c>
      <c r="D129" s="30">
        <v>2025</v>
      </c>
      <c r="E129" s="30">
        <v>2026</v>
      </c>
      <c r="F129" s="30">
        <v>2027</v>
      </c>
      <c r="G129" s="30">
        <v>2028</v>
      </c>
      <c r="H129" s="30">
        <v>2029</v>
      </c>
      <c r="I129" s="30">
        <v>2030</v>
      </c>
      <c r="J129" s="30">
        <v>2031</v>
      </c>
      <c r="K129" s="30">
        <v>2032</v>
      </c>
      <c r="L129" s="5">
        <v>2033</v>
      </c>
      <c r="M129" s="5">
        <v>2034</v>
      </c>
      <c r="N129" s="5">
        <v>2035</v>
      </c>
      <c r="O129" s="5">
        <v>2036</v>
      </c>
      <c r="P129" s="5">
        <v>2037</v>
      </c>
      <c r="Q129" s="5">
        <v>2038</v>
      </c>
      <c r="R129" s="5">
        <v>2039</v>
      </c>
      <c r="S129" s="5">
        <v>2040</v>
      </c>
      <c r="T129" s="5">
        <v>2041</v>
      </c>
      <c r="U129" s="5">
        <v>2042</v>
      </c>
      <c r="V129" s="5">
        <v>2043</v>
      </c>
      <c r="W129" s="5">
        <v>2044</v>
      </c>
      <c r="X129" s="5">
        <v>2045</v>
      </c>
      <c r="Y129" s="5">
        <v>2046</v>
      </c>
      <c r="Z129" s="5">
        <v>2047</v>
      </c>
      <c r="AA129" s="5">
        <v>2048</v>
      </c>
      <c r="AB129" s="5">
        <v>2049</v>
      </c>
      <c r="AC129" s="5">
        <v>2050</v>
      </c>
      <c r="AD129" s="5"/>
      <c r="AE129" s="5"/>
      <c r="AF129" s="5"/>
      <c r="AG129" s="5"/>
      <c r="AH129" s="5"/>
      <c r="AI129" s="5"/>
    </row>
    <row r="130" spans="1:36" ht="12.75">
      <c r="A130" s="30" t="s">
        <v>108</v>
      </c>
      <c r="B130" s="36">
        <f>B113</f>
        <v>1</v>
      </c>
      <c r="C130" s="36">
        <f t="shared" ref="C130:AC130" si="9">C113</f>
        <v>1</v>
      </c>
      <c r="D130" s="36">
        <f t="shared" si="9"/>
        <v>1</v>
      </c>
      <c r="E130" s="36">
        <f t="shared" si="9"/>
        <v>1</v>
      </c>
      <c r="F130" s="36">
        <f t="shared" si="9"/>
        <v>1</v>
      </c>
      <c r="G130" s="36">
        <f t="shared" si="9"/>
        <v>1</v>
      </c>
      <c r="H130" s="36">
        <f t="shared" si="9"/>
        <v>1</v>
      </c>
      <c r="I130" s="36">
        <f t="shared" si="9"/>
        <v>1</v>
      </c>
      <c r="J130" s="36">
        <f t="shared" si="9"/>
        <v>1</v>
      </c>
      <c r="K130" s="36">
        <f t="shared" si="9"/>
        <v>1</v>
      </c>
      <c r="L130" s="36">
        <f t="shared" si="9"/>
        <v>1</v>
      </c>
      <c r="M130" s="36">
        <f t="shared" si="9"/>
        <v>1</v>
      </c>
      <c r="N130" s="36">
        <f t="shared" si="9"/>
        <v>1</v>
      </c>
      <c r="O130" s="36">
        <f t="shared" si="9"/>
        <v>1</v>
      </c>
      <c r="P130" s="36">
        <f t="shared" si="9"/>
        <v>1</v>
      </c>
      <c r="Q130" s="36">
        <f t="shared" si="9"/>
        <v>1</v>
      </c>
      <c r="R130" s="36">
        <f t="shared" si="9"/>
        <v>1</v>
      </c>
      <c r="S130" s="36">
        <f t="shared" si="9"/>
        <v>1</v>
      </c>
      <c r="T130" s="36">
        <f t="shared" si="9"/>
        <v>0.75</v>
      </c>
      <c r="U130" s="36">
        <f t="shared" si="9"/>
        <v>0.5</v>
      </c>
      <c r="V130" s="36">
        <f t="shared" si="9"/>
        <v>0</v>
      </c>
      <c r="W130" s="36">
        <f t="shared" si="9"/>
        <v>0</v>
      </c>
      <c r="X130" s="36">
        <f t="shared" si="9"/>
        <v>0</v>
      </c>
      <c r="Y130" s="36">
        <f t="shared" si="9"/>
        <v>0</v>
      </c>
      <c r="Z130" s="36">
        <f t="shared" si="9"/>
        <v>0</v>
      </c>
      <c r="AA130" s="36">
        <f t="shared" si="9"/>
        <v>0</v>
      </c>
      <c r="AB130" s="36">
        <f t="shared" si="9"/>
        <v>0</v>
      </c>
      <c r="AC130" s="36">
        <f t="shared" si="9"/>
        <v>0</v>
      </c>
      <c r="AD130" s="5"/>
      <c r="AE130" s="5"/>
      <c r="AF130" s="5"/>
      <c r="AG130" s="5"/>
      <c r="AH130" s="5"/>
      <c r="AI130" s="5"/>
    </row>
    <row r="131" spans="1:36" ht="12.75">
      <c r="A131" s="30" t="s">
        <v>109</v>
      </c>
      <c r="B131" s="36">
        <f>INDEX(17:17,MATCH(B129-$C$127,16:16,0))</f>
        <v>1</v>
      </c>
      <c r="C131" s="36">
        <f t="shared" ref="C131:AC131" si="10">INDEX(17:17,MATCH(C129-$C$127,16:16,0))</f>
        <v>1</v>
      </c>
      <c r="D131" s="36">
        <f t="shared" si="10"/>
        <v>1</v>
      </c>
      <c r="E131" s="36">
        <f t="shared" si="10"/>
        <v>1</v>
      </c>
      <c r="F131" s="36">
        <f t="shared" si="10"/>
        <v>1</v>
      </c>
      <c r="G131" s="36">
        <f t="shared" si="10"/>
        <v>1</v>
      </c>
      <c r="H131" s="36">
        <f t="shared" si="10"/>
        <v>1</v>
      </c>
      <c r="I131" s="36">
        <f t="shared" si="10"/>
        <v>1</v>
      </c>
      <c r="J131" s="36">
        <f t="shared" si="10"/>
        <v>1</v>
      </c>
      <c r="K131" s="36">
        <f t="shared" si="10"/>
        <v>1</v>
      </c>
      <c r="L131" s="36">
        <f t="shared" si="10"/>
        <v>1</v>
      </c>
      <c r="M131" s="36">
        <f t="shared" si="10"/>
        <v>1</v>
      </c>
      <c r="N131" s="36">
        <f t="shared" si="10"/>
        <v>1</v>
      </c>
      <c r="O131" s="36">
        <f t="shared" si="10"/>
        <v>1</v>
      </c>
      <c r="P131" s="36">
        <f t="shared" si="10"/>
        <v>1</v>
      </c>
      <c r="Q131" s="36">
        <f t="shared" si="10"/>
        <v>1</v>
      </c>
      <c r="R131" s="36">
        <f t="shared" si="10"/>
        <v>1</v>
      </c>
      <c r="S131" s="36">
        <f t="shared" si="10"/>
        <v>1</v>
      </c>
      <c r="T131" s="36">
        <f t="shared" si="10"/>
        <v>0.75</v>
      </c>
      <c r="U131" s="36">
        <f t="shared" si="10"/>
        <v>0.5</v>
      </c>
      <c r="V131" s="36">
        <f t="shared" si="10"/>
        <v>0</v>
      </c>
      <c r="W131" s="36">
        <f t="shared" si="10"/>
        <v>0</v>
      </c>
      <c r="X131" s="36">
        <f t="shared" si="10"/>
        <v>0</v>
      </c>
      <c r="Y131" s="36">
        <f t="shared" si="10"/>
        <v>0</v>
      </c>
      <c r="Z131" s="36">
        <f t="shared" si="10"/>
        <v>0</v>
      </c>
      <c r="AA131" s="36">
        <f t="shared" si="10"/>
        <v>0</v>
      </c>
      <c r="AB131" s="36">
        <f t="shared" si="10"/>
        <v>0</v>
      </c>
      <c r="AC131" s="36">
        <f t="shared" si="10"/>
        <v>0</v>
      </c>
      <c r="AD131" s="5"/>
      <c r="AE131" s="5"/>
      <c r="AF131" s="5"/>
      <c r="AG131" s="5"/>
      <c r="AH131" s="5"/>
      <c r="AI131" s="5"/>
    </row>
    <row r="132" spans="1:36" ht="12.75">
      <c r="A132" s="30" t="s">
        <v>110</v>
      </c>
      <c r="B132" s="36">
        <f>INDEX(17:17,MATCH(B129-$D$127,16:16,0))</f>
        <v>1</v>
      </c>
      <c r="C132" s="36">
        <f t="shared" ref="C132:AC132" si="11">INDEX(17:17,MATCH(C129-$D$127,16:16,0))</f>
        <v>1</v>
      </c>
      <c r="D132" s="36">
        <f t="shared" si="11"/>
        <v>1</v>
      </c>
      <c r="E132" s="36">
        <f t="shared" si="11"/>
        <v>1</v>
      </c>
      <c r="F132" s="36">
        <f t="shared" si="11"/>
        <v>1</v>
      </c>
      <c r="G132" s="36">
        <f t="shared" si="11"/>
        <v>1</v>
      </c>
      <c r="H132" s="36">
        <f t="shared" si="11"/>
        <v>1</v>
      </c>
      <c r="I132" s="36">
        <f t="shared" si="11"/>
        <v>1</v>
      </c>
      <c r="J132" s="36">
        <f t="shared" si="11"/>
        <v>1</v>
      </c>
      <c r="K132" s="36">
        <f t="shared" si="11"/>
        <v>1</v>
      </c>
      <c r="L132" s="36">
        <f t="shared" si="11"/>
        <v>1</v>
      </c>
      <c r="M132" s="36">
        <f t="shared" si="11"/>
        <v>1</v>
      </c>
      <c r="N132" s="36">
        <f t="shared" si="11"/>
        <v>1</v>
      </c>
      <c r="O132" s="36">
        <f t="shared" si="11"/>
        <v>1</v>
      </c>
      <c r="P132" s="36">
        <f t="shared" si="11"/>
        <v>1</v>
      </c>
      <c r="Q132" s="36">
        <f t="shared" si="11"/>
        <v>1</v>
      </c>
      <c r="R132" s="36">
        <f t="shared" si="11"/>
        <v>1</v>
      </c>
      <c r="S132" s="36">
        <f t="shared" si="11"/>
        <v>0.75</v>
      </c>
      <c r="T132" s="36">
        <f t="shared" si="11"/>
        <v>0.5</v>
      </c>
      <c r="U132" s="36">
        <f t="shared" si="11"/>
        <v>0</v>
      </c>
      <c r="V132" s="36">
        <f t="shared" si="11"/>
        <v>0</v>
      </c>
      <c r="W132" s="36">
        <f t="shared" si="11"/>
        <v>0</v>
      </c>
      <c r="X132" s="36">
        <f t="shared" si="11"/>
        <v>0</v>
      </c>
      <c r="Y132" s="36">
        <f t="shared" si="11"/>
        <v>0</v>
      </c>
      <c r="Z132" s="36">
        <f t="shared" si="11"/>
        <v>0</v>
      </c>
      <c r="AA132" s="36">
        <f t="shared" si="11"/>
        <v>0</v>
      </c>
      <c r="AB132" s="36">
        <f t="shared" si="11"/>
        <v>0</v>
      </c>
      <c r="AC132" s="36">
        <f t="shared" si="11"/>
        <v>0</v>
      </c>
      <c r="AD132" s="5"/>
      <c r="AE132" s="5"/>
      <c r="AF132" s="5"/>
      <c r="AG132" s="5"/>
      <c r="AH132" s="5"/>
      <c r="AI132" s="5"/>
    </row>
    <row r="133" spans="1:36" ht="12.75">
      <c r="A133" s="30" t="s">
        <v>111</v>
      </c>
      <c r="B133" s="36">
        <f>INDEX(17:17,MATCH(B129-$E$127,16:16,0))</f>
        <v>1</v>
      </c>
      <c r="C133" s="36">
        <f t="shared" ref="C133:AC133" si="12">INDEX(17:17,MATCH(C129-$E$127,16:16,0))</f>
        <v>1</v>
      </c>
      <c r="D133" s="36">
        <f t="shared" si="12"/>
        <v>1</v>
      </c>
      <c r="E133" s="36">
        <f t="shared" si="12"/>
        <v>1</v>
      </c>
      <c r="F133" s="36">
        <f t="shared" si="12"/>
        <v>1</v>
      </c>
      <c r="G133" s="36">
        <f t="shared" si="12"/>
        <v>1</v>
      </c>
      <c r="H133" s="36">
        <f t="shared" si="12"/>
        <v>1</v>
      </c>
      <c r="I133" s="36">
        <f t="shared" si="12"/>
        <v>1</v>
      </c>
      <c r="J133" s="36">
        <f t="shared" si="12"/>
        <v>1</v>
      </c>
      <c r="K133" s="36">
        <f t="shared" si="12"/>
        <v>1</v>
      </c>
      <c r="L133" s="36">
        <f t="shared" si="12"/>
        <v>1</v>
      </c>
      <c r="M133" s="36">
        <f t="shared" si="12"/>
        <v>1</v>
      </c>
      <c r="N133" s="36">
        <f t="shared" si="12"/>
        <v>1</v>
      </c>
      <c r="O133" s="36">
        <f t="shared" si="12"/>
        <v>1</v>
      </c>
      <c r="P133" s="36">
        <f t="shared" si="12"/>
        <v>1</v>
      </c>
      <c r="Q133" s="36">
        <f t="shared" si="12"/>
        <v>1</v>
      </c>
      <c r="R133" s="36">
        <f t="shared" si="12"/>
        <v>1</v>
      </c>
      <c r="S133" s="36">
        <f t="shared" si="12"/>
        <v>1</v>
      </c>
      <c r="T133" s="36">
        <f t="shared" si="12"/>
        <v>0.75</v>
      </c>
      <c r="U133" s="36">
        <f t="shared" si="12"/>
        <v>0.5</v>
      </c>
      <c r="V133" s="36">
        <f t="shared" si="12"/>
        <v>0</v>
      </c>
      <c r="W133" s="36">
        <f t="shared" si="12"/>
        <v>0</v>
      </c>
      <c r="X133" s="36">
        <f t="shared" si="12"/>
        <v>0</v>
      </c>
      <c r="Y133" s="36">
        <f t="shared" si="12"/>
        <v>0</v>
      </c>
      <c r="Z133" s="36">
        <f t="shared" si="12"/>
        <v>0</v>
      </c>
      <c r="AA133" s="36">
        <f t="shared" si="12"/>
        <v>0</v>
      </c>
      <c r="AB133" s="36">
        <f t="shared" si="12"/>
        <v>0</v>
      </c>
      <c r="AC133" s="36">
        <f t="shared" si="12"/>
        <v>0</v>
      </c>
      <c r="AD133" s="5"/>
      <c r="AE133" s="5"/>
      <c r="AF133" s="5"/>
      <c r="AG133" s="5"/>
      <c r="AH133" s="5"/>
      <c r="AI133" s="5"/>
    </row>
    <row r="134" spans="1:36" ht="12.75">
      <c r="A134" s="30" t="s">
        <v>129</v>
      </c>
      <c r="B134" s="36">
        <f>INDEX(17:17,MATCH(B129-$F$127,16:16,0))</f>
        <v>1</v>
      </c>
      <c r="C134" s="36">
        <f t="shared" ref="C134:AC134" si="13">INDEX(17:17,MATCH(C129-$F$127,16:16,0))</f>
        <v>1</v>
      </c>
      <c r="D134" s="36">
        <f t="shared" si="13"/>
        <v>1</v>
      </c>
      <c r="E134" s="36">
        <f t="shared" si="13"/>
        <v>1</v>
      </c>
      <c r="F134" s="36">
        <f t="shared" si="13"/>
        <v>1</v>
      </c>
      <c r="G134" s="36">
        <f t="shared" si="13"/>
        <v>1</v>
      </c>
      <c r="H134" s="36">
        <f t="shared" si="13"/>
        <v>1</v>
      </c>
      <c r="I134" s="36">
        <f t="shared" si="13"/>
        <v>1</v>
      </c>
      <c r="J134" s="36">
        <f t="shared" si="13"/>
        <v>1</v>
      </c>
      <c r="K134" s="36">
        <f t="shared" si="13"/>
        <v>1</v>
      </c>
      <c r="L134" s="36">
        <f t="shared" si="13"/>
        <v>1</v>
      </c>
      <c r="M134" s="36">
        <f t="shared" si="13"/>
        <v>1</v>
      </c>
      <c r="N134" s="36">
        <f t="shared" si="13"/>
        <v>1</v>
      </c>
      <c r="O134" s="36">
        <f t="shared" si="13"/>
        <v>1</v>
      </c>
      <c r="P134" s="36">
        <f t="shared" si="13"/>
        <v>1</v>
      </c>
      <c r="Q134" s="36">
        <f t="shared" si="13"/>
        <v>1</v>
      </c>
      <c r="R134" s="36">
        <f t="shared" si="13"/>
        <v>0.75</v>
      </c>
      <c r="S134" s="36">
        <f t="shared" si="13"/>
        <v>0.5</v>
      </c>
      <c r="T134" s="36">
        <f t="shared" si="13"/>
        <v>0</v>
      </c>
      <c r="U134" s="36">
        <f t="shared" si="13"/>
        <v>0</v>
      </c>
      <c r="V134" s="36">
        <f t="shared" si="13"/>
        <v>0</v>
      </c>
      <c r="W134" s="36">
        <f t="shared" si="13"/>
        <v>0</v>
      </c>
      <c r="X134" s="36">
        <f t="shared" si="13"/>
        <v>0</v>
      </c>
      <c r="Y134" s="36">
        <f t="shared" si="13"/>
        <v>0</v>
      </c>
      <c r="Z134" s="36">
        <f t="shared" si="13"/>
        <v>0</v>
      </c>
      <c r="AA134" s="36">
        <f t="shared" si="13"/>
        <v>0</v>
      </c>
      <c r="AB134" s="36">
        <f t="shared" si="13"/>
        <v>0</v>
      </c>
      <c r="AC134" s="36">
        <f t="shared" si="13"/>
        <v>0</v>
      </c>
      <c r="AD134" s="36"/>
      <c r="AE134" s="5"/>
      <c r="AF134" s="5"/>
      <c r="AG134" s="5"/>
      <c r="AH134" s="5"/>
      <c r="AI134" s="5"/>
      <c r="AJ134" s="5"/>
    </row>
    <row r="135" spans="1:36" ht="12.75">
      <c r="A135" s="1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c r="A136" s="30" t="s">
        <v>56</v>
      </c>
      <c r="B136" s="39">
        <v>0.06</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c r="A137" s="30" t="s">
        <v>57</v>
      </c>
      <c r="B137" s="39">
        <v>0.3</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c r="A138" s="30" t="s">
        <v>49</v>
      </c>
      <c r="B138" s="39">
        <v>0.02</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c r="A139" s="30" t="s">
        <v>50</v>
      </c>
      <c r="B139" s="39">
        <v>0.1</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c r="A140" s="5" t="s">
        <v>51</v>
      </c>
      <c r="B140" s="23">
        <v>7.4999999999999997E-2</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c r="A141" s="30" t="s">
        <v>52</v>
      </c>
      <c r="B141" s="31">
        <v>0.1</v>
      </c>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c r="A142" s="30" t="s">
        <v>53</v>
      </c>
      <c r="B142" s="31">
        <v>0.5</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c r="A143" s="1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c r="A144" s="40" t="s">
        <v>58</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74" ht="12.75">
      <c r="A145" s="30"/>
      <c r="B145" s="30">
        <v>2023</v>
      </c>
      <c r="C145" s="30">
        <v>2024</v>
      </c>
      <c r="D145" s="30">
        <v>2025</v>
      </c>
      <c r="E145" s="30">
        <v>2026</v>
      </c>
      <c r="F145" s="30">
        <v>2027</v>
      </c>
      <c r="G145" s="30">
        <v>2028</v>
      </c>
      <c r="H145" s="30">
        <v>2029</v>
      </c>
      <c r="I145" s="30">
        <v>2030</v>
      </c>
      <c r="J145" s="30">
        <v>2031</v>
      </c>
      <c r="K145" s="30">
        <v>2032</v>
      </c>
      <c r="L145" s="30">
        <v>2033</v>
      </c>
      <c r="M145" s="30">
        <v>2034</v>
      </c>
      <c r="N145" s="30">
        <v>2035</v>
      </c>
      <c r="O145" s="30">
        <v>2036</v>
      </c>
      <c r="P145" s="30">
        <v>2037</v>
      </c>
      <c r="Q145" s="30">
        <v>2038</v>
      </c>
      <c r="R145" s="30">
        <v>2039</v>
      </c>
      <c r="S145" s="30">
        <v>2040</v>
      </c>
      <c r="T145" s="30">
        <v>2041</v>
      </c>
      <c r="U145" s="30">
        <v>2042</v>
      </c>
      <c r="V145" s="30">
        <v>2043</v>
      </c>
      <c r="W145" s="30">
        <v>2044</v>
      </c>
      <c r="X145" s="30">
        <v>2045</v>
      </c>
      <c r="Y145" s="30">
        <v>2046</v>
      </c>
      <c r="Z145" s="30">
        <v>2047</v>
      </c>
      <c r="AA145" s="30">
        <v>2048</v>
      </c>
      <c r="AB145" s="30">
        <v>2049</v>
      </c>
      <c r="AC145" s="30">
        <v>2050</v>
      </c>
      <c r="AD145" s="30"/>
      <c r="AE145" s="30"/>
      <c r="AF145" s="5"/>
      <c r="AG145" s="5"/>
      <c r="AH145" s="5"/>
      <c r="AI145" s="5"/>
      <c r="AJ145" s="5"/>
    </row>
    <row r="146" spans="1:74" ht="12.75">
      <c r="A146" s="5" t="s">
        <v>112</v>
      </c>
      <c r="B146" s="52">
        <f>(($B$137*C50+$B$136*(1-C50))+($B$139*C80+$B$138*(1-C80))+($B$141*$B$142))*(1-$B$140)*B130</f>
        <v>0.37940369807497465</v>
      </c>
      <c r="C146" s="52">
        <f>(($B$137*D50+$B$136*(1-D50))+($B$139*D80+$B$138*(1-D80))+($B$141*$B$142))*(1-$B$140)*C130</f>
        <v>0.38527608915906791</v>
      </c>
      <c r="D146" s="52">
        <f>(($B$137*E50+$B$136*(1-E50))+($B$139*E80+$B$138*(1-E80))+($B$141*$B$142))*(1-$B$140)*D130</f>
        <v>0.39114848024316112</v>
      </c>
      <c r="E146" s="37">
        <v>0</v>
      </c>
      <c r="F146" s="37">
        <v>0</v>
      </c>
      <c r="G146" s="37">
        <v>0</v>
      </c>
      <c r="H146" s="37">
        <v>0</v>
      </c>
      <c r="I146" s="37">
        <v>0</v>
      </c>
      <c r="J146" s="37">
        <v>0</v>
      </c>
      <c r="K146" s="37">
        <v>0</v>
      </c>
      <c r="L146" s="37">
        <v>0</v>
      </c>
      <c r="M146" s="37">
        <v>0</v>
      </c>
      <c r="N146" s="37">
        <v>0</v>
      </c>
      <c r="O146" s="37">
        <v>0</v>
      </c>
      <c r="P146" s="37">
        <v>0</v>
      </c>
      <c r="Q146" s="37">
        <v>0</v>
      </c>
      <c r="R146" s="37">
        <v>0</v>
      </c>
      <c r="S146" s="37">
        <v>0</v>
      </c>
      <c r="T146" s="37">
        <v>0</v>
      </c>
      <c r="U146" s="37">
        <v>0</v>
      </c>
      <c r="V146" s="37">
        <v>0</v>
      </c>
      <c r="W146" s="37">
        <v>0</v>
      </c>
      <c r="X146" s="37">
        <v>0</v>
      </c>
      <c r="Y146" s="37">
        <v>0</v>
      </c>
      <c r="Z146" s="37">
        <v>0</v>
      </c>
      <c r="AA146" s="37">
        <v>0</v>
      </c>
      <c r="AB146" s="37">
        <v>0</v>
      </c>
      <c r="AC146" s="37">
        <v>0</v>
      </c>
      <c r="AD146" s="30"/>
      <c r="AE146" s="30"/>
      <c r="AF146" s="5"/>
      <c r="AG146" s="5"/>
      <c r="AH146" s="5"/>
      <c r="AI146" s="5"/>
      <c r="AJ146" s="5"/>
    </row>
    <row r="147" spans="1:74" ht="12.75">
      <c r="A147" s="30" t="s">
        <v>102</v>
      </c>
      <c r="B147" s="37"/>
      <c r="C147" s="37"/>
      <c r="D147" s="37"/>
      <c r="E147" s="37"/>
      <c r="F147" s="37"/>
      <c r="G147" s="37"/>
      <c r="H147" s="37"/>
      <c r="I147" s="37"/>
      <c r="J147" s="37"/>
      <c r="K147" s="37"/>
      <c r="L147" s="37"/>
      <c r="M147" s="37"/>
      <c r="N147" s="37"/>
      <c r="O147" s="37"/>
      <c r="P147" s="37"/>
      <c r="Q147" s="37"/>
      <c r="R147" s="37"/>
      <c r="S147" s="37"/>
      <c r="T147" s="37"/>
      <c r="U147" s="37"/>
      <c r="V147" s="37"/>
      <c r="W147" s="30"/>
      <c r="X147" s="30"/>
      <c r="Y147" s="30"/>
      <c r="Z147" s="30"/>
      <c r="AA147" s="30"/>
      <c r="AB147" s="30"/>
      <c r="AC147" s="30"/>
      <c r="AD147" s="30"/>
      <c r="AE147" s="30"/>
      <c r="AF147" s="5"/>
      <c r="AG147" s="5"/>
      <c r="AH147" s="5"/>
      <c r="AI147" s="5"/>
      <c r="AJ147" s="5"/>
    </row>
    <row r="148" spans="1:74" ht="12.75">
      <c r="A148" s="30"/>
      <c r="B148" s="37">
        <v>2023</v>
      </c>
      <c r="C148" s="37">
        <v>2024</v>
      </c>
      <c r="D148" s="37">
        <v>2025</v>
      </c>
      <c r="E148" s="37">
        <v>2026</v>
      </c>
      <c r="F148" s="37">
        <v>2027</v>
      </c>
      <c r="G148" s="37">
        <v>2028</v>
      </c>
      <c r="H148" s="37">
        <v>2029</v>
      </c>
      <c r="I148" s="37">
        <v>2030</v>
      </c>
      <c r="J148" s="37">
        <v>2031</v>
      </c>
      <c r="K148" s="37">
        <v>2032</v>
      </c>
      <c r="L148" s="37">
        <v>2033</v>
      </c>
      <c r="M148" s="37">
        <v>2034</v>
      </c>
      <c r="N148" s="37">
        <v>2035</v>
      </c>
      <c r="O148" s="37">
        <v>2036</v>
      </c>
      <c r="P148" s="37">
        <v>2037</v>
      </c>
      <c r="Q148" s="37">
        <v>2038</v>
      </c>
      <c r="R148" s="37">
        <v>2039</v>
      </c>
      <c r="S148" s="37">
        <v>2040</v>
      </c>
      <c r="T148" s="37">
        <v>2041</v>
      </c>
      <c r="U148" s="37">
        <v>2042</v>
      </c>
      <c r="V148" s="37">
        <v>2043</v>
      </c>
      <c r="W148" s="30">
        <v>2044</v>
      </c>
      <c r="X148" s="30">
        <v>2045</v>
      </c>
      <c r="Y148" s="30">
        <v>2046</v>
      </c>
      <c r="Z148" s="30">
        <v>2047</v>
      </c>
      <c r="AA148" s="30">
        <v>2048</v>
      </c>
      <c r="AB148" s="30">
        <v>2049</v>
      </c>
      <c r="AC148" s="30">
        <v>2050</v>
      </c>
      <c r="AD148" s="30"/>
      <c r="AE148" s="30"/>
      <c r="AF148" s="5"/>
      <c r="AG148" s="5"/>
      <c r="AH148" s="5"/>
      <c r="AI148" s="5"/>
      <c r="AJ148" s="5"/>
    </row>
    <row r="149" spans="1:74" ht="12.75">
      <c r="A149" s="5" t="s">
        <v>113</v>
      </c>
      <c r="B149" s="37">
        <f>(($B$137*C50+$B$136*(1-C50))+($B$139*C82+$B$138*(1-C82))+($B$141*$B$142))*(1-$B$140)*B131</f>
        <v>0.41625000000000001</v>
      </c>
      <c r="C149" s="37">
        <f t="shared" ref="C149:AC149" si="14">(($B$137*D50+$B$136*(1-D50))+($B$139*D82+$B$138*(1-D82))+($B$141*$B$142))*(1-$B$140)*C131</f>
        <v>0.41625000000000001</v>
      </c>
      <c r="D149" s="37">
        <f t="shared" si="14"/>
        <v>0.41625000000000001</v>
      </c>
      <c r="E149" s="37">
        <f t="shared" si="14"/>
        <v>0.41625000000000001</v>
      </c>
      <c r="F149" s="37">
        <f t="shared" si="14"/>
        <v>0.41625000000000001</v>
      </c>
      <c r="G149" s="37">
        <f t="shared" si="14"/>
        <v>0.41625000000000001</v>
      </c>
      <c r="H149" s="37">
        <f t="shared" si="14"/>
        <v>0.41625000000000001</v>
      </c>
      <c r="I149" s="37">
        <f t="shared" si="14"/>
        <v>0.41625000000000001</v>
      </c>
      <c r="J149" s="37">
        <f t="shared" si="14"/>
        <v>0.41625000000000001</v>
      </c>
      <c r="K149" s="37">
        <f t="shared" si="14"/>
        <v>0.41625000000000001</v>
      </c>
      <c r="L149" s="37">
        <f t="shared" si="14"/>
        <v>0.41625000000000001</v>
      </c>
      <c r="M149" s="37">
        <f t="shared" si="14"/>
        <v>0.41625000000000001</v>
      </c>
      <c r="N149" s="37">
        <f t="shared" si="14"/>
        <v>0.41625000000000001</v>
      </c>
      <c r="O149" s="37">
        <f t="shared" si="14"/>
        <v>0.41625000000000001</v>
      </c>
      <c r="P149" s="37">
        <f t="shared" si="14"/>
        <v>0.41625000000000001</v>
      </c>
      <c r="Q149" s="37">
        <f t="shared" si="14"/>
        <v>0.41625000000000001</v>
      </c>
      <c r="R149" s="37">
        <f t="shared" si="14"/>
        <v>0.41625000000000001</v>
      </c>
      <c r="S149" s="37">
        <f t="shared" si="14"/>
        <v>0.41625000000000001</v>
      </c>
      <c r="T149" s="37">
        <f t="shared" si="14"/>
        <v>0.31218750000000001</v>
      </c>
      <c r="U149" s="37">
        <f t="shared" si="14"/>
        <v>0.208125</v>
      </c>
      <c r="V149" s="37">
        <f t="shared" si="14"/>
        <v>0</v>
      </c>
      <c r="W149" s="37">
        <f t="shared" si="14"/>
        <v>0</v>
      </c>
      <c r="X149" s="37">
        <f t="shared" si="14"/>
        <v>0</v>
      </c>
      <c r="Y149" s="37">
        <f t="shared" si="14"/>
        <v>0</v>
      </c>
      <c r="Z149" s="37">
        <f t="shared" si="14"/>
        <v>0</v>
      </c>
      <c r="AA149" s="37">
        <f t="shared" si="14"/>
        <v>0</v>
      </c>
      <c r="AB149" s="37">
        <f t="shared" si="14"/>
        <v>0</v>
      </c>
      <c r="AC149" s="37">
        <f t="shared" si="14"/>
        <v>0</v>
      </c>
      <c r="AD149" s="30"/>
      <c r="AE149" s="30"/>
      <c r="AF149" s="5"/>
      <c r="AG149" s="5"/>
      <c r="AH149" s="5"/>
      <c r="AI149" s="5"/>
      <c r="AJ149" s="5"/>
    </row>
    <row r="150" spans="1:74" ht="12.75">
      <c r="A150" s="5"/>
      <c r="B150" s="37"/>
      <c r="C150" s="37"/>
      <c r="D150" s="37"/>
      <c r="E150" s="37"/>
      <c r="F150" s="37"/>
      <c r="G150" s="37"/>
      <c r="H150" s="37"/>
      <c r="I150" s="37"/>
      <c r="J150" s="37"/>
      <c r="K150" s="37"/>
      <c r="L150" s="37"/>
      <c r="M150" s="37"/>
      <c r="N150" s="37"/>
      <c r="O150" s="37"/>
      <c r="P150" s="37"/>
      <c r="Q150" s="37"/>
      <c r="R150" s="37"/>
      <c r="S150" s="37"/>
      <c r="T150" s="37"/>
      <c r="U150" s="37"/>
      <c r="V150" s="37"/>
      <c r="W150" s="30"/>
      <c r="X150" s="30"/>
      <c r="Y150" s="30"/>
      <c r="Z150" s="30"/>
      <c r="AA150" s="30"/>
      <c r="AB150" s="30"/>
      <c r="AC150" s="30"/>
      <c r="AD150" s="30"/>
      <c r="AE150" s="30"/>
      <c r="AF150" s="5"/>
      <c r="AG150" s="5"/>
      <c r="AH150" s="5"/>
      <c r="AI150" s="5"/>
      <c r="AJ150" s="5"/>
    </row>
    <row r="151" spans="1:74" ht="12.75">
      <c r="A151" s="30"/>
      <c r="B151" s="37">
        <v>2023</v>
      </c>
      <c r="C151" s="37">
        <v>2024</v>
      </c>
      <c r="D151" s="37">
        <v>2025</v>
      </c>
      <c r="E151" s="37">
        <v>2026</v>
      </c>
      <c r="F151" s="37">
        <v>2027</v>
      </c>
      <c r="G151" s="37">
        <v>2028</v>
      </c>
      <c r="H151" s="37">
        <v>2029</v>
      </c>
      <c r="I151" s="37">
        <v>2030</v>
      </c>
      <c r="J151" s="37">
        <v>2031</v>
      </c>
      <c r="K151" s="37">
        <v>2032</v>
      </c>
      <c r="L151" s="37">
        <v>2033</v>
      </c>
      <c r="M151" s="37">
        <v>2034</v>
      </c>
      <c r="N151" s="37">
        <v>2035</v>
      </c>
      <c r="O151" s="37">
        <v>2036</v>
      </c>
      <c r="P151" s="37">
        <v>2037</v>
      </c>
      <c r="Q151" s="37">
        <v>2038</v>
      </c>
      <c r="R151" s="37">
        <v>2039</v>
      </c>
      <c r="S151" s="37">
        <v>2040</v>
      </c>
      <c r="T151" s="37">
        <v>2041</v>
      </c>
      <c r="U151" s="37">
        <v>2042</v>
      </c>
      <c r="V151" s="37">
        <v>2043</v>
      </c>
      <c r="W151" s="30">
        <v>2044</v>
      </c>
      <c r="X151" s="30">
        <v>2045</v>
      </c>
      <c r="Y151" s="30">
        <v>2046</v>
      </c>
      <c r="Z151" s="30">
        <v>2047</v>
      </c>
      <c r="AA151" s="30">
        <v>2048</v>
      </c>
      <c r="AB151" s="30">
        <v>2049</v>
      </c>
      <c r="AC151" s="30">
        <v>2050</v>
      </c>
      <c r="AD151" s="30"/>
      <c r="AE151" s="30"/>
      <c r="AF151" s="5"/>
      <c r="AG151" s="5"/>
      <c r="AH151" s="5"/>
      <c r="AI151" s="5"/>
      <c r="AJ151" s="5"/>
    </row>
    <row r="152" spans="1:74" ht="12.75">
      <c r="A152" s="5" t="s">
        <v>114</v>
      </c>
      <c r="B152" s="37">
        <f>(($B$137*C50+$B$136*(1-C50))+($B$139*C82+$B$138*(1-C82))+($B$141*$B$142))*(1-$B$140)*B132</f>
        <v>0.41625000000000001</v>
      </c>
      <c r="C152" s="37">
        <f t="shared" ref="C152:AC152" si="15">(($B$137*D50+$B$136*(1-D50))+($B$139*D82+$B$138*(1-D82))+($B$141*$B$142))*(1-$B$140)*C132</f>
        <v>0.41625000000000001</v>
      </c>
      <c r="D152" s="37">
        <f t="shared" si="15"/>
        <v>0.41625000000000001</v>
      </c>
      <c r="E152" s="37">
        <f t="shared" si="15"/>
        <v>0.41625000000000001</v>
      </c>
      <c r="F152" s="37">
        <f t="shared" si="15"/>
        <v>0.41625000000000001</v>
      </c>
      <c r="G152" s="37">
        <f t="shared" si="15"/>
        <v>0.41625000000000001</v>
      </c>
      <c r="H152" s="37">
        <f t="shared" si="15"/>
        <v>0.41625000000000001</v>
      </c>
      <c r="I152" s="37">
        <f t="shared" si="15"/>
        <v>0.41625000000000001</v>
      </c>
      <c r="J152" s="37">
        <f t="shared" si="15"/>
        <v>0.41625000000000001</v>
      </c>
      <c r="K152" s="37">
        <f t="shared" si="15"/>
        <v>0.41625000000000001</v>
      </c>
      <c r="L152" s="37">
        <f t="shared" si="15"/>
        <v>0.41625000000000001</v>
      </c>
      <c r="M152" s="37">
        <f t="shared" si="15"/>
        <v>0.41625000000000001</v>
      </c>
      <c r="N152" s="37">
        <f t="shared" si="15"/>
        <v>0.41625000000000001</v>
      </c>
      <c r="O152" s="37">
        <f t="shared" si="15"/>
        <v>0.41625000000000001</v>
      </c>
      <c r="P152" s="37">
        <f t="shared" si="15"/>
        <v>0.41625000000000001</v>
      </c>
      <c r="Q152" s="37">
        <f t="shared" si="15"/>
        <v>0.41625000000000001</v>
      </c>
      <c r="R152" s="37">
        <f t="shared" si="15"/>
        <v>0.41625000000000001</v>
      </c>
      <c r="S152" s="37">
        <f t="shared" si="15"/>
        <v>0.31218750000000001</v>
      </c>
      <c r="T152" s="37">
        <f t="shared" si="15"/>
        <v>0.208125</v>
      </c>
      <c r="U152" s="37">
        <f t="shared" si="15"/>
        <v>0</v>
      </c>
      <c r="V152" s="37">
        <f t="shared" si="15"/>
        <v>0</v>
      </c>
      <c r="W152" s="37">
        <f t="shared" si="15"/>
        <v>0</v>
      </c>
      <c r="X152" s="37">
        <f t="shared" si="15"/>
        <v>0</v>
      </c>
      <c r="Y152" s="37">
        <f t="shared" si="15"/>
        <v>0</v>
      </c>
      <c r="Z152" s="37">
        <f t="shared" si="15"/>
        <v>0</v>
      </c>
      <c r="AA152" s="37">
        <f t="shared" si="15"/>
        <v>0</v>
      </c>
      <c r="AB152" s="37">
        <f t="shared" si="15"/>
        <v>0</v>
      </c>
      <c r="AC152" s="37">
        <f t="shared" si="15"/>
        <v>0</v>
      </c>
      <c r="AD152" s="30"/>
      <c r="AE152" s="30"/>
      <c r="AF152" s="5"/>
      <c r="AG152" s="5"/>
      <c r="AH152" s="5"/>
      <c r="AI152" s="5"/>
      <c r="AJ152" s="5"/>
    </row>
    <row r="153" spans="1:74" ht="12.75">
      <c r="A153" s="30"/>
      <c r="B153" s="37"/>
      <c r="C153" s="37"/>
      <c r="D153" s="37"/>
      <c r="E153" s="37"/>
      <c r="F153" s="37"/>
      <c r="G153" s="37"/>
      <c r="H153" s="37"/>
      <c r="I153" s="37"/>
      <c r="J153" s="37"/>
      <c r="K153" s="37"/>
      <c r="L153" s="37"/>
      <c r="M153" s="37"/>
      <c r="N153" s="37"/>
      <c r="O153" s="37"/>
      <c r="P153" s="37"/>
      <c r="Q153" s="37"/>
      <c r="R153" s="37"/>
      <c r="S153" s="37"/>
      <c r="T153" s="37"/>
      <c r="U153" s="37"/>
      <c r="V153" s="37"/>
      <c r="W153" s="30"/>
      <c r="X153" s="30"/>
      <c r="Y153" s="30"/>
      <c r="Z153" s="30"/>
      <c r="AA153" s="30"/>
      <c r="AB153" s="30"/>
      <c r="AC153" s="30"/>
      <c r="AD153" s="30"/>
      <c r="AE153" s="30"/>
      <c r="AF153" s="5"/>
      <c r="AG153" s="5"/>
      <c r="AH153" s="5"/>
      <c r="AI153" s="5"/>
      <c r="AJ153" s="5"/>
    </row>
    <row r="154" spans="1:74" ht="12.75">
      <c r="A154" s="30"/>
      <c r="B154" s="37">
        <v>2023</v>
      </c>
      <c r="C154" s="37">
        <v>2024</v>
      </c>
      <c r="D154" s="37">
        <v>2025</v>
      </c>
      <c r="E154" s="37">
        <v>2026</v>
      </c>
      <c r="F154" s="37">
        <v>2027</v>
      </c>
      <c r="G154" s="37">
        <v>2028</v>
      </c>
      <c r="H154" s="37">
        <v>2029</v>
      </c>
      <c r="I154" s="37">
        <v>2030</v>
      </c>
      <c r="J154" s="37">
        <v>2031</v>
      </c>
      <c r="K154" s="37">
        <v>2032</v>
      </c>
      <c r="L154" s="37">
        <v>2033</v>
      </c>
      <c r="M154" s="37">
        <v>2034</v>
      </c>
      <c r="N154" s="37">
        <v>2035</v>
      </c>
      <c r="O154" s="37">
        <v>2036</v>
      </c>
      <c r="P154" s="37">
        <v>2037</v>
      </c>
      <c r="Q154" s="37">
        <v>2038</v>
      </c>
      <c r="R154" s="37">
        <v>2039</v>
      </c>
      <c r="S154" s="37">
        <v>2040</v>
      </c>
      <c r="T154" s="37">
        <v>2041</v>
      </c>
      <c r="U154" s="37">
        <v>2042</v>
      </c>
      <c r="V154" s="37">
        <v>2043</v>
      </c>
      <c r="W154" s="30">
        <v>2044</v>
      </c>
      <c r="X154" s="30">
        <v>2045</v>
      </c>
      <c r="Y154" s="30">
        <v>2046</v>
      </c>
      <c r="Z154" s="30">
        <v>2047</v>
      </c>
      <c r="AA154" s="30">
        <v>2048</v>
      </c>
      <c r="AB154" s="30">
        <v>2049</v>
      </c>
      <c r="AC154" s="30">
        <v>2050</v>
      </c>
      <c r="AD154" s="30"/>
      <c r="AE154" s="30"/>
      <c r="AF154" s="5"/>
      <c r="AG154" s="5"/>
      <c r="AH154" s="5"/>
      <c r="AI154" s="5"/>
      <c r="AJ154" s="5"/>
    </row>
    <row r="155" spans="1:74" ht="12.75">
      <c r="A155" s="5" t="s">
        <v>59</v>
      </c>
      <c r="B155" s="37">
        <f>(($B$137*C50+$B$136*(1-C50))+($B$139*C82+$B$138*(1-C82))+($B$141*$B$142))*(1-$B$140)*B133</f>
        <v>0.41625000000000001</v>
      </c>
      <c r="C155" s="37">
        <f t="shared" ref="C155:AC155" si="16">(($B$137*D50+$B$136*(1-D50))+($B$139*D82+$B$138*(1-D82))+($B$141*$B$142))*(1-$B$140)*C133</f>
        <v>0.41625000000000001</v>
      </c>
      <c r="D155" s="37">
        <f t="shared" si="16"/>
        <v>0.41625000000000001</v>
      </c>
      <c r="E155" s="37">
        <f t="shared" si="16"/>
        <v>0.41625000000000001</v>
      </c>
      <c r="F155" s="37">
        <f t="shared" si="16"/>
        <v>0.41625000000000001</v>
      </c>
      <c r="G155" s="37">
        <f t="shared" si="16"/>
        <v>0.41625000000000001</v>
      </c>
      <c r="H155" s="37">
        <f t="shared" si="16"/>
        <v>0.41625000000000001</v>
      </c>
      <c r="I155" s="37">
        <f t="shared" si="16"/>
        <v>0.41625000000000001</v>
      </c>
      <c r="J155" s="37">
        <f t="shared" si="16"/>
        <v>0.41625000000000001</v>
      </c>
      <c r="K155" s="37">
        <f t="shared" si="16"/>
        <v>0.41625000000000001</v>
      </c>
      <c r="L155" s="37">
        <f t="shared" si="16"/>
        <v>0.41625000000000001</v>
      </c>
      <c r="M155" s="37">
        <f t="shared" si="16"/>
        <v>0.41625000000000001</v>
      </c>
      <c r="N155" s="37">
        <f t="shared" si="16"/>
        <v>0.41625000000000001</v>
      </c>
      <c r="O155" s="37">
        <f t="shared" si="16"/>
        <v>0.41625000000000001</v>
      </c>
      <c r="P155" s="37">
        <f t="shared" si="16"/>
        <v>0.41625000000000001</v>
      </c>
      <c r="Q155" s="37">
        <f t="shared" si="16"/>
        <v>0.41625000000000001</v>
      </c>
      <c r="R155" s="37">
        <f t="shared" si="16"/>
        <v>0.41625000000000001</v>
      </c>
      <c r="S155" s="37">
        <f t="shared" si="16"/>
        <v>0.41625000000000001</v>
      </c>
      <c r="T155" s="37">
        <f t="shared" si="16"/>
        <v>0.31218750000000001</v>
      </c>
      <c r="U155" s="37">
        <f t="shared" si="16"/>
        <v>0.208125</v>
      </c>
      <c r="V155" s="37">
        <f t="shared" si="16"/>
        <v>0</v>
      </c>
      <c r="W155" s="37">
        <f t="shared" si="16"/>
        <v>0</v>
      </c>
      <c r="X155" s="37">
        <f t="shared" si="16"/>
        <v>0</v>
      </c>
      <c r="Y155" s="37">
        <f t="shared" si="16"/>
        <v>0</v>
      </c>
      <c r="Z155" s="37">
        <f t="shared" si="16"/>
        <v>0</v>
      </c>
      <c r="AA155" s="37">
        <f t="shared" si="16"/>
        <v>0</v>
      </c>
      <c r="AB155" s="37">
        <f t="shared" si="16"/>
        <v>0</v>
      </c>
      <c r="AC155" s="37">
        <f t="shared" si="16"/>
        <v>0</v>
      </c>
      <c r="AD155" s="30"/>
      <c r="AE155" s="30"/>
      <c r="AF155" s="5"/>
      <c r="AG155" s="5"/>
      <c r="AH155" s="5"/>
      <c r="AI155" s="5"/>
      <c r="AJ155" s="5"/>
    </row>
    <row r="156" spans="1:74" ht="12.75">
      <c r="A156" s="5"/>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0"/>
      <c r="AE156" s="30"/>
      <c r="AF156" s="5"/>
      <c r="AG156" s="5"/>
      <c r="AH156" s="5"/>
      <c r="AI156" s="5"/>
      <c r="AJ156" s="5"/>
    </row>
    <row r="157" spans="1:74" ht="12.75">
      <c r="A157" s="30"/>
      <c r="B157" s="37">
        <v>2023</v>
      </c>
      <c r="C157" s="37">
        <v>2024</v>
      </c>
      <c r="D157" s="37">
        <v>2025</v>
      </c>
      <c r="E157" s="37">
        <v>2026</v>
      </c>
      <c r="F157" s="37">
        <v>2027</v>
      </c>
      <c r="G157" s="37">
        <v>2028</v>
      </c>
      <c r="H157" s="37">
        <v>2029</v>
      </c>
      <c r="I157" s="37">
        <v>2030</v>
      </c>
      <c r="J157" s="37">
        <v>2031</v>
      </c>
      <c r="K157" s="37">
        <v>2032</v>
      </c>
      <c r="L157" s="37">
        <v>2033</v>
      </c>
      <c r="M157" s="37">
        <v>2034</v>
      </c>
      <c r="N157" s="37">
        <v>2035</v>
      </c>
      <c r="O157" s="37">
        <v>2036</v>
      </c>
      <c r="P157" s="37">
        <v>2037</v>
      </c>
      <c r="Q157" s="37">
        <v>2038</v>
      </c>
      <c r="R157" s="37">
        <v>2039</v>
      </c>
      <c r="S157" s="37">
        <v>2040</v>
      </c>
      <c r="T157" s="37">
        <v>2041</v>
      </c>
      <c r="U157" s="37">
        <v>2042</v>
      </c>
      <c r="V157" s="37">
        <v>2043</v>
      </c>
      <c r="W157" s="30">
        <v>2044</v>
      </c>
      <c r="X157" s="30">
        <v>2045</v>
      </c>
      <c r="Y157" s="30">
        <v>2046</v>
      </c>
      <c r="Z157" s="30">
        <v>2047</v>
      </c>
      <c r="AA157" s="30">
        <v>2048</v>
      </c>
      <c r="AB157" s="30">
        <v>2049</v>
      </c>
      <c r="AC157" s="30">
        <v>2050</v>
      </c>
      <c r="AD157" s="30"/>
      <c r="AE157" s="30"/>
      <c r="AF157" s="5"/>
      <c r="AG157" s="5"/>
      <c r="AH157" s="5"/>
      <c r="AI157" s="5"/>
      <c r="AJ157" s="5"/>
    </row>
    <row r="158" spans="1:74" ht="12.75">
      <c r="A158" s="5" t="s">
        <v>127</v>
      </c>
      <c r="B158" s="37">
        <f>(($B$137*C50+$B$136*(1-C50))+($B$139*C82)+($B$141*$B$142))*(1-$B$140)*B134</f>
        <v>0.41625000000000001</v>
      </c>
      <c r="C158" s="37">
        <f t="shared" ref="C158:AC158" si="17">(($B$137*D50+$B$136*(1-D50))+($B$139*D82)+($B$141*$B$142))*(1-$B$140)*C134</f>
        <v>0.41625000000000001</v>
      </c>
      <c r="D158" s="37">
        <f t="shared" si="17"/>
        <v>0.41625000000000001</v>
      </c>
      <c r="E158" s="37">
        <f t="shared" si="17"/>
        <v>0.41625000000000001</v>
      </c>
      <c r="F158" s="37">
        <f t="shared" si="17"/>
        <v>0.41625000000000001</v>
      </c>
      <c r="G158" s="37">
        <f t="shared" si="17"/>
        <v>0.41625000000000001</v>
      </c>
      <c r="H158" s="37">
        <f t="shared" si="17"/>
        <v>0.41625000000000001</v>
      </c>
      <c r="I158" s="37">
        <f t="shared" si="17"/>
        <v>0.41625000000000001</v>
      </c>
      <c r="J158" s="37">
        <f t="shared" si="17"/>
        <v>0.41625000000000001</v>
      </c>
      <c r="K158" s="37">
        <f t="shared" si="17"/>
        <v>0.41625000000000001</v>
      </c>
      <c r="L158" s="37">
        <f t="shared" si="17"/>
        <v>0.41625000000000001</v>
      </c>
      <c r="M158" s="37">
        <f t="shared" si="17"/>
        <v>0.41625000000000001</v>
      </c>
      <c r="N158" s="37">
        <f t="shared" si="17"/>
        <v>0.41625000000000001</v>
      </c>
      <c r="O158" s="37">
        <f t="shared" si="17"/>
        <v>0.41625000000000001</v>
      </c>
      <c r="P158" s="37">
        <f t="shared" si="17"/>
        <v>0.41625000000000001</v>
      </c>
      <c r="Q158" s="37">
        <f t="shared" si="17"/>
        <v>0.41625000000000001</v>
      </c>
      <c r="R158" s="37">
        <f t="shared" si="17"/>
        <v>0.31218750000000001</v>
      </c>
      <c r="S158" s="37">
        <f t="shared" si="17"/>
        <v>0.208125</v>
      </c>
      <c r="T158" s="37">
        <f t="shared" si="17"/>
        <v>0</v>
      </c>
      <c r="U158" s="37">
        <f t="shared" si="17"/>
        <v>0</v>
      </c>
      <c r="V158" s="37">
        <f t="shared" si="17"/>
        <v>0</v>
      </c>
      <c r="W158" s="37">
        <f t="shared" si="17"/>
        <v>0</v>
      </c>
      <c r="X158" s="37">
        <f t="shared" si="17"/>
        <v>0</v>
      </c>
      <c r="Y158" s="37">
        <f t="shared" si="17"/>
        <v>0</v>
      </c>
      <c r="Z158" s="37">
        <f t="shared" si="17"/>
        <v>0</v>
      </c>
      <c r="AA158" s="37">
        <f t="shared" si="17"/>
        <v>0</v>
      </c>
      <c r="AB158" s="37">
        <f t="shared" si="17"/>
        <v>0</v>
      </c>
      <c r="AC158" s="37">
        <f t="shared" si="17"/>
        <v>0</v>
      </c>
      <c r="AD158" s="30"/>
      <c r="AE158" s="30"/>
      <c r="AF158" s="5"/>
      <c r="AG158" s="5"/>
      <c r="AH158" s="5"/>
      <c r="AI158" s="5"/>
      <c r="AJ158" s="5"/>
    </row>
    <row r="159" spans="1:74" s="35" customFormat="1" ht="12.75">
      <c r="A159" s="32" t="s">
        <v>115</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3"/>
      <c r="AE159" s="33"/>
      <c r="AF159" s="34"/>
      <c r="AG159" s="34"/>
      <c r="AH159" s="34"/>
      <c r="AI159" s="34"/>
      <c r="AJ159" s="34"/>
    </row>
    <row r="160" spans="1:74" ht="12.75">
      <c r="A160" s="5"/>
      <c r="B160" s="5">
        <v>2023</v>
      </c>
      <c r="C160" s="5">
        <v>2024</v>
      </c>
      <c r="D160" s="5">
        <v>2025</v>
      </c>
      <c r="E160" s="5">
        <v>2026</v>
      </c>
      <c r="F160" s="5">
        <v>2027</v>
      </c>
      <c r="G160" s="5">
        <v>2028</v>
      </c>
      <c r="H160" s="5">
        <v>2029</v>
      </c>
      <c r="I160" s="5">
        <v>2030</v>
      </c>
      <c r="J160" s="5">
        <v>2031</v>
      </c>
      <c r="K160" s="5">
        <v>2032</v>
      </c>
      <c r="L160" s="5">
        <v>2033</v>
      </c>
      <c r="M160" s="5">
        <v>2034</v>
      </c>
      <c r="N160" s="5">
        <v>2035</v>
      </c>
      <c r="O160" s="5">
        <v>2036</v>
      </c>
      <c r="P160" s="5">
        <v>2037</v>
      </c>
      <c r="Q160" s="5">
        <v>2038</v>
      </c>
      <c r="R160" s="5">
        <v>2039</v>
      </c>
      <c r="S160" s="5">
        <v>2040</v>
      </c>
      <c r="T160" s="5">
        <v>2041</v>
      </c>
      <c r="U160" s="5">
        <v>2042</v>
      </c>
      <c r="V160" s="5">
        <v>2043</v>
      </c>
      <c r="W160" s="5">
        <v>2044</v>
      </c>
      <c r="X160" s="5">
        <v>2045</v>
      </c>
      <c r="Y160" s="5">
        <v>2046</v>
      </c>
      <c r="Z160" s="5">
        <v>2047</v>
      </c>
      <c r="AA160" s="5">
        <v>2048</v>
      </c>
      <c r="AB160" s="5">
        <v>2049</v>
      </c>
      <c r="AC160" s="5">
        <v>2050</v>
      </c>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row>
    <row r="161" spans="1:74" ht="12.75">
      <c r="A161" s="5" t="s">
        <v>116</v>
      </c>
      <c r="B161" s="53">
        <f>'[1]Solar - Utility PV'!O152/1000</f>
        <v>1.3313527873137889</v>
      </c>
      <c r="C161" s="53">
        <f>'[1]Solar - Utility PV'!P152/1000</f>
        <v>1.2895074168949341</v>
      </c>
      <c r="D161" s="53">
        <f>'[1]Solar - Utility PV'!Q152/1000</f>
        <v>1.2476620464760786</v>
      </c>
      <c r="E161" s="53">
        <f>'[1]Solar - Utility PV'!R152/1000</f>
        <v>1.2058166760572233</v>
      </c>
      <c r="F161" s="53">
        <f>'[1]Solar - Utility PV'!S152/1000</f>
        <v>1.1639713056383683</v>
      </c>
      <c r="G161" s="53">
        <f>'[1]Solar - Utility PV'!T152/1000</f>
        <v>1.122125935219513</v>
      </c>
      <c r="H161" s="53">
        <f>'[1]Solar - Utility PV'!U152/1000</f>
        <v>1.0802805648006577</v>
      </c>
      <c r="I161" s="53">
        <f>'[1]Solar - Utility PV'!V152/1000</f>
        <v>1.0384351943818024</v>
      </c>
      <c r="J161" s="53">
        <f>'[1]Solar - Utility PV'!W152/1000</f>
        <v>0.99658982396294715</v>
      </c>
      <c r="K161" s="53">
        <f>'[1]Solar - Utility PV'!X152/1000</f>
        <v>0.95474445354409199</v>
      </c>
      <c r="L161" s="53">
        <f>'[1]Solar - Utility PV'!Y152/1000</f>
        <v>0.91289908312523671</v>
      </c>
      <c r="M161" s="53">
        <f>'[1]Solar - Utility PV'!Z152/1000</f>
        <v>0.87105371270638143</v>
      </c>
      <c r="N161" s="53">
        <f>'[1]Solar - Utility PV'!AA152/1000</f>
        <v>0.8292083422875256</v>
      </c>
      <c r="O161" s="53">
        <f>'[1]Solar - Utility PV'!AB152/1000</f>
        <v>0.81609242237332258</v>
      </c>
      <c r="P161" s="53">
        <f>'[1]Solar - Utility PV'!AC152/1000</f>
        <v>0.80297650245911978</v>
      </c>
      <c r="Q161" s="53">
        <f>'[1]Solar - Utility PV'!AD152/1000</f>
        <v>0.78986058254491687</v>
      </c>
      <c r="R161" s="53">
        <f>'[1]Solar - Utility PV'!AE152/1000</f>
        <v>0.77674466263071396</v>
      </c>
      <c r="S161" s="53">
        <f>'[1]Solar - Utility PV'!AF152/1000</f>
        <v>0.76362874271651093</v>
      </c>
      <c r="T161" s="53">
        <f>'[1]Solar - Utility PV'!AG152/1000</f>
        <v>0.75051282280230802</v>
      </c>
      <c r="U161" s="53">
        <f>'[1]Solar - Utility PV'!AH152/1000</f>
        <v>0.73739690288810511</v>
      </c>
      <c r="V161" s="53">
        <f>'[1]Solar - Utility PV'!AI152/1000</f>
        <v>0.7242809829739022</v>
      </c>
      <c r="W161" s="53">
        <f>'[1]Solar - Utility PV'!AJ152/1000</f>
        <v>0.7111650630596994</v>
      </c>
      <c r="X161" s="53">
        <f>'[1]Solar - Utility PV'!AK152/1000</f>
        <v>0.69804914314549638</v>
      </c>
      <c r="Y161" s="53">
        <f>'[1]Solar - Utility PV'!AL152/1000</f>
        <v>0.68493322323129346</v>
      </c>
      <c r="Z161" s="53">
        <f>'[1]Solar - Utility PV'!AM152/1000</f>
        <v>0.67181730331709055</v>
      </c>
      <c r="AA161" s="53">
        <f>'[1]Solar - Utility PV'!AN152/1000</f>
        <v>0.65870138340288764</v>
      </c>
      <c r="AB161" s="53">
        <f>'[1]Solar - Utility PV'!AO152/1000</f>
        <v>0.64558546348868484</v>
      </c>
      <c r="AC161" s="53">
        <f>'[1]Solar - Utility PV'!AP152/1000</f>
        <v>0.63246954357448171</v>
      </c>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row>
    <row r="162" spans="1:74" ht="12.75">
      <c r="A162" s="5" t="s">
        <v>117</v>
      </c>
      <c r="B162" s="27">
        <v>0.25</v>
      </c>
      <c r="C162" s="27">
        <v>0.25</v>
      </c>
      <c r="D162" s="27">
        <v>0.25</v>
      </c>
      <c r="E162" s="27">
        <v>0.25</v>
      </c>
      <c r="F162" s="27">
        <v>0.25</v>
      </c>
      <c r="G162" s="27">
        <v>0.25</v>
      </c>
      <c r="H162" s="27">
        <v>0.25</v>
      </c>
      <c r="I162" s="27">
        <v>0.25</v>
      </c>
      <c r="J162" s="27">
        <v>0.25</v>
      </c>
      <c r="K162" s="27">
        <v>0.25</v>
      </c>
      <c r="L162" s="27">
        <v>0.25</v>
      </c>
      <c r="M162" s="27">
        <v>0.25</v>
      </c>
      <c r="N162" s="27">
        <v>0.25</v>
      </c>
      <c r="O162" s="27">
        <v>0.25</v>
      </c>
      <c r="P162" s="27">
        <v>0.25</v>
      </c>
      <c r="Q162" s="27">
        <v>0.25</v>
      </c>
      <c r="R162" s="27">
        <v>0.25</v>
      </c>
      <c r="S162" s="27">
        <v>0.25</v>
      </c>
      <c r="T162" s="27">
        <v>0.25</v>
      </c>
      <c r="U162" s="27">
        <v>0.25</v>
      </c>
      <c r="V162" s="27">
        <v>0.25</v>
      </c>
      <c r="W162" s="27">
        <v>0.25</v>
      </c>
      <c r="X162" s="27">
        <v>0.25</v>
      </c>
      <c r="Y162" s="27">
        <v>0.25</v>
      </c>
      <c r="Z162" s="27">
        <v>0.25</v>
      </c>
      <c r="AA162" s="27">
        <v>0.25</v>
      </c>
      <c r="AB162" s="27">
        <v>0.25</v>
      </c>
      <c r="AC162" s="27">
        <v>0.25</v>
      </c>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row>
    <row r="163" spans="1:74" ht="12.75">
      <c r="A163" s="5"/>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row>
    <row r="164" spans="1:74" ht="12.75">
      <c r="A164" s="5" t="s">
        <v>54</v>
      </c>
      <c r="B164" s="53">
        <f>B146</f>
        <v>0.37940369807497465</v>
      </c>
      <c r="C164" s="53">
        <f t="shared" ref="C164:AC164" si="18">C146</f>
        <v>0.38527608915906791</v>
      </c>
      <c r="D164" s="53">
        <f t="shared" si="18"/>
        <v>0.39114848024316112</v>
      </c>
      <c r="E164" s="53">
        <f t="shared" si="18"/>
        <v>0</v>
      </c>
      <c r="F164" s="53">
        <f t="shared" si="18"/>
        <v>0</v>
      </c>
      <c r="G164" s="53">
        <f t="shared" si="18"/>
        <v>0</v>
      </c>
      <c r="H164" s="53">
        <f t="shared" si="18"/>
        <v>0</v>
      </c>
      <c r="I164" s="53">
        <f t="shared" si="18"/>
        <v>0</v>
      </c>
      <c r="J164" s="53">
        <f t="shared" si="18"/>
        <v>0</v>
      </c>
      <c r="K164" s="53">
        <f t="shared" si="18"/>
        <v>0</v>
      </c>
      <c r="L164" s="53">
        <f t="shared" si="18"/>
        <v>0</v>
      </c>
      <c r="M164" s="53">
        <f t="shared" si="18"/>
        <v>0</v>
      </c>
      <c r="N164" s="53">
        <f t="shared" si="18"/>
        <v>0</v>
      </c>
      <c r="O164" s="53">
        <f t="shared" si="18"/>
        <v>0</v>
      </c>
      <c r="P164" s="53">
        <f t="shared" si="18"/>
        <v>0</v>
      </c>
      <c r="Q164" s="53">
        <f t="shared" si="18"/>
        <v>0</v>
      </c>
      <c r="R164" s="53">
        <f t="shared" si="18"/>
        <v>0</v>
      </c>
      <c r="S164" s="53">
        <f t="shared" si="18"/>
        <v>0</v>
      </c>
      <c r="T164" s="53">
        <f t="shared" si="18"/>
        <v>0</v>
      </c>
      <c r="U164" s="53">
        <f t="shared" si="18"/>
        <v>0</v>
      </c>
      <c r="V164" s="53">
        <f t="shared" si="18"/>
        <v>0</v>
      </c>
      <c r="W164" s="53">
        <f t="shared" si="18"/>
        <v>0</v>
      </c>
      <c r="X164" s="53">
        <f t="shared" si="18"/>
        <v>0</v>
      </c>
      <c r="Y164" s="53">
        <f t="shared" si="18"/>
        <v>0</v>
      </c>
      <c r="Z164" s="53">
        <f t="shared" si="18"/>
        <v>0</v>
      </c>
      <c r="AA164" s="53">
        <f t="shared" si="18"/>
        <v>0</v>
      </c>
      <c r="AB164" s="53">
        <f t="shared" si="18"/>
        <v>0</v>
      </c>
      <c r="AC164" s="53">
        <f t="shared" si="18"/>
        <v>0</v>
      </c>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row>
    <row r="165" spans="1:74" ht="12.75">
      <c r="A165" s="5" t="s">
        <v>93</v>
      </c>
      <c r="B165" s="53">
        <f>B120</f>
        <v>0</v>
      </c>
      <c r="C165" s="53">
        <f t="shared" ref="C165:AC165" si="19">C120</f>
        <v>0</v>
      </c>
      <c r="D165" s="53">
        <f t="shared" si="19"/>
        <v>0</v>
      </c>
      <c r="E165" s="53">
        <f t="shared" si="19"/>
        <v>23.058270922222079</v>
      </c>
      <c r="F165" s="53">
        <f t="shared" si="19"/>
        <v>23.054482578829365</v>
      </c>
      <c r="G165" s="53">
        <f t="shared" si="19"/>
        <v>23.051383025144418</v>
      </c>
      <c r="H165" s="53">
        <f t="shared" si="19"/>
        <v>23.051383025144418</v>
      </c>
      <c r="I165" s="53">
        <f t="shared" si="19"/>
        <v>23.051383025144418</v>
      </c>
      <c r="J165" s="53">
        <f t="shared" si="19"/>
        <v>23.051383025144418</v>
      </c>
      <c r="K165" s="53">
        <f t="shared" si="19"/>
        <v>23.051383025144418</v>
      </c>
      <c r="L165" s="53">
        <f t="shared" si="19"/>
        <v>23.051383025144418</v>
      </c>
      <c r="M165" s="53">
        <f t="shared" si="19"/>
        <v>23.051383025144418</v>
      </c>
      <c r="N165" s="53">
        <f t="shared" si="19"/>
        <v>23.051383025144418</v>
      </c>
      <c r="O165" s="53">
        <f t="shared" si="19"/>
        <v>23.051383025144418</v>
      </c>
      <c r="P165" s="53">
        <f t="shared" si="19"/>
        <v>23.051383025144418</v>
      </c>
      <c r="Q165" s="53">
        <f t="shared" si="19"/>
        <v>23.051383025144418</v>
      </c>
      <c r="R165" s="53">
        <f t="shared" si="19"/>
        <v>17.288537268858313</v>
      </c>
      <c r="S165" s="53">
        <f t="shared" si="19"/>
        <v>11.525691512572209</v>
      </c>
      <c r="T165" s="53">
        <f t="shared" si="19"/>
        <v>0</v>
      </c>
      <c r="U165" s="53">
        <f t="shared" si="19"/>
        <v>0</v>
      </c>
      <c r="V165" s="53">
        <f t="shared" si="19"/>
        <v>0</v>
      </c>
      <c r="W165" s="53">
        <f t="shared" si="19"/>
        <v>0</v>
      </c>
      <c r="X165" s="53">
        <f t="shared" si="19"/>
        <v>0</v>
      </c>
      <c r="Y165" s="53">
        <f t="shared" si="19"/>
        <v>0</v>
      </c>
      <c r="Z165" s="53">
        <f t="shared" si="19"/>
        <v>0</v>
      </c>
      <c r="AA165" s="53">
        <f t="shared" si="19"/>
        <v>0</v>
      </c>
      <c r="AB165" s="53">
        <f t="shared" si="19"/>
        <v>0</v>
      </c>
      <c r="AC165" s="53">
        <f t="shared" si="19"/>
        <v>0</v>
      </c>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row>
    <row r="166" spans="1:74" ht="12.75">
      <c r="A166" s="5"/>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row>
    <row r="167" spans="1:74" ht="12.75">
      <c r="A167" s="5" t="s">
        <v>118</v>
      </c>
      <c r="B167" s="5">
        <v>100</v>
      </c>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row>
    <row r="168" spans="1:74" ht="12.75">
      <c r="A168" s="5" t="s">
        <v>119</v>
      </c>
      <c r="B168" s="5">
        <f>$B$167*8760*B162</f>
        <v>219000</v>
      </c>
      <c r="C168" s="5">
        <f t="shared" ref="C168:AC168" si="20">$B$167*8760*C162</f>
        <v>219000</v>
      </c>
      <c r="D168" s="5">
        <f t="shared" si="20"/>
        <v>219000</v>
      </c>
      <c r="E168" s="5">
        <f t="shared" si="20"/>
        <v>219000</v>
      </c>
      <c r="F168" s="5">
        <f t="shared" si="20"/>
        <v>219000</v>
      </c>
      <c r="G168" s="5">
        <f t="shared" si="20"/>
        <v>219000</v>
      </c>
      <c r="H168" s="5">
        <f t="shared" si="20"/>
        <v>219000</v>
      </c>
      <c r="I168" s="5">
        <f t="shared" si="20"/>
        <v>219000</v>
      </c>
      <c r="J168" s="5">
        <f t="shared" si="20"/>
        <v>219000</v>
      </c>
      <c r="K168" s="5">
        <f t="shared" si="20"/>
        <v>219000</v>
      </c>
      <c r="L168" s="5">
        <f t="shared" si="20"/>
        <v>219000</v>
      </c>
      <c r="M168" s="5">
        <f t="shared" si="20"/>
        <v>219000</v>
      </c>
      <c r="N168" s="5">
        <f t="shared" si="20"/>
        <v>219000</v>
      </c>
      <c r="O168" s="5">
        <f t="shared" si="20"/>
        <v>219000</v>
      </c>
      <c r="P168" s="5">
        <f t="shared" si="20"/>
        <v>219000</v>
      </c>
      <c r="Q168" s="5">
        <f t="shared" si="20"/>
        <v>219000</v>
      </c>
      <c r="R168" s="5">
        <f t="shared" si="20"/>
        <v>219000</v>
      </c>
      <c r="S168" s="5">
        <f t="shared" si="20"/>
        <v>219000</v>
      </c>
      <c r="T168" s="5">
        <f t="shared" si="20"/>
        <v>219000</v>
      </c>
      <c r="U168" s="5">
        <f t="shared" si="20"/>
        <v>219000</v>
      </c>
      <c r="V168" s="5">
        <f t="shared" si="20"/>
        <v>219000</v>
      </c>
      <c r="W168" s="5">
        <f t="shared" si="20"/>
        <v>219000</v>
      </c>
      <c r="X168" s="5">
        <f t="shared" si="20"/>
        <v>219000</v>
      </c>
      <c r="Y168" s="5">
        <f t="shared" si="20"/>
        <v>219000</v>
      </c>
      <c r="Z168" s="5">
        <f t="shared" si="20"/>
        <v>219000</v>
      </c>
      <c r="AA168" s="5">
        <f t="shared" si="20"/>
        <v>219000</v>
      </c>
      <c r="AB168" s="5">
        <f t="shared" si="20"/>
        <v>219000</v>
      </c>
      <c r="AC168" s="5">
        <f t="shared" si="20"/>
        <v>219000</v>
      </c>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row>
    <row r="169" spans="1:74" ht="12.75">
      <c r="A169" s="5" t="s">
        <v>120</v>
      </c>
      <c r="B169" s="41">
        <v>7.0000000000000007E-2</v>
      </c>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row>
    <row r="170" spans="1:74" ht="12.75">
      <c r="A170" s="5" t="s">
        <v>121</v>
      </c>
      <c r="B170" s="42">
        <v>10</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row>
    <row r="171" spans="1:74" ht="12.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row>
    <row r="172" spans="1:74" ht="12.75">
      <c r="A172" s="5" t="s">
        <v>122</v>
      </c>
      <c r="B172" s="54">
        <f>$B$167*10^6*B161*B164</f>
        <v>50512017.094927676</v>
      </c>
      <c r="C172" s="54">
        <f t="shared" ref="C172:AC172" si="21">$B$167*10^6*C161*C164</f>
        <v>49681637.452289194</v>
      </c>
      <c r="D172" s="54">
        <f t="shared" si="21"/>
        <v>48802111.333619043</v>
      </c>
      <c r="E172" s="54">
        <f t="shared" si="21"/>
        <v>0</v>
      </c>
      <c r="F172" s="54">
        <f t="shared" si="21"/>
        <v>0</v>
      </c>
      <c r="G172" s="54">
        <f t="shared" si="21"/>
        <v>0</v>
      </c>
      <c r="H172" s="54">
        <f t="shared" si="21"/>
        <v>0</v>
      </c>
      <c r="I172" s="54">
        <f t="shared" si="21"/>
        <v>0</v>
      </c>
      <c r="J172" s="54">
        <f t="shared" si="21"/>
        <v>0</v>
      </c>
      <c r="K172" s="54">
        <f t="shared" si="21"/>
        <v>0</v>
      </c>
      <c r="L172" s="54">
        <f t="shared" si="21"/>
        <v>0</v>
      </c>
      <c r="M172" s="54">
        <f t="shared" si="21"/>
        <v>0</v>
      </c>
      <c r="N172" s="54">
        <f t="shared" si="21"/>
        <v>0</v>
      </c>
      <c r="O172" s="54">
        <f t="shared" si="21"/>
        <v>0</v>
      </c>
      <c r="P172" s="54">
        <f t="shared" si="21"/>
        <v>0</v>
      </c>
      <c r="Q172" s="54">
        <f t="shared" si="21"/>
        <v>0</v>
      </c>
      <c r="R172" s="54">
        <f t="shared" si="21"/>
        <v>0</v>
      </c>
      <c r="S172" s="54">
        <f t="shared" si="21"/>
        <v>0</v>
      </c>
      <c r="T172" s="54">
        <f t="shared" si="21"/>
        <v>0</v>
      </c>
      <c r="U172" s="54">
        <f t="shared" si="21"/>
        <v>0</v>
      </c>
      <c r="V172" s="54">
        <f t="shared" si="21"/>
        <v>0</v>
      </c>
      <c r="W172" s="54">
        <f t="shared" si="21"/>
        <v>0</v>
      </c>
      <c r="X172" s="54">
        <f t="shared" si="21"/>
        <v>0</v>
      </c>
      <c r="Y172" s="54">
        <f t="shared" si="21"/>
        <v>0</v>
      </c>
      <c r="Z172" s="54">
        <f t="shared" si="21"/>
        <v>0</v>
      </c>
      <c r="AA172" s="54">
        <f t="shared" si="21"/>
        <v>0</v>
      </c>
      <c r="AB172" s="54">
        <f t="shared" si="21"/>
        <v>0</v>
      </c>
      <c r="AC172" s="54">
        <f t="shared" si="21"/>
        <v>0</v>
      </c>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row>
    <row r="173" spans="1:74" ht="12.75">
      <c r="A173" s="5" t="s">
        <v>123</v>
      </c>
      <c r="B173" s="54">
        <f>B168*B165</f>
        <v>0</v>
      </c>
      <c r="C173" s="54">
        <f t="shared" ref="C173:AC173" si="22">C168*C165</f>
        <v>0</v>
      </c>
      <c r="D173" s="54">
        <f t="shared" si="22"/>
        <v>0</v>
      </c>
      <c r="E173" s="54">
        <f t="shared" si="22"/>
        <v>5049761.3319666348</v>
      </c>
      <c r="F173" s="54">
        <f t="shared" si="22"/>
        <v>5048931.6847636309</v>
      </c>
      <c r="G173" s="54">
        <f t="shared" si="22"/>
        <v>5048252.8825066276</v>
      </c>
      <c r="H173" s="54">
        <f t="shared" si="22"/>
        <v>5048252.8825066276</v>
      </c>
      <c r="I173" s="54">
        <f t="shared" si="22"/>
        <v>5048252.8825066276</v>
      </c>
      <c r="J173" s="54">
        <f t="shared" si="22"/>
        <v>5048252.8825066276</v>
      </c>
      <c r="K173" s="54">
        <f t="shared" si="22"/>
        <v>5048252.8825066276</v>
      </c>
      <c r="L173" s="54">
        <f t="shared" si="22"/>
        <v>5048252.8825066276</v>
      </c>
      <c r="M173" s="54">
        <f t="shared" si="22"/>
        <v>5048252.8825066276</v>
      </c>
      <c r="N173" s="54">
        <f t="shared" si="22"/>
        <v>5048252.8825066276</v>
      </c>
      <c r="O173" s="54">
        <f t="shared" si="22"/>
        <v>5048252.8825066276</v>
      </c>
      <c r="P173" s="54">
        <f t="shared" si="22"/>
        <v>5048252.8825066276</v>
      </c>
      <c r="Q173" s="54">
        <f t="shared" si="22"/>
        <v>5048252.8825066276</v>
      </c>
      <c r="R173" s="54">
        <f t="shared" si="22"/>
        <v>3786189.6618799707</v>
      </c>
      <c r="S173" s="54">
        <f t="shared" si="22"/>
        <v>2524126.4412533138</v>
      </c>
      <c r="T173" s="54">
        <f t="shared" si="22"/>
        <v>0</v>
      </c>
      <c r="U173" s="54">
        <f t="shared" si="22"/>
        <v>0</v>
      </c>
      <c r="V173" s="54">
        <f t="shared" si="22"/>
        <v>0</v>
      </c>
      <c r="W173" s="54">
        <f t="shared" si="22"/>
        <v>0</v>
      </c>
      <c r="X173" s="54">
        <f t="shared" si="22"/>
        <v>0</v>
      </c>
      <c r="Y173" s="54">
        <f t="shared" si="22"/>
        <v>0</v>
      </c>
      <c r="Z173" s="54">
        <f t="shared" si="22"/>
        <v>0</v>
      </c>
      <c r="AA173" s="54">
        <f t="shared" si="22"/>
        <v>0</v>
      </c>
      <c r="AB173" s="54">
        <f t="shared" si="22"/>
        <v>0</v>
      </c>
      <c r="AC173" s="54">
        <f t="shared" si="22"/>
        <v>0</v>
      </c>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row>
    <row r="174" spans="1:74" ht="12.75">
      <c r="A174" s="5" t="s">
        <v>124</v>
      </c>
      <c r="B174" s="54">
        <f>NPV($B$169,B173*$B$170)</f>
        <v>0</v>
      </c>
      <c r="C174" s="54">
        <f t="shared" ref="C174:AC174" si="23">NPV($B$169,C173*$B$170)</f>
        <v>0</v>
      </c>
      <c r="D174" s="54">
        <f t="shared" si="23"/>
        <v>0</v>
      </c>
      <c r="E174" s="54">
        <f t="shared" si="23"/>
        <v>47194031.139875092</v>
      </c>
      <c r="F174" s="54">
        <f t="shared" si="23"/>
        <v>47186277.427697487</v>
      </c>
      <c r="G174" s="54">
        <f t="shared" si="23"/>
        <v>47179933.481370352</v>
      </c>
      <c r="H174" s="54">
        <f t="shared" si="23"/>
        <v>47179933.481370352</v>
      </c>
      <c r="I174" s="54">
        <f t="shared" si="23"/>
        <v>47179933.481370352</v>
      </c>
      <c r="J174" s="54">
        <f t="shared" si="23"/>
        <v>47179933.481370352</v>
      </c>
      <c r="K174" s="54">
        <f t="shared" si="23"/>
        <v>47179933.481370352</v>
      </c>
      <c r="L174" s="54">
        <f t="shared" si="23"/>
        <v>47179933.481370352</v>
      </c>
      <c r="M174" s="54">
        <f t="shared" si="23"/>
        <v>47179933.481370352</v>
      </c>
      <c r="N174" s="54">
        <f t="shared" si="23"/>
        <v>47179933.481370352</v>
      </c>
      <c r="O174" s="54">
        <f t="shared" si="23"/>
        <v>47179933.481370352</v>
      </c>
      <c r="P174" s="54">
        <f t="shared" si="23"/>
        <v>47179933.481370352</v>
      </c>
      <c r="Q174" s="54">
        <f t="shared" si="23"/>
        <v>47179933.481370352</v>
      </c>
      <c r="R174" s="54">
        <f t="shared" si="23"/>
        <v>35384950.111027762</v>
      </c>
      <c r="S174" s="54">
        <f t="shared" si="23"/>
        <v>23589966.740685176</v>
      </c>
      <c r="T174" s="54">
        <f t="shared" si="23"/>
        <v>0</v>
      </c>
      <c r="U174" s="54">
        <f t="shared" si="23"/>
        <v>0</v>
      </c>
      <c r="V174" s="54">
        <f t="shared" si="23"/>
        <v>0</v>
      </c>
      <c r="W174" s="54">
        <f t="shared" si="23"/>
        <v>0</v>
      </c>
      <c r="X174" s="54">
        <f t="shared" si="23"/>
        <v>0</v>
      </c>
      <c r="Y174" s="54">
        <f t="shared" si="23"/>
        <v>0</v>
      </c>
      <c r="Z174" s="54">
        <f t="shared" si="23"/>
        <v>0</v>
      </c>
      <c r="AA174" s="54">
        <f t="shared" si="23"/>
        <v>0</v>
      </c>
      <c r="AB174" s="54">
        <f t="shared" si="23"/>
        <v>0</v>
      </c>
      <c r="AC174" s="54">
        <f t="shared" si="23"/>
        <v>0</v>
      </c>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row>
    <row r="175" spans="1:74" ht="12.75">
      <c r="A175" s="5" t="s">
        <v>125</v>
      </c>
      <c r="B175" s="54">
        <f>B173*$B$170</f>
        <v>0</v>
      </c>
      <c r="C175" s="54">
        <f t="shared" ref="C175:AC175" si="24">C173*$B$170</f>
        <v>0</v>
      </c>
      <c r="D175" s="54">
        <f t="shared" si="24"/>
        <v>0</v>
      </c>
      <c r="E175" s="54">
        <f t="shared" si="24"/>
        <v>50497613.319666348</v>
      </c>
      <c r="F175" s="54">
        <f t="shared" si="24"/>
        <v>50489316.847636312</v>
      </c>
      <c r="G175" s="54">
        <f t="shared" si="24"/>
        <v>50482528.825066276</v>
      </c>
      <c r="H175" s="54">
        <f t="shared" si="24"/>
        <v>50482528.825066276</v>
      </c>
      <c r="I175" s="54">
        <f t="shared" si="24"/>
        <v>50482528.825066276</v>
      </c>
      <c r="J175" s="54">
        <f t="shared" si="24"/>
        <v>50482528.825066276</v>
      </c>
      <c r="K175" s="54">
        <f t="shared" si="24"/>
        <v>50482528.825066276</v>
      </c>
      <c r="L175" s="54">
        <f t="shared" si="24"/>
        <v>50482528.825066276</v>
      </c>
      <c r="M175" s="54">
        <f t="shared" si="24"/>
        <v>50482528.825066276</v>
      </c>
      <c r="N175" s="54">
        <f t="shared" si="24"/>
        <v>50482528.825066276</v>
      </c>
      <c r="O175" s="54">
        <f t="shared" si="24"/>
        <v>50482528.825066276</v>
      </c>
      <c r="P175" s="54">
        <f t="shared" si="24"/>
        <v>50482528.825066276</v>
      </c>
      <c r="Q175" s="54">
        <f t="shared" si="24"/>
        <v>50482528.825066276</v>
      </c>
      <c r="R175" s="54">
        <f t="shared" si="24"/>
        <v>37861896.618799709</v>
      </c>
      <c r="S175" s="54">
        <f t="shared" si="24"/>
        <v>25241264.412533138</v>
      </c>
      <c r="T175" s="54">
        <f t="shared" si="24"/>
        <v>0</v>
      </c>
      <c r="U175" s="54">
        <f t="shared" si="24"/>
        <v>0</v>
      </c>
      <c r="V175" s="54">
        <f t="shared" si="24"/>
        <v>0</v>
      </c>
      <c r="W175" s="54">
        <f t="shared" si="24"/>
        <v>0</v>
      </c>
      <c r="X175" s="54">
        <f t="shared" si="24"/>
        <v>0</v>
      </c>
      <c r="Y175" s="54">
        <f t="shared" si="24"/>
        <v>0</v>
      </c>
      <c r="Z175" s="54">
        <f t="shared" si="24"/>
        <v>0</v>
      </c>
      <c r="AA175" s="54">
        <f t="shared" si="24"/>
        <v>0</v>
      </c>
      <c r="AB175" s="54">
        <f t="shared" si="24"/>
        <v>0</v>
      </c>
      <c r="AC175" s="54">
        <f t="shared" si="24"/>
        <v>0</v>
      </c>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row>
    <row r="176" spans="1:74" ht="12.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row>
    <row r="177" spans="1:74" ht="12.75">
      <c r="A177" s="5" t="s">
        <v>126</v>
      </c>
      <c r="B177" s="5" t="str">
        <f>IF(B172&gt;B174,"ITC","PTC")</f>
        <v>ITC</v>
      </c>
      <c r="C177" s="5" t="str">
        <f t="shared" ref="C177:AC177" si="25">IF(C172&gt;C174,"ITC","PTC")</f>
        <v>ITC</v>
      </c>
      <c r="D177" s="5" t="str">
        <f t="shared" si="25"/>
        <v>ITC</v>
      </c>
      <c r="E177" s="5" t="str">
        <f t="shared" si="25"/>
        <v>PTC</v>
      </c>
      <c r="F177" s="5" t="str">
        <f t="shared" si="25"/>
        <v>PTC</v>
      </c>
      <c r="G177" s="5" t="str">
        <f t="shared" si="25"/>
        <v>PTC</v>
      </c>
      <c r="H177" s="5" t="str">
        <f t="shared" si="25"/>
        <v>PTC</v>
      </c>
      <c r="I177" s="5" t="str">
        <f t="shared" si="25"/>
        <v>PTC</v>
      </c>
      <c r="J177" s="5" t="str">
        <f t="shared" si="25"/>
        <v>PTC</v>
      </c>
      <c r="K177" s="5" t="str">
        <f t="shared" si="25"/>
        <v>PTC</v>
      </c>
      <c r="L177" s="5" t="str">
        <f t="shared" si="25"/>
        <v>PTC</v>
      </c>
      <c r="M177" s="5" t="str">
        <f t="shared" si="25"/>
        <v>PTC</v>
      </c>
      <c r="N177" s="5" t="str">
        <f t="shared" si="25"/>
        <v>PTC</v>
      </c>
      <c r="O177" s="5" t="str">
        <f t="shared" si="25"/>
        <v>PTC</v>
      </c>
      <c r="P177" s="5" t="str">
        <f t="shared" si="25"/>
        <v>PTC</v>
      </c>
      <c r="Q177" s="5" t="str">
        <f t="shared" si="25"/>
        <v>PTC</v>
      </c>
      <c r="R177" s="5" t="str">
        <f t="shared" si="25"/>
        <v>PTC</v>
      </c>
      <c r="S177" s="5" t="str">
        <f t="shared" si="25"/>
        <v>PTC</v>
      </c>
      <c r="T177" s="5" t="str">
        <f t="shared" si="25"/>
        <v>PTC</v>
      </c>
      <c r="U177" s="5" t="str">
        <f t="shared" si="25"/>
        <v>PTC</v>
      </c>
      <c r="V177" s="5" t="str">
        <f t="shared" si="25"/>
        <v>PTC</v>
      </c>
      <c r="W177" s="5" t="str">
        <f t="shared" si="25"/>
        <v>PTC</v>
      </c>
      <c r="X177" s="5" t="str">
        <f t="shared" si="25"/>
        <v>PTC</v>
      </c>
      <c r="Y177" s="5" t="str">
        <f t="shared" si="25"/>
        <v>PTC</v>
      </c>
      <c r="Z177" s="5" t="str">
        <f t="shared" si="25"/>
        <v>PTC</v>
      </c>
      <c r="AA177" s="5" t="str">
        <f t="shared" si="25"/>
        <v>PTC</v>
      </c>
      <c r="AB177" s="5" t="str">
        <f t="shared" si="25"/>
        <v>PTC</v>
      </c>
      <c r="AC177" s="5" t="str">
        <f t="shared" si="25"/>
        <v>PTC</v>
      </c>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row>
    <row r="178" spans="1:74" ht="12.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row>
    <row r="179" spans="1:74" ht="12.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row>
    <row r="180" spans="1:74" ht="12.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row>
    <row r="181" spans="1:74" ht="12.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row>
    <row r="182" spans="1:74" ht="12.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row>
    <row r="183" spans="1:74" ht="12.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row>
    <row r="184" spans="1:74" ht="12.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row>
    <row r="185" spans="1:74" ht="12.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row>
    <row r="186" spans="1:74" ht="12.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row>
    <row r="187" spans="1:74" ht="12.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row>
    <row r="188" spans="1:74" ht="12.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row>
    <row r="189" spans="1:74" ht="12.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row>
    <row r="190" spans="1:74" ht="12.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row>
    <row r="191" spans="1:74" ht="12.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row>
    <row r="192" spans="1:74" ht="12.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row>
    <row r="193" spans="1:74" ht="12.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row>
    <row r="194" spans="1:74" ht="12.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row>
    <row r="195" spans="1:74" ht="12.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row>
    <row r="196" spans="1:74" ht="12.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row>
    <row r="197" spans="1:74" ht="12.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row>
    <row r="198" spans="1:74" ht="12.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row>
    <row r="199" spans="1:74" ht="12.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row>
    <row r="200" spans="1:74" ht="12.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row>
    <row r="201" spans="1:74" ht="12.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row>
    <row r="202" spans="1:74" ht="12.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row>
    <row r="203" spans="1:74" ht="12.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row>
    <row r="204" spans="1:74" ht="12.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row>
    <row r="205" spans="1:74" ht="12.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row>
    <row r="206" spans="1:74" ht="12.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row>
    <row r="207" spans="1:74" ht="12.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row>
    <row r="208" spans="1:74" ht="12.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row>
    <row r="209" spans="1:74" ht="12.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row>
    <row r="210" spans="1:74" ht="12.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row>
    <row r="211" spans="1:74" ht="12.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row>
    <row r="212" spans="1:74" ht="12.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row>
    <row r="213" spans="1:74" ht="12.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row>
    <row r="214" spans="1:74" ht="12.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row>
    <row r="215" spans="1:74" ht="12.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row>
    <row r="216" spans="1:74" ht="12.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row>
    <row r="217" spans="1:74" ht="12.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row>
    <row r="218" spans="1:74" ht="12.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row>
    <row r="219" spans="1:74" ht="12.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row>
    <row r="220" spans="1:74" ht="12.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row>
    <row r="221" spans="1:74" ht="12.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row>
    <row r="222" spans="1:74" ht="12.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row>
    <row r="223" spans="1:74" ht="12.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row>
    <row r="224" spans="1:74" ht="12.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row>
    <row r="225" spans="1:74" ht="12.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row>
    <row r="226" spans="1:74" ht="12.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row>
    <row r="227" spans="1:74" ht="12.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row>
    <row r="228" spans="1:74" ht="12.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row>
    <row r="229" spans="1:74" ht="12.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row>
    <row r="230" spans="1:74" ht="12.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row>
    <row r="231" spans="1:74" ht="12.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row>
    <row r="232" spans="1:74" ht="12.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row>
    <row r="233" spans="1:74" ht="12.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row>
    <row r="234" spans="1:74" ht="12.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row>
    <row r="235" spans="1:74" ht="12.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row>
    <row r="236" spans="1:74" ht="12.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row>
    <row r="237" spans="1:74"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row>
    <row r="238" spans="1:74"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row>
    <row r="239" spans="1:74"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row>
    <row r="240" spans="1:74"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row>
    <row r="241" spans="1:74"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row>
    <row r="242" spans="1:74"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74"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74"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74"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74"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74"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74"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74"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74"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74"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74"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sheetData>
  <hyperlinks>
    <hyperlink ref="A22" r:id="rId1" xr:uid="{2B7DC993-1DCD-405E-A8CD-E3E3C069E3F4}"/>
    <hyperlink ref="A54" r:id="rId2" xr:uid="{DB19007A-62E0-4FF3-8324-4EA3B292ECD1}"/>
    <hyperlink ref="C95" r:id="rId3" xr:uid="{3224F0BC-918E-42AB-809F-EC7A696DFCE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E2" sqref="E2"/>
    </sheetView>
  </sheetViews>
  <sheetFormatPr defaultRowHeight="15"/>
  <cols>
    <col min="1" max="1" width="20.42578125" customWidth="1"/>
  </cols>
  <sheetData>
    <row r="1" spans="1:31">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c r="A2" s="3" t="s">
        <v>3</v>
      </c>
      <c r="B2">
        <v>0</v>
      </c>
      <c r="C2">
        <v>0</v>
      </c>
      <c r="D2" s="2">
        <f>'Inflation Reduction Act - Elec'!B158</f>
        <v>0.41625000000000001</v>
      </c>
      <c r="E2" s="2">
        <f>'Inflation Reduction Act - Elec'!C158</f>
        <v>0.41625000000000001</v>
      </c>
      <c r="F2" s="2">
        <f>'Inflation Reduction Act - Elec'!D158</f>
        <v>0.41625000000000001</v>
      </c>
      <c r="G2" s="2">
        <f>'Inflation Reduction Act - Elec'!E158</f>
        <v>0.41625000000000001</v>
      </c>
      <c r="H2" s="2">
        <f>'Inflation Reduction Act - Elec'!F158</f>
        <v>0.41625000000000001</v>
      </c>
      <c r="I2" s="2">
        <f>'Inflation Reduction Act - Elec'!G158</f>
        <v>0.41625000000000001</v>
      </c>
      <c r="J2" s="2">
        <f>'Inflation Reduction Act - Elec'!H158</f>
        <v>0.41625000000000001</v>
      </c>
      <c r="K2" s="2">
        <f>'Inflation Reduction Act - Elec'!I158</f>
        <v>0.41625000000000001</v>
      </c>
      <c r="L2" s="2">
        <f>'Inflation Reduction Act - Elec'!J158</f>
        <v>0.41625000000000001</v>
      </c>
      <c r="M2" s="2">
        <f>'Inflation Reduction Act - Elec'!K158</f>
        <v>0.41625000000000001</v>
      </c>
      <c r="N2" s="2">
        <f>'Inflation Reduction Act - Elec'!L158</f>
        <v>0.41625000000000001</v>
      </c>
      <c r="O2" s="2">
        <f>'Inflation Reduction Act - Elec'!M158</f>
        <v>0.41625000000000001</v>
      </c>
      <c r="P2" s="2">
        <f>'Inflation Reduction Act - Elec'!N158</f>
        <v>0.41625000000000001</v>
      </c>
      <c r="Q2" s="2">
        <f>'Inflation Reduction Act - Elec'!O158</f>
        <v>0.41625000000000001</v>
      </c>
      <c r="R2" s="2">
        <f>'Inflation Reduction Act - Elec'!P158</f>
        <v>0.41625000000000001</v>
      </c>
      <c r="S2" s="2">
        <f>'Inflation Reduction Act - Elec'!Q158</f>
        <v>0.41625000000000001</v>
      </c>
      <c r="T2" s="2">
        <f>'Inflation Reduction Act - Elec'!R158</f>
        <v>0.31218750000000001</v>
      </c>
      <c r="U2" s="2">
        <f>'Inflation Reduction Act - Elec'!S158</f>
        <v>0.208125</v>
      </c>
      <c r="V2" s="2">
        <f>'Inflation Reduction Act - Elec'!T158</f>
        <v>0</v>
      </c>
      <c r="W2" s="2">
        <f>'Inflation Reduction Act - Elec'!U158</f>
        <v>0</v>
      </c>
      <c r="X2" s="2">
        <f>'Inflation Reduction Act - Elec'!V158</f>
        <v>0</v>
      </c>
      <c r="Y2" s="2">
        <f>'Inflation Reduction Act - Elec'!W158</f>
        <v>0</v>
      </c>
      <c r="Z2" s="2">
        <f>'Inflation Reduction Act - Elec'!X158</f>
        <v>0</v>
      </c>
      <c r="AA2" s="2">
        <f>'Inflation Reduction Act - Elec'!Y158</f>
        <v>0</v>
      </c>
      <c r="AB2" s="2">
        <f>'Inflation Reduction Act - Elec'!Z158</f>
        <v>0</v>
      </c>
      <c r="AC2" s="2">
        <f>'Inflation Reduction Act - Elec'!AA158</f>
        <v>0</v>
      </c>
      <c r="AD2" s="2">
        <f>'Inflation Reduction Act - Elec'!AB158</f>
        <v>0</v>
      </c>
      <c r="AE2" s="2">
        <f>'Inflation Reduction Act - Elec'!AC158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 - Elec</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2025-03-12T19:14:16Z</dcterms:modified>
</cp:coreProperties>
</file>