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mmahajan\Documents\eps-us\InputData\fuels\BS\"/>
    </mc:Choice>
  </mc:AlternateContent>
  <xr:revisionPtr revIDLastSave="0" documentId="13_ncr:1_{91374D6C-E5A9-424A-951B-32C963E95747}" xr6:coauthVersionLast="47" xr6:coauthVersionMax="47" xr10:uidLastSave="{00000000-0000-0000-0000-000000000000}"/>
  <bookViews>
    <workbookView xWindow="-120" yWindow="-120" windowWidth="29040" windowHeight="17640" tabRatio="955" firstSheet="3" activeTab="9" xr2:uid="{00000000-000D-0000-FFFF-FFFF00000000}"/>
  </bookViews>
  <sheets>
    <sheet name="About" sheetId="1" r:id="rId1"/>
    <sheet name="Inflation Reduction Act" sheetId="24" r:id="rId2"/>
    <sheet name="Subsidies Paid" sheetId="12" r:id="rId3"/>
    <sheet name="AEO 2022 Table 1" sheetId="3" r:id="rId4"/>
    <sheet name="AEO 2023 Table 1" sheetId="21" r:id="rId5"/>
    <sheet name="AEO 2022 Table 8" sheetId="9" r:id="rId6"/>
    <sheet name="AEO 2023 Table 8" sheetId="22" r:id="rId7"/>
    <sheet name="AEO 2022 Table 11" sheetId="6" r:id="rId8"/>
    <sheet name="AEO 2023 Table 11" sheetId="23" r:id="rId9"/>
    <sheet name="Calculations" sheetId="14" r:id="rId10"/>
    <sheet name="Wind PV Calcs" sheetId="20" r:id="rId11"/>
    <sheet name="Monetizing Tax Credit Penalty" sheetId="17" r:id="rId12"/>
    <sheet name="BS-BSfTFpEUP" sheetId="10" r:id="rId13"/>
    <sheet name="BS-BSpUEO" sheetId="19" r:id="rId14"/>
    <sheet name="BS-BSpUECB" sheetId="16" r:id="rId15"/>
    <sheet name="JCT Table 1_Notes" sheetId="15" r:id="rId16"/>
  </sheets>
  <externalReferences>
    <externalReference r:id="rId17"/>
  </externalReferences>
  <definedNames>
    <definedName name="dollars_2020_2012">About!$A$76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6" i="14" l="1"/>
  <c r="P26" i="14"/>
  <c r="Q26" i="14"/>
  <c r="R26" i="14"/>
  <c r="S26" i="14"/>
  <c r="T26" i="14"/>
  <c r="U26" i="14"/>
  <c r="V26" i="14"/>
  <c r="W26" i="14"/>
  <c r="X26" i="14"/>
  <c r="Y26" i="14"/>
  <c r="Z26" i="14"/>
  <c r="AA26" i="14"/>
  <c r="AB26" i="14"/>
  <c r="AC26" i="14"/>
  <c r="AD26" i="14"/>
  <c r="AE26" i="14"/>
  <c r="AF26" i="14"/>
  <c r="AG26" i="14"/>
  <c r="N26" i="14"/>
  <c r="Q19" i="14"/>
  <c r="R19" i="14"/>
  <c r="S19" i="14"/>
  <c r="T19" i="14"/>
  <c r="U19" i="14"/>
  <c r="V19" i="14"/>
  <c r="W19" i="14"/>
  <c r="X19" i="14"/>
  <c r="Y19" i="14"/>
  <c r="Z19" i="14"/>
  <c r="AA19" i="14"/>
  <c r="AB19" i="14"/>
  <c r="AC19" i="14"/>
  <c r="AD19" i="14"/>
  <c r="AE19" i="14"/>
  <c r="AF19" i="14"/>
  <c r="AG19" i="14"/>
  <c r="P19" i="14"/>
  <c r="F26" i="14"/>
  <c r="G26" i="14"/>
  <c r="H26" i="14"/>
  <c r="I26" i="14"/>
  <c r="J26" i="14"/>
  <c r="K26" i="14"/>
  <c r="L26" i="14"/>
  <c r="M26" i="14"/>
  <c r="F19" i="14"/>
  <c r="G19" i="14"/>
  <c r="H19" i="14"/>
  <c r="I19" i="14"/>
  <c r="J19" i="14"/>
  <c r="K19" i="14"/>
  <c r="L19" i="14"/>
  <c r="M19" i="14"/>
  <c r="N19" i="14"/>
  <c r="O19" i="14"/>
  <c r="F12" i="14"/>
  <c r="G12" i="14"/>
  <c r="H12" i="14"/>
  <c r="F5" i="14"/>
  <c r="G5" i="14"/>
  <c r="H5" i="14"/>
  <c r="I5" i="14"/>
  <c r="J5" i="14"/>
  <c r="K5" i="14"/>
  <c r="L5" i="14"/>
  <c r="K8" i="16"/>
  <c r="L8" i="16"/>
  <c r="M8" i="16"/>
  <c r="N8" i="16"/>
  <c r="O8" i="16"/>
  <c r="P8" i="16"/>
  <c r="Q8" i="16"/>
  <c r="R8" i="16"/>
  <c r="S8" i="16"/>
  <c r="D136" i="24"/>
  <c r="F5" i="19"/>
  <c r="G5" i="19"/>
  <c r="H5" i="19"/>
  <c r="I5" i="19"/>
  <c r="J5" i="19"/>
  <c r="K5" i="19"/>
  <c r="L5" i="19"/>
  <c r="M5" i="19"/>
  <c r="E5" i="19"/>
  <c r="C118" i="24"/>
  <c r="D118" i="24"/>
  <c r="E118" i="24"/>
  <c r="F118" i="24"/>
  <c r="G118" i="24"/>
  <c r="H118" i="24"/>
  <c r="I118" i="24"/>
  <c r="J118" i="24"/>
  <c r="K118" i="24"/>
  <c r="L118" i="24"/>
  <c r="M118" i="24"/>
  <c r="N118" i="24"/>
  <c r="O118" i="24"/>
  <c r="P118" i="24"/>
  <c r="Q118" i="24"/>
  <c r="R118" i="24"/>
  <c r="S118" i="24"/>
  <c r="T118" i="24"/>
  <c r="U118" i="24"/>
  <c r="V118" i="24"/>
  <c r="W118" i="24"/>
  <c r="X118" i="24"/>
  <c r="Y118" i="24"/>
  <c r="Z118" i="24"/>
  <c r="AA118" i="24"/>
  <c r="AB118" i="24"/>
  <c r="AC118" i="24"/>
  <c r="B118" i="24"/>
  <c r="C119" i="24"/>
  <c r="D119" i="24"/>
  <c r="L119" i="24"/>
  <c r="S119" i="24"/>
  <c r="T119" i="24"/>
  <c r="AB119" i="24"/>
  <c r="C117" i="24"/>
  <c r="D117" i="24"/>
  <c r="E117" i="24"/>
  <c r="F117" i="24"/>
  <c r="G117" i="24"/>
  <c r="H117" i="24"/>
  <c r="H119" i="24" s="1"/>
  <c r="I117" i="24"/>
  <c r="I119" i="24" s="1"/>
  <c r="J117" i="24"/>
  <c r="K117" i="24"/>
  <c r="L117" i="24"/>
  <c r="M117" i="24"/>
  <c r="N117" i="24"/>
  <c r="O117" i="24"/>
  <c r="P117" i="24"/>
  <c r="P119" i="24" s="1"/>
  <c r="Q117" i="24"/>
  <c r="R117" i="24"/>
  <c r="S117" i="24"/>
  <c r="T117" i="24"/>
  <c r="U117" i="24"/>
  <c r="V117" i="24"/>
  <c r="W117" i="24"/>
  <c r="X117" i="24"/>
  <c r="X119" i="24" s="1"/>
  <c r="Y117" i="24"/>
  <c r="Z117" i="24"/>
  <c r="AA117" i="24"/>
  <c r="AB117" i="24"/>
  <c r="AC117" i="24"/>
  <c r="E119" i="24"/>
  <c r="G119" i="24"/>
  <c r="M119" i="24"/>
  <c r="O119" i="24"/>
  <c r="U119" i="24"/>
  <c r="W119" i="24"/>
  <c r="AC119" i="24"/>
  <c r="F119" i="24"/>
  <c r="K119" i="24"/>
  <c r="N119" i="24"/>
  <c r="Q119" i="24"/>
  <c r="V119" i="24"/>
  <c r="Y119" i="24"/>
  <c r="AA119" i="24"/>
  <c r="B11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B15" i="16"/>
  <c r="C15" i="16"/>
  <c r="R119" i="24" l="1"/>
  <c r="J119" i="24"/>
  <c r="Z119" i="24"/>
  <c r="B119" i="24"/>
  <c r="C9" i="16"/>
  <c r="T9" i="16"/>
  <c r="T8" i="16"/>
  <c r="U8" i="16"/>
  <c r="V8" i="16"/>
  <c r="W8" i="16"/>
  <c r="X8" i="16"/>
  <c r="Y8" i="16"/>
  <c r="Z8" i="16"/>
  <c r="AA8" i="16"/>
  <c r="AB8" i="16"/>
  <c r="AC8" i="16"/>
  <c r="AD8" i="16"/>
  <c r="AE8" i="16"/>
  <c r="C8" i="16"/>
  <c r="C10" i="19"/>
  <c r="D10" i="19"/>
  <c r="E10" i="19"/>
  <c r="F10" i="19"/>
  <c r="G10" i="19"/>
  <c r="H10" i="19"/>
  <c r="I10" i="19"/>
  <c r="J10" i="19"/>
  <c r="K10" i="19"/>
  <c r="L10" i="19"/>
  <c r="M10" i="19"/>
  <c r="B10" i="19"/>
  <c r="C7" i="19"/>
  <c r="B7" i="19"/>
  <c r="C6" i="19"/>
  <c r="D6" i="19"/>
  <c r="E6" i="19"/>
  <c r="F6" i="19"/>
  <c r="G6" i="19"/>
  <c r="H6" i="19"/>
  <c r="I6" i="19"/>
  <c r="J6" i="19"/>
  <c r="K6" i="19"/>
  <c r="L6" i="19"/>
  <c r="M6" i="19"/>
  <c r="B6" i="19"/>
  <c r="B5" i="19" l="1"/>
  <c r="AC145" i="24"/>
  <c r="AG14" i="14" s="1"/>
  <c r="AE15" i="16" s="1"/>
  <c r="AB145" i="24"/>
  <c r="AF14" i="14" s="1"/>
  <c r="AD15" i="16" s="1"/>
  <c r="AA145" i="24"/>
  <c r="AE14" i="14" s="1"/>
  <c r="AC15" i="16" s="1"/>
  <c r="Z145" i="24"/>
  <c r="AD14" i="14" s="1"/>
  <c r="AB15" i="16" s="1"/>
  <c r="Y145" i="24"/>
  <c r="AC14" i="14" s="1"/>
  <c r="AA15" i="16" s="1"/>
  <c r="X145" i="24"/>
  <c r="AB14" i="14" s="1"/>
  <c r="Z15" i="16" s="1"/>
  <c r="W145" i="24"/>
  <c r="AA14" i="14" s="1"/>
  <c r="Y15" i="16" s="1"/>
  <c r="V145" i="24"/>
  <c r="Z14" i="14" s="1"/>
  <c r="X15" i="16" s="1"/>
  <c r="U145" i="24"/>
  <c r="Y14" i="14" s="1"/>
  <c r="W15" i="16" s="1"/>
  <c r="T145" i="24"/>
  <c r="X14" i="14" s="1"/>
  <c r="V15" i="16" s="1"/>
  <c r="S145" i="24"/>
  <c r="W14" i="14" s="1"/>
  <c r="U15" i="16" s="1"/>
  <c r="R145" i="24"/>
  <c r="V14" i="14" s="1"/>
  <c r="T15" i="16" s="1"/>
  <c r="Q145" i="24"/>
  <c r="U14" i="14" s="1"/>
  <c r="S15" i="16" s="1"/>
  <c r="P145" i="24"/>
  <c r="T14" i="14" s="1"/>
  <c r="R15" i="16" s="1"/>
  <c r="O145" i="24"/>
  <c r="S14" i="14" s="1"/>
  <c r="Q15" i="16" s="1"/>
  <c r="N145" i="24"/>
  <c r="R14" i="14" s="1"/>
  <c r="P15" i="16" s="1"/>
  <c r="M145" i="24"/>
  <c r="Q14" i="14" s="1"/>
  <c r="O15" i="16" s="1"/>
  <c r="L145" i="24"/>
  <c r="P14" i="14" s="1"/>
  <c r="N15" i="16" s="1"/>
  <c r="K145" i="24"/>
  <c r="O14" i="14" s="1"/>
  <c r="M15" i="16" s="1"/>
  <c r="J145" i="24"/>
  <c r="N14" i="14" s="1"/>
  <c r="L15" i="16" s="1"/>
  <c r="I145" i="24"/>
  <c r="M14" i="14" s="1"/>
  <c r="K15" i="16" s="1"/>
  <c r="H145" i="24"/>
  <c r="L14" i="14" s="1"/>
  <c r="J15" i="16" s="1"/>
  <c r="G145" i="24"/>
  <c r="K14" i="14" s="1"/>
  <c r="F145" i="24"/>
  <c r="J14" i="14" s="1"/>
  <c r="E145" i="24"/>
  <c r="I14" i="14" s="1"/>
  <c r="D145" i="24"/>
  <c r="H14" i="14" s="1"/>
  <c r="AC142" i="24"/>
  <c r="AB142" i="24"/>
  <c r="AA142" i="24"/>
  <c r="Z142" i="24"/>
  <c r="Y142" i="24"/>
  <c r="X142" i="24"/>
  <c r="W142" i="24"/>
  <c r="V142" i="24"/>
  <c r="U142" i="24"/>
  <c r="T142" i="24"/>
  <c r="S142" i="24"/>
  <c r="R142" i="24"/>
  <c r="Q142" i="24"/>
  <c r="P142" i="24"/>
  <c r="O142" i="24"/>
  <c r="N142" i="24"/>
  <c r="M142" i="24"/>
  <c r="L142" i="24"/>
  <c r="K142" i="24"/>
  <c r="J142" i="24"/>
  <c r="I142" i="24"/>
  <c r="H142" i="24"/>
  <c r="G142" i="24"/>
  <c r="F142" i="24"/>
  <c r="E142" i="24"/>
  <c r="D142" i="24"/>
  <c r="C142" i="24" s="1"/>
  <c r="B142" i="24" s="1"/>
  <c r="AC139" i="24"/>
  <c r="AB139" i="24"/>
  <c r="AA139" i="24"/>
  <c r="Z139" i="24"/>
  <c r="Y139" i="24"/>
  <c r="X139" i="24"/>
  <c r="W139" i="24"/>
  <c r="V139" i="24"/>
  <c r="U139" i="24"/>
  <c r="T139" i="24"/>
  <c r="S139" i="24"/>
  <c r="R139" i="24"/>
  <c r="Q139" i="24"/>
  <c r="P139" i="24"/>
  <c r="O139" i="24"/>
  <c r="N139" i="24"/>
  <c r="M139" i="24"/>
  <c r="L139" i="24"/>
  <c r="K139" i="24"/>
  <c r="J139" i="24"/>
  <c r="I139" i="24"/>
  <c r="H139" i="24"/>
  <c r="G139" i="24"/>
  <c r="F139" i="24"/>
  <c r="E139" i="24"/>
  <c r="D139" i="24"/>
  <c r="B83" i="24"/>
  <c r="B82" i="24"/>
  <c r="H57" i="24"/>
  <c r="B53" i="24"/>
  <c r="B57" i="24" s="1"/>
  <c r="C57" i="24" s="1"/>
  <c r="B34" i="24"/>
  <c r="B3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J113" i="24" l="1"/>
  <c r="J105" i="24"/>
  <c r="V97" i="24"/>
  <c r="V98" i="24" s="1"/>
  <c r="X7" i="19" s="1"/>
  <c r="R105" i="24"/>
  <c r="R106" i="24" s="1"/>
  <c r="R107" i="24" s="1"/>
  <c r="C139" i="24"/>
  <c r="J114" i="24"/>
  <c r="J115" i="24" s="1"/>
  <c r="L18" i="19" s="1"/>
  <c r="B54" i="24"/>
  <c r="H63" i="24" s="1"/>
  <c r="R63" i="24" s="1"/>
  <c r="R64" i="24" s="1"/>
  <c r="S136" i="24" s="1"/>
  <c r="Z105" i="24"/>
  <c r="J106" i="24"/>
  <c r="J107" i="24" s="1"/>
  <c r="F109" i="24"/>
  <c r="D57" i="24"/>
  <c r="B63" i="24"/>
  <c r="B64" i="24" s="1"/>
  <c r="AB113" i="24"/>
  <c r="N109" i="24"/>
  <c r="F97" i="24"/>
  <c r="V109" i="24"/>
  <c r="C145" i="24"/>
  <c r="N97" i="24"/>
  <c r="L63" i="24"/>
  <c r="L64" i="24" s="1"/>
  <c r="M136" i="24" s="1"/>
  <c r="Y63" i="24"/>
  <c r="Y64" i="24" s="1"/>
  <c r="Z136" i="24" s="1"/>
  <c r="X63" i="24"/>
  <c r="X64" i="24" s="1"/>
  <c r="Y136" i="24" s="1"/>
  <c r="W63" i="24"/>
  <c r="W64" i="24" s="1"/>
  <c r="X136" i="24" s="1"/>
  <c r="O63" i="24"/>
  <c r="O64" i="24" s="1"/>
  <c r="P136" i="24" s="1"/>
  <c r="V63" i="24"/>
  <c r="V64" i="24" s="1"/>
  <c r="W136" i="24" s="1"/>
  <c r="Z63" i="24"/>
  <c r="Z64" i="24" s="1"/>
  <c r="AA136" i="24" s="1"/>
  <c r="I97" i="24"/>
  <c r="Y97" i="24"/>
  <c r="M105" i="24"/>
  <c r="AC105" i="24"/>
  <c r="Y109" i="24"/>
  <c r="E113" i="24"/>
  <c r="E57" i="24"/>
  <c r="F57" i="24" s="1"/>
  <c r="G57" i="24" s="1"/>
  <c r="J97" i="24"/>
  <c r="R97" i="24"/>
  <c r="Z97" i="24"/>
  <c r="F105" i="24"/>
  <c r="N105" i="24"/>
  <c r="V105" i="24"/>
  <c r="J109" i="24"/>
  <c r="R109" i="24"/>
  <c r="Z109" i="24"/>
  <c r="F113" i="24"/>
  <c r="N113" i="24"/>
  <c r="V113" i="24"/>
  <c r="Q97" i="24"/>
  <c r="U105" i="24"/>
  <c r="I109" i="24"/>
  <c r="M113" i="24"/>
  <c r="U113" i="24"/>
  <c r="AC113" i="24"/>
  <c r="K97" i="24"/>
  <c r="S97" i="24"/>
  <c r="AA97" i="24"/>
  <c r="S100" i="24"/>
  <c r="AA100" i="24"/>
  <c r="G105" i="24"/>
  <c r="O105" i="24"/>
  <c r="W105" i="24"/>
  <c r="K109" i="24"/>
  <c r="S109" i="24"/>
  <c r="AA109" i="24"/>
  <c r="G113" i="24"/>
  <c r="O113" i="24"/>
  <c r="W113" i="24"/>
  <c r="E105" i="24"/>
  <c r="Q109" i="24"/>
  <c r="D97" i="24"/>
  <c r="D98" i="24" s="1"/>
  <c r="L97" i="24"/>
  <c r="T97" i="24"/>
  <c r="AB97" i="24"/>
  <c r="H105" i="24"/>
  <c r="P105" i="24"/>
  <c r="X105" i="24"/>
  <c r="D109" i="24"/>
  <c r="D110" i="24" s="1"/>
  <c r="L109" i="24"/>
  <c r="T109" i="24"/>
  <c r="AB109" i="24"/>
  <c r="H113" i="24"/>
  <c r="P113" i="24"/>
  <c r="X113" i="24"/>
  <c r="E97" i="24"/>
  <c r="M97" i="24"/>
  <c r="U97" i="24"/>
  <c r="AC97" i="24"/>
  <c r="M100" i="24"/>
  <c r="I105" i="24"/>
  <c r="Q105" i="24"/>
  <c r="Y105" i="24"/>
  <c r="E109" i="24"/>
  <c r="M109" i="24"/>
  <c r="U109" i="24"/>
  <c r="AC109" i="24"/>
  <c r="I113" i="24"/>
  <c r="Q113" i="24"/>
  <c r="Y113" i="24"/>
  <c r="R113" i="24"/>
  <c r="G97" i="24"/>
  <c r="O97" i="24"/>
  <c r="W97" i="24"/>
  <c r="K105" i="24"/>
  <c r="S105" i="24"/>
  <c r="AA105" i="24"/>
  <c r="G109" i="24"/>
  <c r="O109" i="24"/>
  <c r="W109" i="24"/>
  <c r="K113" i="24"/>
  <c r="S113" i="24"/>
  <c r="AA113" i="24"/>
  <c r="Z113" i="24"/>
  <c r="H97" i="24"/>
  <c r="P97" i="24"/>
  <c r="X97" i="24"/>
  <c r="D105" i="24"/>
  <c r="D106" i="24" s="1"/>
  <c r="L105" i="24"/>
  <c r="T105" i="24"/>
  <c r="AB105" i="24"/>
  <c r="H109" i="24"/>
  <c r="P109" i="24"/>
  <c r="X109" i="24"/>
  <c r="D113" i="24"/>
  <c r="D114" i="24" s="1"/>
  <c r="L113" i="24"/>
  <c r="T113" i="24"/>
  <c r="E109" i="14"/>
  <c r="D51" i="14"/>
  <c r="D26" i="14"/>
  <c r="E26" i="14"/>
  <c r="D19" i="14"/>
  <c r="E19" i="14"/>
  <c r="D12" i="14"/>
  <c r="E12" i="14"/>
  <c r="D5" i="14"/>
  <c r="E5" i="14"/>
  <c r="M5" i="14"/>
  <c r="N5" i="14"/>
  <c r="O5" i="14"/>
  <c r="P5" i="14" s="1"/>
  <c r="Q5" i="14" s="1"/>
  <c r="R5" i="14" s="1"/>
  <c r="S5" i="14" s="1"/>
  <c r="T5" i="14" s="1"/>
  <c r="U5" i="14" s="1"/>
  <c r="V5" i="14" s="1"/>
  <c r="W5" i="14" s="1"/>
  <c r="X5" i="14" s="1"/>
  <c r="Y5" i="14" s="1"/>
  <c r="Z5" i="14" s="1"/>
  <c r="AA5" i="14" s="1"/>
  <c r="AB5" i="14" s="1"/>
  <c r="AC5" i="14" s="1"/>
  <c r="AD5" i="14" s="1"/>
  <c r="AE5" i="14" s="1"/>
  <c r="AF5" i="14" s="1"/>
  <c r="AG5" i="14" s="1"/>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W100" i="24" l="1"/>
  <c r="B139" i="24"/>
  <c r="C63" i="24"/>
  <c r="C64" i="24" s="1"/>
  <c r="C136" i="24" s="1"/>
  <c r="B136" i="24" s="1"/>
  <c r="T63" i="24"/>
  <c r="T64" i="24" s="1"/>
  <c r="U136" i="24" s="1"/>
  <c r="Y100" i="24"/>
  <c r="Y101" i="24" s="1"/>
  <c r="Y102" i="24" s="1"/>
  <c r="AA8" i="19" s="1"/>
  <c r="AD63" i="24"/>
  <c r="AD64" i="24" s="1"/>
  <c r="I63" i="24"/>
  <c r="I64" i="24" s="1"/>
  <c r="J136" i="24" s="1"/>
  <c r="U63" i="24"/>
  <c r="U64" i="24" s="1"/>
  <c r="Q63" i="24"/>
  <c r="Q64" i="24" s="1"/>
  <c r="AB63" i="24"/>
  <c r="AB64" i="24" s="1"/>
  <c r="J63" i="24"/>
  <c r="J64" i="24" s="1"/>
  <c r="M63" i="24"/>
  <c r="M64" i="24" s="1"/>
  <c r="K63" i="24"/>
  <c r="K64" i="24" s="1"/>
  <c r="AC63" i="24"/>
  <c r="AC64" i="24" s="1"/>
  <c r="H64" i="24"/>
  <c r="I136" i="24" s="1"/>
  <c r="S63" i="24"/>
  <c r="S64" i="24" s="1"/>
  <c r="T136" i="24" s="1"/>
  <c r="N63" i="24"/>
  <c r="N64" i="24" s="1"/>
  <c r="O136" i="24" s="1"/>
  <c r="P63" i="24"/>
  <c r="P64" i="24" s="1"/>
  <c r="AA63" i="24"/>
  <c r="AA64" i="24" s="1"/>
  <c r="AB136" i="24" s="1"/>
  <c r="Z106" i="24"/>
  <c r="Z107" i="24" s="1"/>
  <c r="H110" i="24"/>
  <c r="H111" i="24" s="1"/>
  <c r="P98" i="24"/>
  <c r="R7" i="19" s="1"/>
  <c r="G110" i="24"/>
  <c r="G111" i="24" s="1"/>
  <c r="R114" i="24"/>
  <c r="R115" i="24" s="1"/>
  <c r="T18" i="19" s="1"/>
  <c r="Y106" i="24"/>
  <c r="Y107" i="24" s="1"/>
  <c r="M98" i="24"/>
  <c r="O7" i="19" s="1"/>
  <c r="T98" i="24"/>
  <c r="V7" i="19" s="1"/>
  <c r="G114" i="24"/>
  <c r="G115" i="24" s="1"/>
  <c r="I18" i="19" s="1"/>
  <c r="S101" i="24"/>
  <c r="S102" i="24" s="1"/>
  <c r="U8" i="19" s="1"/>
  <c r="I110" i="24"/>
  <c r="I111" i="24" s="1"/>
  <c r="J110" i="24"/>
  <c r="J111" i="24" s="1"/>
  <c r="R98" i="24"/>
  <c r="T7" i="19" s="1"/>
  <c r="Y98" i="24"/>
  <c r="AA7" i="19" s="1"/>
  <c r="F110" i="24"/>
  <c r="F111" i="24" s="1"/>
  <c r="P110" i="24"/>
  <c r="P111" i="24" s="1"/>
  <c r="G98" i="24"/>
  <c r="I7" i="19" s="1"/>
  <c r="U98" i="24"/>
  <c r="W7" i="19" s="1"/>
  <c r="AB98" i="24"/>
  <c r="AD7" i="19" s="1"/>
  <c r="M114" i="24"/>
  <c r="M115" i="24" s="1"/>
  <c r="O18" i="19" s="1"/>
  <c r="AB106" i="24"/>
  <c r="AB107" i="24" s="1"/>
  <c r="Y114" i="24"/>
  <c r="Y115" i="24" s="1"/>
  <c r="AA18" i="19" s="1"/>
  <c r="E98" i="24"/>
  <c r="G7" i="19" s="1"/>
  <c r="V106" i="24"/>
  <c r="V107" i="24" s="1"/>
  <c r="S106" i="24"/>
  <c r="S107" i="24" s="1"/>
  <c r="I106" i="24"/>
  <c r="I107" i="24" s="1"/>
  <c r="X114" i="24"/>
  <c r="X115" i="24" s="1"/>
  <c r="Z18" i="19" s="1"/>
  <c r="S110" i="24"/>
  <c r="S111" i="24" s="1"/>
  <c r="N106" i="24"/>
  <c r="N107" i="24" s="1"/>
  <c r="N98" i="24"/>
  <c r="P7" i="19" s="1"/>
  <c r="L106" i="24"/>
  <c r="L107" i="24" s="1"/>
  <c r="K106" i="24"/>
  <c r="K107" i="24" s="1"/>
  <c r="I114" i="24"/>
  <c r="I115" i="24" s="1"/>
  <c r="K18" i="19" s="1"/>
  <c r="P114" i="24"/>
  <c r="P115" i="24" s="1"/>
  <c r="R18" i="19" s="1"/>
  <c r="H106" i="24"/>
  <c r="H107" i="24" s="1"/>
  <c r="Q110" i="24"/>
  <c r="Q111" i="24" s="1"/>
  <c r="K110" i="24"/>
  <c r="K111" i="24" s="1"/>
  <c r="S98" i="24"/>
  <c r="U7" i="19" s="1"/>
  <c r="V114" i="24"/>
  <c r="V115" i="24" s="1"/>
  <c r="X18" i="19" s="1"/>
  <c r="F106" i="24"/>
  <c r="F107" i="24" s="1"/>
  <c r="E114" i="24"/>
  <c r="E115" i="24" s="1"/>
  <c r="G18" i="19" s="1"/>
  <c r="AB114" i="24"/>
  <c r="AB115" i="24" s="1"/>
  <c r="AD18" i="19" s="1"/>
  <c r="N110" i="24"/>
  <c r="N111" i="24" s="1"/>
  <c r="T114" i="24"/>
  <c r="T115" i="24" s="1"/>
  <c r="V18" i="19" s="1"/>
  <c r="AA114" i="24"/>
  <c r="AA115" i="24" s="1"/>
  <c r="AC18" i="19" s="1"/>
  <c r="L114" i="24"/>
  <c r="L115" i="24" s="1"/>
  <c r="N18" i="19" s="1"/>
  <c r="S114" i="24"/>
  <c r="S115" i="24" s="1"/>
  <c r="U18" i="19" s="1"/>
  <c r="W101" i="24"/>
  <c r="W102" i="24" s="1"/>
  <c r="Y8" i="19" s="1"/>
  <c r="AC110" i="24"/>
  <c r="AC111" i="24" s="1"/>
  <c r="U100" i="24"/>
  <c r="H114" i="24"/>
  <c r="H115" i="24" s="1"/>
  <c r="J18" i="19" s="1"/>
  <c r="E106" i="24"/>
  <c r="E107" i="24" s="1"/>
  <c r="W106" i="24"/>
  <c r="W107" i="24" s="1"/>
  <c r="K98" i="24"/>
  <c r="M7" i="19" s="1"/>
  <c r="N114" i="24"/>
  <c r="N115" i="24" s="1"/>
  <c r="P18" i="19" s="1"/>
  <c r="Z100" i="24"/>
  <c r="Y110" i="24"/>
  <c r="Y111" i="24" s="1"/>
  <c r="X98" i="24"/>
  <c r="Z7" i="19" s="1"/>
  <c r="E110" i="24"/>
  <c r="E111" i="24" s="1"/>
  <c r="O114" i="24"/>
  <c r="O115" i="24" s="1"/>
  <c r="Q18" i="19" s="1"/>
  <c r="Z98" i="24"/>
  <c r="AB7" i="19" s="1"/>
  <c r="F98" i="24"/>
  <c r="H7" i="19" s="1"/>
  <c r="H98" i="24"/>
  <c r="J7" i="19" s="1"/>
  <c r="Q106" i="24"/>
  <c r="Q107" i="24" s="1"/>
  <c r="X106" i="24"/>
  <c r="X107" i="24" s="1"/>
  <c r="AA110" i="24"/>
  <c r="AA111" i="24" s="1"/>
  <c r="U106" i="24"/>
  <c r="U107" i="24" s="1"/>
  <c r="I98" i="24"/>
  <c r="K7" i="19" s="1"/>
  <c r="Z115" i="24"/>
  <c r="AB18" i="19" s="1"/>
  <c r="Z114" i="24"/>
  <c r="AA98" i="24"/>
  <c r="AC7" i="19" s="1"/>
  <c r="K114" i="24"/>
  <c r="K115" i="24" s="1"/>
  <c r="M18" i="19" s="1"/>
  <c r="U110" i="24"/>
  <c r="U111" i="24" s="1"/>
  <c r="AB110" i="24"/>
  <c r="AB111" i="24" s="1"/>
  <c r="AC114" i="24"/>
  <c r="AC115" i="24" s="1"/>
  <c r="AE18" i="19" s="1"/>
  <c r="AC107" i="24"/>
  <c r="AC106" i="24"/>
  <c r="B145" i="24"/>
  <c r="F14" i="14" s="1"/>
  <c r="G14" i="14"/>
  <c r="O110" i="24"/>
  <c r="O111" i="24" s="1"/>
  <c r="L110" i="24"/>
  <c r="L111" i="24" s="1"/>
  <c r="AA101" i="24"/>
  <c r="AA102" i="24" s="1"/>
  <c r="AC8" i="19" s="1"/>
  <c r="R110" i="24"/>
  <c r="R111" i="24" s="1"/>
  <c r="AA106" i="24"/>
  <c r="AA107" i="24" s="1"/>
  <c r="L98" i="24"/>
  <c r="N7" i="19" s="1"/>
  <c r="J98" i="24"/>
  <c r="L7" i="19" s="1"/>
  <c r="T106" i="24"/>
  <c r="T107" i="24" s="1"/>
  <c r="Q114" i="24"/>
  <c r="Q115" i="24" s="1"/>
  <c r="S18" i="19" s="1"/>
  <c r="P106" i="24"/>
  <c r="P107" i="24" s="1"/>
  <c r="Q98" i="24"/>
  <c r="S7" i="19" s="1"/>
  <c r="X100" i="24"/>
  <c r="W98" i="24"/>
  <c r="Y7" i="19" s="1"/>
  <c r="M101" i="24"/>
  <c r="M102" i="24" s="1"/>
  <c r="O8" i="19" s="1"/>
  <c r="O106" i="24"/>
  <c r="O107" i="24" s="1"/>
  <c r="F114" i="24"/>
  <c r="F115" i="24" s="1"/>
  <c r="H18" i="19" s="1"/>
  <c r="X110" i="24"/>
  <c r="X111" i="24" s="1"/>
  <c r="P100" i="24"/>
  <c r="W110" i="24"/>
  <c r="W111" i="24" s="1"/>
  <c r="O98" i="24"/>
  <c r="Q7" i="19" s="1"/>
  <c r="M110" i="24"/>
  <c r="M111" i="24" s="1"/>
  <c r="AC98" i="24"/>
  <c r="AE7" i="19" s="1"/>
  <c r="T110" i="24"/>
  <c r="T111" i="24" s="1"/>
  <c r="D100" i="24"/>
  <c r="D101" i="24" s="1"/>
  <c r="W114" i="24"/>
  <c r="W115" i="24" s="1"/>
  <c r="Y18" i="19" s="1"/>
  <c r="G106" i="24"/>
  <c r="G107" i="24" s="1"/>
  <c r="U114" i="24"/>
  <c r="U115" i="24" s="1"/>
  <c r="W18" i="19" s="1"/>
  <c r="Z110" i="24"/>
  <c r="Z111" i="24" s="1"/>
  <c r="M106" i="24"/>
  <c r="M107" i="24" s="1"/>
  <c r="V110" i="24"/>
  <c r="V111" i="24" s="1"/>
  <c r="C113" i="24"/>
  <c r="C114" i="24" s="1"/>
  <c r="D115" i="24"/>
  <c r="F18" i="19" s="1"/>
  <c r="O100" i="24"/>
  <c r="N136" i="24"/>
  <c r="N100" i="24"/>
  <c r="T100" i="24"/>
  <c r="D63" i="24"/>
  <c r="V136" i="24"/>
  <c r="V100" i="24"/>
  <c r="D102" i="24"/>
  <c r="F7" i="19"/>
  <c r="C97" i="24"/>
  <c r="C98" i="24" s="1"/>
  <c r="C105" i="24"/>
  <c r="C106" i="24" s="1"/>
  <c r="D107" i="24"/>
  <c r="D111" i="24"/>
  <c r="C109" i="24"/>
  <c r="C110" i="24" s="1"/>
  <c r="D46" i="14"/>
  <c r="G15" i="16"/>
  <c r="H15" i="16"/>
  <c r="I15" i="16"/>
  <c r="C100" i="24" l="1"/>
  <c r="C101" i="24" s="1"/>
  <c r="I100" i="24"/>
  <c r="J100" i="24"/>
  <c r="J101" i="24" s="1"/>
  <c r="J102" i="24" s="1"/>
  <c r="L8" i="19" s="1"/>
  <c r="K136" i="24"/>
  <c r="K100" i="24"/>
  <c r="K101" i="24" s="1"/>
  <c r="K102" i="24" s="1"/>
  <c r="M8" i="19" s="1"/>
  <c r="Q136" i="24"/>
  <c r="Q100" i="24"/>
  <c r="Q101" i="24" s="1"/>
  <c r="Q102" i="24" s="1"/>
  <c r="S8" i="19" s="1"/>
  <c r="AC136" i="24"/>
  <c r="AC100" i="24"/>
  <c r="AC101" i="24" s="1"/>
  <c r="AC102" i="24" s="1"/>
  <c r="AE8" i="19" s="1"/>
  <c r="R136" i="24"/>
  <c r="R100" i="24"/>
  <c r="R101" i="24" s="1"/>
  <c r="R102" i="24" s="1"/>
  <c r="T8" i="19" s="1"/>
  <c r="AB100" i="24"/>
  <c r="AB101" i="24" s="1"/>
  <c r="AB102" i="24" s="1"/>
  <c r="AD8" i="19" s="1"/>
  <c r="L136" i="24"/>
  <c r="L100" i="24"/>
  <c r="L101" i="24" s="1"/>
  <c r="L102" i="24" s="1"/>
  <c r="N8" i="19" s="1"/>
  <c r="Z101" i="24"/>
  <c r="Z102" i="24" s="1"/>
  <c r="AB8" i="19" s="1"/>
  <c r="I101" i="24"/>
  <c r="I102" i="24" s="1"/>
  <c r="K8" i="19" s="1"/>
  <c r="P101" i="24"/>
  <c r="P102" i="24" s="1"/>
  <c r="R8" i="19" s="1"/>
  <c r="N101" i="24"/>
  <c r="N102" i="24" s="1"/>
  <c r="P8" i="19" s="1"/>
  <c r="U101" i="24"/>
  <c r="U102" i="24" s="1"/>
  <c r="W8" i="19" s="1"/>
  <c r="T101" i="24"/>
  <c r="T102" i="24" s="1"/>
  <c r="V8" i="19" s="1"/>
  <c r="O101" i="24"/>
  <c r="O102" i="24" s="1"/>
  <c r="Q8" i="19" s="1"/>
  <c r="X101" i="24"/>
  <c r="X102" i="24" s="1"/>
  <c r="Z8" i="19" s="1"/>
  <c r="V101" i="24"/>
  <c r="V102" i="24" s="1"/>
  <c r="X8" i="19" s="1"/>
  <c r="D64" i="24"/>
  <c r="E63" i="24"/>
  <c r="C107" i="24"/>
  <c r="B105" i="24"/>
  <c r="E7" i="19"/>
  <c r="B97" i="24"/>
  <c r="C102" i="24"/>
  <c r="B100" i="24"/>
  <c r="C111" i="24"/>
  <c r="B109" i="24"/>
  <c r="B113" i="24"/>
  <c r="C115" i="24"/>
  <c r="E18" i="19" s="1"/>
  <c r="A30" i="17"/>
  <c r="B101" i="24" l="1"/>
  <c r="B102" i="24" s="1"/>
  <c r="B98" i="24"/>
  <c r="D7" i="19" s="1"/>
  <c r="B106" i="24"/>
  <c r="B107" i="24" s="1"/>
  <c r="B114" i="24"/>
  <c r="B115" i="24" s="1"/>
  <c r="D18" i="19" s="1"/>
  <c r="B110" i="24"/>
  <c r="B111" i="24" s="1"/>
  <c r="E64" i="24"/>
  <c r="F63" i="24"/>
  <c r="E136" i="24"/>
  <c r="E100" i="24"/>
  <c r="D14" i="14"/>
  <c r="D15" i="16"/>
  <c r="E15" i="16"/>
  <c r="F15" i="16"/>
  <c r="G11" i="12"/>
  <c r="H11" i="12"/>
  <c r="I11" i="12"/>
  <c r="F11" i="12"/>
  <c r="N10" i="12"/>
  <c r="M10" i="12"/>
  <c r="L10" i="12"/>
  <c r="E101" i="24" l="1"/>
  <c r="E102" i="24" s="1"/>
  <c r="F64" i="24"/>
  <c r="G63" i="24"/>
  <c r="G64" i="24" s="1"/>
  <c r="F136" i="24"/>
  <c r="F100" i="24"/>
  <c r="M11" i="12"/>
  <c r="L11" i="12"/>
  <c r="F101" i="24" l="1"/>
  <c r="F102" i="24" s="1"/>
  <c r="H136" i="24"/>
  <c r="H100" i="24"/>
  <c r="G136" i="24"/>
  <c r="G100" i="24"/>
  <c r="B16" i="16"/>
  <c r="B17" i="16"/>
  <c r="G101" i="24" l="1"/>
  <c r="G102" i="24" s="1"/>
  <c r="H101" i="24"/>
  <c r="H102" i="24"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B8" i="16" s="1"/>
  <c r="E7" i="14"/>
  <c r="F7" i="14"/>
  <c r="D8" i="16" s="1"/>
  <c r="G7" i="14"/>
  <c r="E8" i="16" s="1"/>
  <c r="H7" i="14"/>
  <c r="F8" i="16" s="1"/>
  <c r="I7" i="14"/>
  <c r="G8" i="16" s="1"/>
  <c r="J7" i="14"/>
  <c r="H8" i="16" s="1"/>
  <c r="K7" i="14"/>
  <c r="I8" i="16" s="1"/>
  <c r="L7" i="14"/>
  <c r="J8" i="16" s="1"/>
  <c r="M7" i="14"/>
  <c r="E81" i="14"/>
  <c r="E86" i="14" s="1"/>
  <c r="D27" i="14"/>
  <c r="B11" i="16" s="1"/>
  <c r="E27" i="14"/>
  <c r="C11" i="16" s="1"/>
  <c r="F27" i="14"/>
  <c r="D11" i="16" s="1"/>
  <c r="G27" i="14"/>
  <c r="E11" i="16" s="1"/>
  <c r="H27" i="14"/>
  <c r="F11" i="16" s="1"/>
  <c r="I27" i="14"/>
  <c r="G11" i="16" s="1"/>
  <c r="J27" i="14"/>
  <c r="H11" i="16" s="1"/>
  <c r="K27" i="14"/>
  <c r="I11" i="16" s="1"/>
  <c r="L27" i="14"/>
  <c r="J11" i="16" s="1"/>
  <c r="M27" i="14"/>
  <c r="K11" i="16" s="1"/>
  <c r="D21" i="14"/>
  <c r="B9" i="16" s="1"/>
  <c r="E21" i="14"/>
  <c r="F21" i="14"/>
  <c r="D9" i="16" s="1"/>
  <c r="G21" i="14"/>
  <c r="E9" i="16" s="1"/>
  <c r="H21" i="14"/>
  <c r="F9" i="16" s="1"/>
  <c r="I21" i="14"/>
  <c r="G9" i="16" s="1"/>
  <c r="J21" i="14"/>
  <c r="H9" i="16" s="1"/>
  <c r="K21" i="14"/>
  <c r="I9" i="16" s="1"/>
  <c r="L21" i="14"/>
  <c r="J9" i="16" s="1"/>
  <c r="I12" i="12"/>
  <c r="H12" i="12"/>
  <c r="G12" i="12"/>
  <c r="F12" i="12"/>
  <c r="K10" i="12"/>
  <c r="K11" i="12" s="1"/>
  <c r="J10" i="12"/>
  <c r="J11" i="12" s="1"/>
  <c r="E97" i="14"/>
  <c r="E89" i="14"/>
  <c r="E74" i="14"/>
  <c r="E39" i="14"/>
  <c r="C5" i="19" s="1"/>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K9" i="16" s="1"/>
  <c r="N7" i="14"/>
  <c r="F39" i="14"/>
  <c r="D5" i="19" s="1"/>
  <c r="E67" i="14"/>
  <c r="N21" i="14"/>
  <c r="L9" i="16" s="1"/>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L11" i="16" s="1"/>
  <c r="F78" i="14"/>
  <c r="G74" i="14"/>
  <c r="D64" i="14"/>
  <c r="B4" i="10" s="1"/>
  <c r="E61" i="14"/>
  <c r="G97" i="14"/>
  <c r="F102" i="14"/>
  <c r="O21" i="14"/>
  <c r="M9" i="16" s="1"/>
  <c r="F46" i="14"/>
  <c r="F94" i="14"/>
  <c r="G89" i="14"/>
  <c r="G86" i="14"/>
  <c r="H81" i="14"/>
  <c r="E33" i="14"/>
  <c r="F67" i="14"/>
  <c r="E70" i="14"/>
  <c r="F109" i="14"/>
  <c r="B17" i="10"/>
  <c r="F58" i="14"/>
  <c r="G39" i="14" l="1"/>
  <c r="C2" i="19"/>
  <c r="C14" i="19" s="1"/>
  <c r="O7" i="14"/>
  <c r="O27" i="14"/>
  <c r="M11" i="16" s="1"/>
  <c r="C18" i="10"/>
  <c r="C14" i="10"/>
  <c r="C11" i="10"/>
  <c r="C19" i="10"/>
  <c r="C10" i="10"/>
  <c r="E64" i="14"/>
  <c r="C4" i="10" s="1"/>
  <c r="F61" i="14"/>
  <c r="H39" i="14"/>
  <c r="G46" i="14"/>
  <c r="G94" i="14"/>
  <c r="H89" i="14"/>
  <c r="H74" i="14"/>
  <c r="G78" i="14"/>
  <c r="H86" i="14"/>
  <c r="I81" i="14"/>
  <c r="P21" i="14"/>
  <c r="N9" i="16" s="1"/>
  <c r="P7" i="14"/>
  <c r="G102" i="14"/>
  <c r="H97" i="14"/>
  <c r="G67" i="14"/>
  <c r="F70" i="14"/>
  <c r="F33" i="14"/>
  <c r="G109" i="14"/>
  <c r="G58" i="14"/>
  <c r="C3" i="10"/>
  <c r="C17" i="10" s="1"/>
  <c r="F51" i="14"/>
  <c r="D2" i="19" l="1"/>
  <c r="D14" i="19" s="1"/>
  <c r="D14" i="10"/>
  <c r="D11" i="10"/>
  <c r="D19" i="10"/>
  <c r="D18" i="10"/>
  <c r="D10" i="10"/>
  <c r="P27" i="14"/>
  <c r="N11" i="16" s="1"/>
  <c r="Q21" i="14"/>
  <c r="O9" i="16" s="1"/>
  <c r="I39" i="14"/>
  <c r="H67" i="14"/>
  <c r="G70" i="14"/>
  <c r="H102" i="14"/>
  <c r="I97" i="14"/>
  <c r="G61" i="14"/>
  <c r="F64" i="14"/>
  <c r="D4" i="10" s="1"/>
  <c r="I74" i="14"/>
  <c r="H78" i="14"/>
  <c r="H46" i="14"/>
  <c r="I86" i="14"/>
  <c r="J81" i="14"/>
  <c r="I89" i="14"/>
  <c r="H94" i="14"/>
  <c r="G33" i="14"/>
  <c r="Q7" i="14"/>
  <c r="H109" i="14"/>
  <c r="G51" i="14"/>
  <c r="D3" i="10"/>
  <c r="D17" i="10" s="1"/>
  <c r="H58" i="14"/>
  <c r="E2" i="19" l="1"/>
  <c r="E14" i="19" s="1"/>
  <c r="Q27" i="14"/>
  <c r="O11" i="16" s="1"/>
  <c r="E14" i="10"/>
  <c r="E11" i="10"/>
  <c r="E19" i="10"/>
  <c r="E10" i="10"/>
  <c r="E18" i="10"/>
  <c r="H33" i="14"/>
  <c r="J39" i="14"/>
  <c r="R7" i="14"/>
  <c r="I46" i="14"/>
  <c r="I67" i="14"/>
  <c r="H70" i="14"/>
  <c r="I78" i="14"/>
  <c r="J74" i="14"/>
  <c r="R21" i="14"/>
  <c r="P9" i="16" s="1"/>
  <c r="I94" i="14"/>
  <c r="J89" i="14"/>
  <c r="G64" i="14"/>
  <c r="E4" i="10" s="1"/>
  <c r="H61" i="14"/>
  <c r="J86" i="14"/>
  <c r="K81" i="14"/>
  <c r="I102" i="14"/>
  <c r="J97" i="14"/>
  <c r="I109" i="14"/>
  <c r="I58" i="14"/>
  <c r="H51" i="14"/>
  <c r="E3" i="10"/>
  <c r="E17" i="10" s="1"/>
  <c r="F2" i="19" l="1"/>
  <c r="F14" i="19" s="1"/>
  <c r="F19" i="10"/>
  <c r="F10" i="10"/>
  <c r="F18" i="10"/>
  <c r="F11" i="10"/>
  <c r="F14" i="10"/>
  <c r="R27" i="14"/>
  <c r="P11" i="16" s="1"/>
  <c r="S7" i="14"/>
  <c r="J78" i="14"/>
  <c r="K74" i="14"/>
  <c r="H64" i="14"/>
  <c r="F4" i="10" s="1"/>
  <c r="I61" i="14"/>
  <c r="K39" i="14"/>
  <c r="S21" i="14"/>
  <c r="Q9" i="16" s="1"/>
  <c r="I70" i="14"/>
  <c r="J67" i="14"/>
  <c r="I33" i="14"/>
  <c r="L81" i="14"/>
  <c r="K86" i="14"/>
  <c r="K97" i="14"/>
  <c r="J102" i="14"/>
  <c r="J94" i="14"/>
  <c r="K89" i="14"/>
  <c r="J46" i="14"/>
  <c r="J109" i="14"/>
  <c r="I51" i="14"/>
  <c r="F3" i="10"/>
  <c r="F17" i="10" s="1"/>
  <c r="J58" i="14"/>
  <c r="G2" i="19" l="1"/>
  <c r="G14" i="19" s="1"/>
  <c r="S27" i="14"/>
  <c r="Q11" i="16" s="1"/>
  <c r="G11" i="10"/>
  <c r="G19" i="10"/>
  <c r="G10" i="10"/>
  <c r="G18" i="10"/>
  <c r="G14" i="10"/>
  <c r="K46" i="14"/>
  <c r="L89" i="14"/>
  <c r="K94" i="14"/>
  <c r="K78" i="14"/>
  <c r="L74" i="14"/>
  <c r="T21" i="14"/>
  <c r="R9" i="16" s="1"/>
  <c r="M81" i="14"/>
  <c r="L86" i="14"/>
  <c r="L39" i="14"/>
  <c r="T7" i="14"/>
  <c r="J61" i="14"/>
  <c r="I64" i="14"/>
  <c r="G4" i="10" s="1"/>
  <c r="K67" i="14"/>
  <c r="J70" i="14"/>
  <c r="L97" i="14"/>
  <c r="K102" i="14"/>
  <c r="J33" i="14"/>
  <c r="K109" i="14"/>
  <c r="K58" i="14"/>
  <c r="J51" i="14"/>
  <c r="G3" i="10"/>
  <c r="G17" i="10" s="1"/>
  <c r="H2" i="19" l="1"/>
  <c r="H14" i="19" s="1"/>
  <c r="H19" i="10"/>
  <c r="H10" i="10"/>
  <c r="H18" i="10"/>
  <c r="H14" i="10"/>
  <c r="H11" i="10"/>
  <c r="T27" i="14"/>
  <c r="R11" i="16" s="1"/>
  <c r="L102" i="14"/>
  <c r="M97" i="14"/>
  <c r="M39" i="14"/>
  <c r="L94" i="14"/>
  <c r="M89" i="14"/>
  <c r="L78" i="14"/>
  <c r="M74" i="14"/>
  <c r="K70" i="14"/>
  <c r="L67" i="14"/>
  <c r="M86" i="14"/>
  <c r="N81" i="14"/>
  <c r="L46" i="14"/>
  <c r="U7" i="14"/>
  <c r="K33" i="14"/>
  <c r="K61" i="14"/>
  <c r="J64" i="14"/>
  <c r="H4" i="10" s="1"/>
  <c r="U21" i="14"/>
  <c r="S9" i="16" s="1"/>
  <c r="L109" i="14"/>
  <c r="K51" i="14"/>
  <c r="H3" i="10"/>
  <c r="H17" i="10" s="1"/>
  <c r="L58" i="14"/>
  <c r="I2" i="19" l="1"/>
  <c r="I14" i="19" s="1"/>
  <c r="I19" i="10"/>
  <c r="I10" i="10"/>
  <c r="I18" i="10"/>
  <c r="I14" i="10"/>
  <c r="I11" i="10"/>
  <c r="U27" i="14"/>
  <c r="S11" i="16" s="1"/>
  <c r="M94" i="14"/>
  <c r="N89" i="14"/>
  <c r="L61" i="14"/>
  <c r="K64" i="14"/>
  <c r="I4" i="10" s="1"/>
  <c r="V7" i="14"/>
  <c r="M102" i="14"/>
  <c r="N97" i="14"/>
  <c r="N86" i="14"/>
  <c r="O81" i="14"/>
  <c r="L33" i="14"/>
  <c r="N39" i="14"/>
  <c r="L70" i="14"/>
  <c r="M67" i="14"/>
  <c r="M46" i="14"/>
  <c r="M78" i="14"/>
  <c r="N74" i="14"/>
  <c r="M109" i="14"/>
  <c r="M58" i="14"/>
  <c r="I3" i="10"/>
  <c r="I17" i="10" s="1"/>
  <c r="L51" i="14"/>
  <c r="J2" i="19" l="1"/>
  <c r="J14" i="19" s="1"/>
  <c r="V27" i="14"/>
  <c r="T11" i="16" s="1"/>
  <c r="J18" i="10"/>
  <c r="J14" i="10"/>
  <c r="J19" i="10"/>
  <c r="J11" i="10"/>
  <c r="J10" i="10"/>
  <c r="O86" i="14"/>
  <c r="P81" i="14"/>
  <c r="N46" i="14"/>
  <c r="L64" i="14"/>
  <c r="J4" i="10" s="1"/>
  <c r="M61" i="14"/>
  <c r="W21" i="14"/>
  <c r="U9" i="16" s="1"/>
  <c r="M70" i="14"/>
  <c r="N67" i="14"/>
  <c r="W7" i="14"/>
  <c r="N102" i="14"/>
  <c r="O97" i="14"/>
  <c r="N94" i="14"/>
  <c r="O89" i="14"/>
  <c r="M33" i="14"/>
  <c r="O74" i="14"/>
  <c r="N78" i="14"/>
  <c r="O39" i="14"/>
  <c r="N109" i="14"/>
  <c r="M51" i="14"/>
  <c r="J3" i="10"/>
  <c r="J17" i="10" s="1"/>
  <c r="N58" i="14"/>
  <c r="K2" i="19" l="1"/>
  <c r="K14" i="19" s="1"/>
  <c r="K18" i="10"/>
  <c r="K14" i="10"/>
  <c r="K11" i="10"/>
  <c r="K19" i="10"/>
  <c r="K10" i="10"/>
  <c r="W27" i="14"/>
  <c r="U11" i="16" s="1"/>
  <c r="O94" i="14"/>
  <c r="P89" i="14"/>
  <c r="N61" i="14"/>
  <c r="M64" i="14"/>
  <c r="K4" i="10" s="1"/>
  <c r="X21" i="14"/>
  <c r="V9" i="16" s="1"/>
  <c r="O78" i="14"/>
  <c r="P74" i="14"/>
  <c r="N33" i="14"/>
  <c r="X7" i="14"/>
  <c r="O46" i="14"/>
  <c r="N70" i="14"/>
  <c r="O67" i="14"/>
  <c r="Q81" i="14"/>
  <c r="P86" i="14"/>
  <c r="O102" i="14"/>
  <c r="P97" i="14"/>
  <c r="P39" i="14"/>
  <c r="N5" i="19" s="1"/>
  <c r="O109" i="14"/>
  <c r="O58" i="14"/>
  <c r="N51" i="14"/>
  <c r="K3" i="10"/>
  <c r="K17" i="10" s="1"/>
  <c r="L2" i="19" l="1"/>
  <c r="L14" i="19" s="1"/>
  <c r="L19" i="10"/>
  <c r="L11" i="10"/>
  <c r="L10" i="10"/>
  <c r="L18" i="10"/>
  <c r="L14" i="10"/>
  <c r="X27" i="14"/>
  <c r="V11" i="16" s="1"/>
  <c r="P46" i="14"/>
  <c r="P78" i="14"/>
  <c r="Q74" i="14"/>
  <c r="Q97" i="14"/>
  <c r="P102" i="14"/>
  <c r="Y21" i="14"/>
  <c r="W9" i="16" s="1"/>
  <c r="O70" i="14"/>
  <c r="P67" i="14"/>
  <c r="P94" i="14"/>
  <c r="Q89" i="14"/>
  <c r="Y7" i="14"/>
  <c r="O33" i="14"/>
  <c r="Q86" i="14"/>
  <c r="R81" i="14"/>
  <c r="N64" i="14"/>
  <c r="L4" i="10" s="1"/>
  <c r="O61" i="14"/>
  <c r="Q39" i="14"/>
  <c r="O5" i="19" s="1"/>
  <c r="P109" i="14"/>
  <c r="O51" i="14"/>
  <c r="L3" i="10"/>
  <c r="L17" i="10" s="1"/>
  <c r="P58" i="14"/>
  <c r="M2" i="19" l="1"/>
  <c r="M14" i="19" s="1"/>
  <c r="Y27" i="14"/>
  <c r="W11" i="16" s="1"/>
  <c r="M14" i="10"/>
  <c r="M11" i="10"/>
  <c r="M10" i="10"/>
  <c r="M19" i="10"/>
  <c r="M18" i="10"/>
  <c r="Z21" i="14"/>
  <c r="X9" i="16" s="1"/>
  <c r="R97" i="14"/>
  <c r="Q102" i="14"/>
  <c r="O64" i="14"/>
  <c r="M4" i="10" s="1"/>
  <c r="P61" i="14"/>
  <c r="Q94" i="14"/>
  <c r="R89" i="14"/>
  <c r="Q78" i="14"/>
  <c r="R74" i="14"/>
  <c r="R86" i="14"/>
  <c r="S81" i="14"/>
  <c r="P70" i="14"/>
  <c r="Q67" i="14"/>
  <c r="Q46" i="14"/>
  <c r="Z7" i="14"/>
  <c r="R39" i="14"/>
  <c r="P5" i="19" s="1"/>
  <c r="P33" i="14"/>
  <c r="Q109" i="14"/>
  <c r="Q58" i="14"/>
  <c r="P51" i="14"/>
  <c r="M3" i="10"/>
  <c r="M17" i="10" s="1"/>
  <c r="N2" i="19" l="1"/>
  <c r="N14" i="19" s="1"/>
  <c r="N10" i="10"/>
  <c r="N18" i="10"/>
  <c r="N19" i="10"/>
  <c r="N14" i="10"/>
  <c r="N11" i="10"/>
  <c r="Z27" i="14"/>
  <c r="X11" i="16" s="1"/>
  <c r="R102" i="14"/>
  <c r="S97" i="14"/>
  <c r="R46" i="14"/>
  <c r="Q61" i="14"/>
  <c r="P64" i="14"/>
  <c r="N4" i="10" s="1"/>
  <c r="R78" i="14"/>
  <c r="S74" i="14"/>
  <c r="AA21" i="14"/>
  <c r="Y9" i="16" s="1"/>
  <c r="R94" i="14"/>
  <c r="S89" i="14"/>
  <c r="R67" i="14"/>
  <c r="Q70" i="14"/>
  <c r="S39" i="14"/>
  <c r="Q5" i="19" s="1"/>
  <c r="T81" i="14"/>
  <c r="S86" i="14"/>
  <c r="AA7" i="14"/>
  <c r="Q33" i="14"/>
  <c r="R109" i="14"/>
  <c r="Q51" i="14"/>
  <c r="N3" i="10"/>
  <c r="N17" i="10" s="1"/>
  <c r="R58" i="14"/>
  <c r="O2" i="19" l="1"/>
  <c r="O14" i="19" s="1"/>
  <c r="O11" i="10"/>
  <c r="O10" i="10"/>
  <c r="O19" i="10"/>
  <c r="O18" i="10"/>
  <c r="O14" i="10"/>
  <c r="AA27" i="14"/>
  <c r="Y11" i="16" s="1"/>
  <c r="T89" i="14"/>
  <c r="S94" i="14"/>
  <c r="R70" i="14"/>
  <c r="S67" i="14"/>
  <c r="T86" i="14"/>
  <c r="U81" i="14"/>
  <c r="Q64" i="14"/>
  <c r="O4" i="10" s="1"/>
  <c r="R61" i="14"/>
  <c r="AB7" i="14"/>
  <c r="S78" i="14"/>
  <c r="T74" i="14"/>
  <c r="S102" i="14"/>
  <c r="T97" i="14"/>
  <c r="AB21" i="14"/>
  <c r="Z9" i="16" s="1"/>
  <c r="S46" i="14"/>
  <c r="T39" i="14"/>
  <c r="R5" i="19" s="1"/>
  <c r="R33" i="14"/>
  <c r="S109" i="14"/>
  <c r="S58" i="14"/>
  <c r="R51" i="14"/>
  <c r="O3" i="10"/>
  <c r="O17" i="10" s="1"/>
  <c r="P2" i="19" l="1"/>
  <c r="P14" i="19" s="1"/>
  <c r="AB27" i="14"/>
  <c r="Z11" i="16" s="1"/>
  <c r="P19" i="10"/>
  <c r="P10" i="10"/>
  <c r="P14" i="10"/>
  <c r="P18" i="10"/>
  <c r="P11" i="10"/>
  <c r="U86" i="14"/>
  <c r="V81" i="14"/>
  <c r="T94" i="14"/>
  <c r="U89" i="14"/>
  <c r="S33" i="14"/>
  <c r="U39" i="14"/>
  <c r="S5" i="19" s="1"/>
  <c r="T46" i="14"/>
  <c r="AC7" i="14"/>
  <c r="S70" i="14"/>
  <c r="T67" i="14"/>
  <c r="U97" i="14"/>
  <c r="T102" i="14"/>
  <c r="T78" i="14"/>
  <c r="U74" i="14"/>
  <c r="AC21" i="14"/>
  <c r="AA9" i="16" s="1"/>
  <c r="R64" i="14"/>
  <c r="P4" i="10" s="1"/>
  <c r="S61" i="14"/>
  <c r="T109" i="14"/>
  <c r="T58" i="14"/>
  <c r="S51" i="14"/>
  <c r="P3" i="10"/>
  <c r="P17" i="10" s="1"/>
  <c r="Q2" i="19" l="1"/>
  <c r="Q14" i="19" s="1"/>
  <c r="Q19" i="10"/>
  <c r="Q18" i="10"/>
  <c r="Q10" i="10"/>
  <c r="Q14" i="10"/>
  <c r="Q11" i="10"/>
  <c r="AC27" i="14"/>
  <c r="AA11" i="16" s="1"/>
  <c r="V39" i="14"/>
  <c r="T5" i="19" s="1"/>
  <c r="U102" i="14"/>
  <c r="V97" i="14"/>
  <c r="AD21" i="14"/>
  <c r="AB9" i="16" s="1"/>
  <c r="T70" i="14"/>
  <c r="U67" i="14"/>
  <c r="AD7" i="14"/>
  <c r="U94" i="14"/>
  <c r="V89" i="14"/>
  <c r="T33" i="14"/>
  <c r="U78" i="14"/>
  <c r="V74" i="14"/>
  <c r="U46" i="14"/>
  <c r="V86" i="14"/>
  <c r="W81" i="14"/>
  <c r="S64" i="14"/>
  <c r="Q4" i="10" s="1"/>
  <c r="T61" i="14"/>
  <c r="U109" i="14"/>
  <c r="T51" i="14"/>
  <c r="Q3" i="10"/>
  <c r="Q17" i="10" s="1"/>
  <c r="U58" i="14"/>
  <c r="R2" i="19" l="1"/>
  <c r="R14" i="19" s="1"/>
  <c r="AD27" i="14"/>
  <c r="AB11" i="16" s="1"/>
  <c r="R18" i="10"/>
  <c r="R14" i="10"/>
  <c r="R10" i="10"/>
  <c r="R11" i="10"/>
  <c r="R19" i="10"/>
  <c r="U70" i="14"/>
  <c r="V67" i="14"/>
  <c r="X81" i="14"/>
  <c r="W86" i="14"/>
  <c r="V46" i="14"/>
  <c r="V102" i="14"/>
  <c r="W97" i="14"/>
  <c r="V78" i="14"/>
  <c r="W74" i="14"/>
  <c r="AE7" i="14"/>
  <c r="U33" i="14"/>
  <c r="V94" i="14"/>
  <c r="W89" i="14"/>
  <c r="AE21" i="14"/>
  <c r="AC9" i="16" s="1"/>
  <c r="T64" i="14"/>
  <c r="R4" i="10" s="1"/>
  <c r="U61" i="14"/>
  <c r="W39" i="14"/>
  <c r="U5" i="19" s="1"/>
  <c r="V109" i="14"/>
  <c r="V58" i="14"/>
  <c r="U51" i="14"/>
  <c r="R3" i="10"/>
  <c r="R17" i="10" s="1"/>
  <c r="S2" i="19" l="1"/>
  <c r="S14" i="19" s="1"/>
  <c r="S18" i="10"/>
  <c r="S14" i="10"/>
  <c r="S11" i="10"/>
  <c r="S10" i="10"/>
  <c r="S19" i="10"/>
  <c r="AE27" i="14"/>
  <c r="AC11" i="16" s="1"/>
  <c r="W94" i="14"/>
  <c r="X89" i="14"/>
  <c r="W46" i="14"/>
  <c r="AG7" i="14"/>
  <c r="AF7" i="14"/>
  <c r="Y81" i="14"/>
  <c r="X86" i="14"/>
  <c r="X39" i="14"/>
  <c r="V5" i="19" s="1"/>
  <c r="V33" i="14"/>
  <c r="AG21" i="14"/>
  <c r="AE9" i="16" s="1"/>
  <c r="AF21" i="14"/>
  <c r="AD9" i="16" s="1"/>
  <c r="W78" i="14"/>
  <c r="X74" i="14"/>
  <c r="V70" i="14"/>
  <c r="W67" i="14"/>
  <c r="X97" i="14"/>
  <c r="W102" i="14"/>
  <c r="V61" i="14"/>
  <c r="U64" i="14"/>
  <c r="S4" i="10" s="1"/>
  <c r="W109" i="14"/>
  <c r="S3" i="10"/>
  <c r="S17" i="10" s="1"/>
  <c r="V51" i="14"/>
  <c r="W58" i="14"/>
  <c r="T2" i="19" l="1"/>
  <c r="T14" i="19" s="1"/>
  <c r="T14" i="10"/>
  <c r="T10" i="10"/>
  <c r="T11" i="10"/>
  <c r="T19" i="10"/>
  <c r="T18" i="10"/>
  <c r="AG27" i="14"/>
  <c r="AE11" i="16" s="1"/>
  <c r="AF27" i="14"/>
  <c r="AD11" i="16" s="1"/>
  <c r="X102" i="14"/>
  <c r="Y97" i="14"/>
  <c r="X46" i="14"/>
  <c r="W70" i="14"/>
  <c r="X67" i="14"/>
  <c r="Y39" i="14"/>
  <c r="W5" i="19" s="1"/>
  <c r="X94" i="14"/>
  <c r="Y89" i="14"/>
  <c r="X78" i="14"/>
  <c r="Y74" i="14"/>
  <c r="Y86" i="14"/>
  <c r="Z81" i="14"/>
  <c r="V64" i="14"/>
  <c r="T4" i="10" s="1"/>
  <c r="W61" i="14"/>
  <c r="W33" i="14"/>
  <c r="X109" i="14"/>
  <c r="X58" i="14"/>
  <c r="W51" i="14"/>
  <c r="T3" i="10"/>
  <c r="T17" i="10" s="1"/>
  <c r="U2" i="19" l="1"/>
  <c r="U14" i="19" s="1"/>
  <c r="U14" i="10"/>
  <c r="U11" i="10"/>
  <c r="U19" i="10"/>
  <c r="U18" i="10"/>
  <c r="U10" i="10"/>
  <c r="AA81" i="14"/>
  <c r="Z86" i="14"/>
  <c r="Z39" i="14"/>
  <c r="X5" i="19" s="1"/>
  <c r="Y94" i="14"/>
  <c r="Z89" i="14"/>
  <c r="Y78" i="14"/>
  <c r="Z74" i="14"/>
  <c r="X33" i="14"/>
  <c r="Y102" i="14"/>
  <c r="Z97" i="14"/>
  <c r="X70" i="14"/>
  <c r="Y67" i="14"/>
  <c r="Y46" i="14"/>
  <c r="W64" i="14"/>
  <c r="U4" i="10" s="1"/>
  <c r="X61" i="14"/>
  <c r="Y109" i="14"/>
  <c r="X51" i="14"/>
  <c r="U3" i="10"/>
  <c r="U17" i="10" s="1"/>
  <c r="Y58" i="14"/>
  <c r="V2" i="19" l="1"/>
  <c r="V14" i="19" s="1"/>
  <c r="V11" i="10"/>
  <c r="V19" i="10"/>
  <c r="V18" i="10"/>
  <c r="V14" i="10"/>
  <c r="V10" i="10"/>
  <c r="Y70" i="14"/>
  <c r="Z67" i="14"/>
  <c r="AA89" i="14"/>
  <c r="Z94" i="14"/>
  <c r="Z46" i="14"/>
  <c r="Z102" i="14"/>
  <c r="AA97" i="14"/>
  <c r="AA39" i="14"/>
  <c r="Y5" i="19" s="1"/>
  <c r="X64" i="14"/>
  <c r="V4" i="10" s="1"/>
  <c r="Y61" i="14"/>
  <c r="Y33" i="14"/>
  <c r="AA74" i="14"/>
  <c r="Z78" i="14"/>
  <c r="AA86" i="14"/>
  <c r="AB81" i="14"/>
  <c r="Z109" i="14"/>
  <c r="Z58" i="14"/>
  <c r="Y51" i="14"/>
  <c r="V3" i="10"/>
  <c r="V17" i="10" s="1"/>
  <c r="W2" i="19" l="1"/>
  <c r="W14" i="19" s="1"/>
  <c r="W11" i="10"/>
  <c r="W10" i="10"/>
  <c r="W19" i="10"/>
  <c r="W18" i="10"/>
  <c r="W14" i="10"/>
  <c r="AB74" i="14"/>
  <c r="AA78" i="14"/>
  <c r="Y64" i="14"/>
  <c r="W4" i="10" s="1"/>
  <c r="Z61" i="14"/>
  <c r="AA46" i="14"/>
  <c r="AC81" i="14"/>
  <c r="AB86" i="14"/>
  <c r="AB89" i="14"/>
  <c r="AA94" i="14"/>
  <c r="AB97" i="14"/>
  <c r="AA102" i="14"/>
  <c r="Z33" i="14"/>
  <c r="Z70" i="14"/>
  <c r="AA67" i="14"/>
  <c r="AB39" i="14"/>
  <c r="Z5" i="19" s="1"/>
  <c r="AA109" i="14"/>
  <c r="Z51" i="14"/>
  <c r="W3" i="10"/>
  <c r="W17" i="10" s="1"/>
  <c r="AA58" i="14"/>
  <c r="X2" i="19" l="1"/>
  <c r="X14" i="19" s="1"/>
  <c r="X19" i="10"/>
  <c r="X18" i="10"/>
  <c r="X14" i="10"/>
  <c r="X10" i="10"/>
  <c r="X11" i="10"/>
  <c r="AA33" i="14"/>
  <c r="AB46" i="14"/>
  <c r="AA70" i="14"/>
  <c r="AB67" i="14"/>
  <c r="Z64" i="14"/>
  <c r="X4" i="10" s="1"/>
  <c r="AA61" i="14"/>
  <c r="AB102" i="14"/>
  <c r="AC97" i="14"/>
  <c r="AC86" i="14"/>
  <c r="AD81" i="14"/>
  <c r="AC39" i="14"/>
  <c r="AA5" i="19" s="1"/>
  <c r="AB94" i="14"/>
  <c r="AC89" i="14"/>
  <c r="AC74" i="14"/>
  <c r="AB78" i="14"/>
  <c r="AB109" i="14"/>
  <c r="AB58" i="14"/>
  <c r="X3" i="10"/>
  <c r="X17" i="10" s="1"/>
  <c r="AA51" i="14"/>
  <c r="Y2" i="19" l="1"/>
  <c r="Y14" i="19" s="1"/>
  <c r="Y19" i="10"/>
  <c r="Y18" i="10"/>
  <c r="Y10" i="10"/>
  <c r="Y14" i="10"/>
  <c r="Y11" i="10"/>
  <c r="AD39" i="14"/>
  <c r="AB5" i="19" s="1"/>
  <c r="AE81" i="14"/>
  <c r="AD86" i="14"/>
  <c r="AC46" i="14"/>
  <c r="AB70" i="14"/>
  <c r="AC67" i="14"/>
  <c r="AC78" i="14"/>
  <c r="AD74" i="14"/>
  <c r="AC102" i="14"/>
  <c r="AD97" i="14"/>
  <c r="AB33" i="14"/>
  <c r="AB61" i="14"/>
  <c r="AA64" i="14"/>
  <c r="Y4" i="10" s="1"/>
  <c r="AD89" i="14"/>
  <c r="AC94" i="14"/>
  <c r="AC109" i="14"/>
  <c r="Y3" i="10"/>
  <c r="Y17" i="10" s="1"/>
  <c r="AB51" i="14"/>
  <c r="AC58" i="14"/>
  <c r="Z2" i="19" l="1"/>
  <c r="Z14" i="19" s="1"/>
  <c r="Z18" i="10"/>
  <c r="Z14" i="10"/>
  <c r="Z10" i="10"/>
  <c r="Z19" i="10"/>
  <c r="Z11" i="10"/>
  <c r="AC33" i="14"/>
  <c r="AD102" i="14"/>
  <c r="AE97" i="14"/>
  <c r="AB64" i="14"/>
  <c r="Z4" i="10" s="1"/>
  <c r="AC61" i="14"/>
  <c r="AF81" i="14"/>
  <c r="AE86" i="14"/>
  <c r="AD78" i="14"/>
  <c r="AE74" i="14"/>
  <c r="AD67" i="14"/>
  <c r="AC70" i="14"/>
  <c r="AD46" i="14"/>
  <c r="AD94" i="14"/>
  <c r="AE89" i="14"/>
  <c r="AE39" i="14"/>
  <c r="AC5" i="19" s="1"/>
  <c r="AD109" i="14"/>
  <c r="AD58" i="14"/>
  <c r="Z3" i="10"/>
  <c r="Z17" i="10" s="1"/>
  <c r="AC51" i="14"/>
  <c r="AA2" i="19" l="1"/>
  <c r="AA14" i="19" s="1"/>
  <c r="AA18" i="10"/>
  <c r="AA14" i="10"/>
  <c r="AA11" i="10"/>
  <c r="AA10" i="10"/>
  <c r="AA19" i="10"/>
  <c r="AG81" i="14"/>
  <c r="AF86" i="14"/>
  <c r="AE67" i="14"/>
  <c r="AD70" i="14"/>
  <c r="AF74" i="14"/>
  <c r="AE78" i="14"/>
  <c r="AE102" i="14"/>
  <c r="AF97" i="14"/>
  <c r="AF39" i="14"/>
  <c r="AD5" i="19" s="1"/>
  <c r="AD33" i="14"/>
  <c r="AE46" i="14"/>
  <c r="AD61" i="14"/>
  <c r="AC64" i="14"/>
  <c r="AA4" i="10" s="1"/>
  <c r="AE94" i="14"/>
  <c r="AF89" i="14"/>
  <c r="AE109" i="14"/>
  <c r="AD51" i="14"/>
  <c r="AA3" i="10"/>
  <c r="AA17" i="10" s="1"/>
  <c r="AE58" i="14"/>
  <c r="AB2" i="19" l="1"/>
  <c r="AB14" i="19" s="1"/>
  <c r="AB14" i="10"/>
  <c r="AB19" i="10"/>
  <c r="AB11" i="10"/>
  <c r="AB18" i="10"/>
  <c r="AB10" i="10"/>
  <c r="AG97" i="14"/>
  <c r="AF102" i="14"/>
  <c r="AG74" i="14"/>
  <c r="AF78" i="14"/>
  <c r="AF67" i="14"/>
  <c r="AE70" i="14"/>
  <c r="AG39" i="14"/>
  <c r="AE5" i="19" s="1"/>
  <c r="AE61" i="14"/>
  <c r="AD64" i="14"/>
  <c r="AB4" i="10" s="1"/>
  <c r="AF46" i="14"/>
  <c r="AE33" i="14"/>
  <c r="AF94" i="14"/>
  <c r="AG89" i="14"/>
  <c r="AG86" i="14"/>
  <c r="AH81" i="14"/>
  <c r="AF109" i="14"/>
  <c r="AG58" i="14"/>
  <c r="AF58" i="14"/>
  <c r="AE51" i="14"/>
  <c r="AB3" i="10"/>
  <c r="AB17" i="10" s="1"/>
  <c r="AC2" i="19" l="1"/>
  <c r="AC14" i="19" s="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4" i="19" s="1"/>
  <c r="AD18" i="10"/>
  <c r="AD19" i="10"/>
  <c r="AD14" i="10"/>
  <c r="AD10" i="10"/>
  <c r="AD11" i="10"/>
  <c r="AG33" i="14"/>
  <c r="AH102" i="14"/>
  <c r="AH78" i="14"/>
  <c r="AH94" i="14"/>
  <c r="AF64" i="14"/>
  <c r="AD4" i="10" s="1"/>
  <c r="AG61" i="14"/>
  <c r="AG70" i="14"/>
  <c r="AH109" i="14"/>
  <c r="AG51" i="14"/>
  <c r="AD3" i="10"/>
  <c r="AD17" i="10" s="1"/>
  <c r="AE2" i="19" l="1"/>
  <c r="AE14" i="19" s="1"/>
  <c r="AE11" i="10"/>
  <c r="AE10" i="10"/>
  <c r="AE19" i="10"/>
  <c r="AE18" i="10"/>
  <c r="AE14" i="10"/>
  <c r="AG64" i="14"/>
  <c r="AE4" i="10" s="1"/>
  <c r="AE3" i="10"/>
  <c r="AE17" i="10" s="1"/>
</calcChain>
</file>

<file path=xl/sharedStrings.xml><?xml version="1.0" encoding="utf-8"?>
<sst xmlns="http://schemas.openxmlformats.org/spreadsheetml/2006/main" count="1714" uniqueCount="835">
  <si>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</si>
  <si>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</si>
  <si>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</si>
  <si>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</si>
  <si>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</si>
  <si>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</si>
  <si>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</si>
  <si>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</si>
  <si>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</si>
  <si>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</si>
  <si>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</si>
  <si>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</si>
  <si>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</si>
  <si>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</si>
  <si>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</si>
  <si>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</si>
  <si>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</si>
  <si>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</si>
  <si>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</si>
  <si>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</si>
  <si>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</si>
  <si>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</si>
  <si>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</si>
  <si>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</si>
  <si>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</si>
  <si>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</si>
  <si>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</si>
  <si>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</si>
  <si>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</si>
  <si>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</si>
  <si>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</si>
  <si>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</si>
  <si>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</si>
  <si>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</si>
  <si>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</si>
  <si>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</si>
  <si>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</si>
  <si>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</si>
  <si>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</si>
  <si>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</si>
  <si>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</si>
  <si>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</si>
  <si>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</si>
  <si>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</si>
  <si>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</si>
  <si>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</si>
  <si>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</si>
  <si>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</si>
  <si>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</si>
  <si>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</si>
  <si>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</si>
  <si>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</si>
  <si>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</si>
  <si>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</si>
  <si>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</si>
  <si>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</si>
  <si>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</si>
  <si>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</si>
  <si>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</si>
  <si>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</si>
  <si>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</si>
  <si>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</si>
  <si>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</si>
  <si>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</si>
  <si>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</si>
  <si>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</si>
  <si>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</si>
  <si>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</si>
  <si>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</si>
  <si>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</si>
  <si>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</si>
  <si>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</si>
  <si>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</si>
  <si>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</si>
  <si>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</si>
  <si>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</si>
  <si>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</si>
  <si>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</si>
  <si>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</si>
  <si>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</si>
  <si>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</si>
  <si>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</si>
  <si>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</si>
  <si>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</si>
  <si>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</si>
  <si>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</si>
  <si>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</si>
  <si>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</si>
  <si>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</si>
  <si>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</si>
  <si>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</si>
  <si>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</si>
  <si>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</si>
  <si>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</si>
  <si>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</si>
  <si>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</si>
  <si>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</si>
  <si>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</si>
  <si>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</si>
  <si>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</si>
  <si>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</si>
  <si>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</si>
  <si>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</si>
  <si>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</si>
  <si>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</si>
  <si>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</si>
  <si>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</si>
  <si>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</si>
  <si>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</si>
  <si>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</si>
  <si>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</si>
  <si>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</si>
  <si>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</si>
  <si>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</si>
  <si>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</si>
  <si>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</si>
  <si>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</si>
  <si>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</si>
  <si>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</si>
  <si>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</si>
  <si>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</si>
  <si>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</si>
  <si>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</si>
  <si>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</si>
  <si>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</si>
  <si>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</si>
  <si>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</si>
  <si>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</si>
  <si>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</si>
  <si>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</si>
  <si>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</si>
  <si>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</si>
  <si>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</si>
  <si>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</si>
  <si>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</si>
  <si>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</si>
  <si>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</si>
  <si>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</si>
  <si>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</si>
  <si>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</si>
  <si>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</si>
  <si>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</si>
  <si>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</si>
  <si>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</si>
  <si>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</si>
  <si>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</si>
  <si>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</si>
  <si>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</si>
  <si>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</si>
  <si>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</si>
  <si>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</si>
  <si>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</si>
  <si>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</si>
  <si>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</si>
  <si>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</si>
  <si>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</si>
  <si>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</si>
  <si>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</si>
  <si>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</si>
  <si>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</si>
  <si>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</si>
  <si>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</si>
  <si>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</si>
  <si>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</si>
  <si>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</si>
  <si>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</si>
  <si>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</si>
  <si>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</si>
  <si>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</si>
  <si>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</si>
  <si>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</si>
  <si>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</si>
  <si>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</si>
  <si>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</si>
  <si>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</si>
  <si>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</si>
  <si>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</si>
  <si>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</si>
  <si>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</si>
  <si>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</si>
  <si>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</si>
  <si>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</si>
  <si>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</si>
  <si>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</si>
  <si>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</si>
  <si>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</si>
  <si>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</si>
  <si>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</si>
  <si>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</si>
  <si>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</si>
  <si>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</si>
  <si>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</si>
  <si>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</si>
  <si>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</si>
  <si>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</si>
  <si>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</si>
  <si>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</si>
  <si>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</si>
  <si>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</si>
  <si>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</si>
  <si>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</si>
  <si>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</si>
  <si>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</si>
  <si>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</si>
  <si>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</si>
  <si>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</si>
  <si>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</si>
  <si>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</si>
  <si>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</si>
  <si>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</si>
  <si>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</si>
  <si>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</si>
  <si>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</si>
  <si>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</si>
  <si>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</si>
  <si>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</si>
  <si>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</si>
  <si>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</si>
  <si>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</si>
  <si>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</si>
  <si>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</si>
  <si>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</si>
  <si>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</si>
  <si>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</si>
  <si>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</si>
  <si>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</si>
  <si>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</si>
  <si>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</si>
  <si>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</si>
  <si>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</si>
  <si>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</si>
  <si>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</si>
  <si>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</si>
  <si>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</si>
  <si>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</si>
  <si>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</si>
  <si>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</si>
  <si>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</si>
  <si>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</si>
  <si>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</si>
  <si>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</si>
  <si>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</si>
  <si>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</si>
  <si>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</si>
  <si>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</si>
  <si>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</si>
  <si>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</si>
  <si>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</si>
  <si>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</si>
  <si>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</si>
  <si>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</si>
  <si>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</si>
  <si>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</si>
  <si>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</si>
  <si>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</si>
  <si>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</si>
  <si>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</si>
  <si>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</si>
  <si>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</si>
  <si>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</si>
  <si>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</si>
  <si>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</si>
  <si>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</si>
  <si>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</si>
  <si>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</si>
  <si>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</si>
  <si>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</si>
  <si>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</si>
  <si>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</si>
  <si>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</si>
  <si>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</si>
  <si>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</si>
  <si>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</si>
  <si>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</si>
  <si>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</si>
  <si>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</si>
  <si>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</si>
  <si>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</si>
  <si>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</si>
  <si>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</si>
  <si>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</si>
  <si>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</si>
  <si>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</si>
  <si>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</si>
  <si>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</si>
  <si>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</si>
  <si>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</si>
  <si>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</si>
  <si>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</si>
  <si>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</si>
  <si>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</si>
  <si>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</si>
  <si>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</si>
  <si>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</si>
  <si>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</si>
  <si>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</si>
  <si>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</si>
  <si>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</si>
  <si>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</si>
  <si>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</si>
  <si>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</si>
  <si>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</si>
  <si>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</si>
  <si>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</si>
  <si>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</si>
  <si>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</si>
  <si>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</si>
  <si>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</si>
  <si>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</si>
  <si>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</si>
  <si>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</si>
  <si>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</si>
  <si>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</si>
  <si>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</si>
  <si>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</si>
  <si>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</si>
  <si>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</si>
  <si>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</si>
  <si>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</si>
  <si>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</si>
  <si>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</si>
  <si>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</si>
  <si>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</si>
  <si>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</si>
  <si>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</si>
  <si>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</si>
  <si>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</si>
  <si>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</si>
  <si>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</si>
  <si>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</si>
  <si>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</si>
  <si>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</si>
  <si>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</si>
  <si>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</si>
  <si>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</si>
  <si>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</si>
  <si>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</si>
  <si>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</si>
  <si>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</si>
  <si>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</si>
  <si>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</si>
  <si>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</si>
  <si>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</si>
  <si>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</si>
  <si>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</si>
  <si>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</si>
  <si>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</si>
  <si>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</si>
  <si>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</si>
  <si>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</si>
  <si>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</si>
  <si>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</si>
  <si>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</si>
  <si>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</si>
  <si>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</si>
  <si>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</si>
  <si>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</si>
  <si>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</si>
  <si>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</si>
  <si>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</si>
  <si>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</si>
  <si>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</si>
  <si>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</si>
  <si>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</si>
  <si>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</si>
  <si>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</si>
  <si>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</si>
  <si>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</si>
  <si>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</si>
  <si>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</si>
  <si>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</si>
  <si>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</si>
  <si>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</si>
  <si>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</si>
  <si>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</si>
  <si>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</si>
  <si>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</si>
  <si>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</si>
  <si>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</si>
  <si>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</si>
  <si>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</si>
  <si>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</si>
  <si>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</si>
  <si>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</si>
  <si>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</si>
  <si>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</si>
  <si>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</si>
  <si>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</si>
  <si>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</si>
  <si>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</si>
  <si>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</si>
  <si>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</si>
  <si>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</si>
  <si>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</si>
  <si>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</si>
  <si>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</si>
  <si>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</si>
  <si>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</si>
  <si>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</si>
  <si>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</si>
  <si>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</si>
  <si>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</si>
  <si>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</si>
  <si>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</si>
  <si>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</si>
  <si>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</si>
  <si>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</si>
  <si>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</si>
  <si>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</si>
  <si>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</si>
  <si>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</si>
  <si>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</si>
  <si>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</si>
  <si>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</si>
  <si>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</si>
  <si>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</si>
  <si>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</si>
  <si>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</si>
  <si>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</si>
  <si>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</si>
  <si>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</si>
  <si>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</si>
  <si>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</si>
  <si>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</si>
  <si>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</si>
  <si>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</si>
  <si>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</si>
  <si>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</si>
  <si>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</si>
  <si>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</si>
  <si>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</si>
  <si>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</si>
  <si>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</si>
  <si>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</si>
  <si>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</si>
  <si>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</si>
  <si>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</si>
  <si>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</si>
  <si>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</si>
  <si>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</si>
  <si>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</si>
  <si>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</si>
  <si>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</si>
  <si>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</si>
  <si>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</si>
  <si>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</si>
  <si>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</si>
  <si>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</si>
  <si>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</si>
  <si>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</si>
  <si>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</si>
  <si>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</si>
  <si>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</si>
  <si>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</si>
  <si>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</si>
  <si>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</si>
  <si>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</si>
  <si>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</si>
  <si>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</si>
  <si>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</si>
  <si>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</si>
  <si>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</si>
  <si>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</si>
  <si>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</si>
  <si>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</si>
  <si>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</si>
  <si>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</si>
  <si>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</si>
  <si>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</si>
  <si>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</si>
  <si>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</si>
  <si>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</si>
  <si>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</si>
  <si>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</si>
  <si>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</si>
  <si>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</si>
  <si>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</si>
  <si>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</si>
  <si>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</si>
  <si>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</si>
  <si>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</si>
  <si>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</si>
  <si>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</si>
  <si>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</si>
  <si>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</si>
  <si>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</si>
  <si>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</si>
  <si>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</si>
  <si>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</si>
  <si>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</si>
  <si>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</si>
  <si>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</si>
  <si>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</si>
  <si>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</si>
  <si>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</si>
  <si>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</si>
  <si>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</si>
  <si>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</si>
  <si>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</si>
  <si>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</si>
  <si>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</si>
  <si>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</si>
  <si>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</si>
  <si>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</si>
  <si>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</si>
  <si>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</si>
  <si>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</si>
  <si>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</si>
  <si>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</si>
  <si>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</si>
  <si>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</si>
  <si>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</si>
  <si>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</si>
  <si>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</si>
  <si>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</si>
  <si>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</si>
  <si>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</si>
  <si>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</si>
  <si>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</si>
  <si>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</si>
  <si>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</si>
  <si>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</si>
  <si>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</si>
  <si>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</si>
  <si>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</si>
  <si>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</si>
  <si>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</si>
  <si>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</si>
  <si>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</si>
  <si>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</si>
  <si>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</si>
  <si>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</si>
  <si>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</si>
  <si>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</si>
  <si>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</si>
  <si>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</si>
  <si>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</si>
  <si>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</si>
  <si>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</si>
  <si>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</si>
  <si>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</si>
  <si>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</si>
  <si>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</si>
  <si>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</si>
  <si>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</si>
  <si>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</si>
  <si>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</si>
  <si>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</si>
  <si>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</si>
  <si>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</si>
  <si>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</si>
  <si>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</si>
  <si>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</si>
  <si>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</si>
  <si>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</si>
  <si>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</si>
  <si>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</si>
  <si>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</si>
  <si>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</si>
  <si>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</si>
  <si>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</si>
  <si>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</si>
  <si>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</si>
  <si>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</si>
  <si>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</si>
  <si>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</si>
  <si>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</si>
  <si>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</si>
  <si>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</si>
  <si>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</si>
  <si>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</si>
  <si>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</si>
  <si>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</si>
  <si>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</si>
  <si>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</si>
  <si>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</si>
  <si>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</si>
  <si>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</si>
  <si>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</si>
  <si>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</si>
  <si>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</si>
  <si>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</si>
  <si>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</si>
  <si>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</si>
  <si>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</si>
  <si>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</si>
  <si>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</si>
  <si>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</si>
  <si>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</si>
  <si>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</si>
  <si>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</si>
  <si>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</si>
  <si>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</si>
  <si>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</si>
  <si>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</si>
  <si>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</si>
  <si>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</si>
  <si>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The PTC for wind is only available for 10 years of a project. We therefore multiply the PTC values by the ratio</t>
  </si>
  <si>
    <t>of the present value of costs over 10 years to the present value of costs over 30 years, using a 3% discount rate.</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</si>
  <si>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</si>
  <si>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</si>
  <si>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</si>
  <si>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</si>
  <si>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</si>
  <si>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</si>
  <si>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</si>
  <si>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</si>
  <si>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</si>
  <si>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</si>
  <si>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</si>
  <si>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</si>
  <si>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</si>
  <si>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</si>
  <si>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</si>
  <si>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</si>
  <si>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</si>
  <si>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</si>
  <si>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</si>
  <si>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</si>
  <si>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</si>
  <si>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</si>
  <si>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</si>
  <si>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</si>
  <si>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</si>
  <si>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</si>
  <si>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</si>
  <si>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</si>
  <si>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</si>
  <si>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</si>
  <si>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</si>
  <si>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</si>
  <si>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</si>
  <si>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</si>
  <si>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</si>
  <si>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</si>
  <si>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</si>
  <si>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</si>
  <si>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</si>
  <si>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</si>
  <si>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</si>
  <si>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</si>
  <si>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Annual Energy Outlook 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</si>
  <si>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</si>
  <si>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</si>
  <si>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</si>
  <si>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</si>
  <si>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</si>
  <si>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</si>
  <si>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</si>
  <si>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</si>
  <si>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</si>
  <si>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</si>
  <si>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</si>
  <si>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</si>
  <si>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</si>
  <si>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</si>
  <si>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</si>
  <si>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</si>
  <si>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</si>
  <si>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</si>
  <si>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</si>
  <si>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</si>
  <si>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</si>
  <si>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</si>
  <si>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</si>
  <si>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</si>
  <si>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</si>
  <si>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</si>
  <si>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</si>
  <si>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</si>
  <si>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</si>
  <si>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</si>
  <si>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</si>
  <si>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</si>
  <si>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</si>
  <si>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</si>
  <si>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</si>
  <si>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</si>
  <si>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</si>
  <si>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</si>
  <si>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</si>
  <si>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</si>
  <si>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</si>
  <si>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</si>
  <si>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</si>
  <si>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</si>
  <si>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</si>
  <si>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</si>
  <si>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</si>
  <si>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</si>
  <si>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</si>
  <si>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</si>
  <si>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</si>
  <si>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</si>
  <si>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</si>
  <si>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</si>
  <si>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</si>
  <si>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</si>
  <si>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</si>
  <si>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</si>
  <si>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</si>
  <si>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</si>
  <si>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</si>
  <si>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</si>
  <si>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</si>
  <si>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</si>
  <si>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</si>
  <si>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</si>
  <si>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</si>
  <si>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</si>
  <si>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</si>
  <si>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</si>
  <si>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</si>
  <si>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</si>
  <si>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</si>
  <si>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</si>
  <si>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</si>
  <si>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</si>
  <si>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</si>
  <si>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t>1993 to 2020 calendar year adjustment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</si>
  <si>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</si>
  <si>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</si>
  <si>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</si>
  <si>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</si>
  <si>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</si>
  <si>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</si>
  <si>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</si>
  <si>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</si>
  <si>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</si>
  <si>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</si>
  <si>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</si>
  <si>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</si>
  <si>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</si>
  <si>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</si>
  <si>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</si>
  <si>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</si>
  <si>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</si>
  <si>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</si>
  <si>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</si>
  <si>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</si>
  <si>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</si>
  <si>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</si>
  <si>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</si>
  <si>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</si>
  <si>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</si>
  <si>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</si>
  <si>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</si>
  <si>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</si>
  <si>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</si>
  <si>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</si>
  <si>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</si>
  <si>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</si>
  <si>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</si>
  <si>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</si>
  <si>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</si>
  <si>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</si>
  <si>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</si>
  <si>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</si>
  <si>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</si>
  <si>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</si>
  <si>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</si>
  <si>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</si>
  <si>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</si>
  <si>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</si>
  <si>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</si>
  <si>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</si>
  <si>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</si>
  <si>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</si>
  <si>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</si>
  <si>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</si>
  <si>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</si>
  <si>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</si>
  <si>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</si>
  <si>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</si>
  <si>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</si>
  <si>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</si>
  <si>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</si>
  <si>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</si>
  <si>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</si>
  <si>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</si>
  <si>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</si>
  <si>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</si>
  <si>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</si>
  <si>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</si>
  <si>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</si>
  <si>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</si>
  <si>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</si>
  <si>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</si>
  <si>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</si>
  <si>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</si>
  <si>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</si>
  <si>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</si>
  <si>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</si>
  <si>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</si>
  <si>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</si>
  <si>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</si>
  <si>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</si>
  <si>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</si>
  <si>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</si>
  <si>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</si>
  <si>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</si>
  <si>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</si>
  <si>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</si>
  <si>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</si>
  <si>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</si>
  <si>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</si>
  <si>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</si>
  <si>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</si>
  <si>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</si>
  <si>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</si>
  <si>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</si>
  <si>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</si>
  <si>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</si>
  <si>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</si>
  <si>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</si>
  <si>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</si>
  <si>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</si>
  <si>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</si>
  <si>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</si>
  <si>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</si>
  <si>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</si>
  <si>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</si>
  <si>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</si>
  <si>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</si>
  <si>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</si>
  <si>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</si>
  <si>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</si>
  <si>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</si>
  <si>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</si>
  <si>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</si>
  <si>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noIRA.d020623a</t>
  </si>
  <si>
    <t>noIRA</t>
  </si>
  <si>
    <t>No Inflation Reduction Act</t>
  </si>
  <si>
    <t>National Energy Modeling System run noIRA.d020623a.  Projections:  EIA, AEO2023 National Energy Modeling System run noIRA.d020623a.</t>
  </si>
  <si>
    <t>Projections:  EIA, AEO2023 National Energy Modeling System run noIRA.d020623a.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</si>
</sst>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00"/>
    <numFmt numFmtId="165" formatCode="0.0%"/>
    <numFmt numFmtId="166" formatCode="#,##0.0"/>
    <numFmt numFmtId="167" formatCode="&quot;$&quot;#,##0.0"/>
    <numFmt numFmtId="168" formatCode="&quot;$&quot;#,##0.00"/>
  </numFmts>
  <fonts count="39"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0"/>
      <name val="Calibri"/>
      <family val="2"/>
    </font>
    <font>
      <sz val="9"/>
      <name val="Calibri"/>
      <family val="2"/>
    </font>
  </fonts>
  <fills count="1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3" fillId="0" borderId="0"/>
  </cellStyleXfs>
  <cellXfs count="13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24" fillId="6" borderId="0" xfId="26" applyFont="1" applyFill="1"/>
    <xf numFmtId="0" fontId="25" fillId="0" borderId="0" xfId="26" applyFont="1"/>
    <xf numFmtId="0" fontId="23" fillId="0" borderId="0" xfId="26"/>
    <xf numFmtId="0" fontId="25" fillId="0" borderId="0" xfId="26" applyFont="1" applyAlignment="1">
      <alignment wrapText="1"/>
    </xf>
    <xf numFmtId="0" fontId="25" fillId="6" borderId="0" xfId="26" applyFont="1" applyFill="1"/>
    <xf numFmtId="0" fontId="24" fillId="7" borderId="0" xfId="26" applyFont="1" applyFill="1"/>
    <xf numFmtId="0" fontId="25" fillId="7" borderId="0" xfId="26" applyFont="1" applyFill="1"/>
    <xf numFmtId="0" fontId="26" fillId="0" borderId="0" xfId="26" applyFont="1"/>
    <xf numFmtId="0" fontId="27" fillId="0" borderId="0" xfId="26" applyFont="1"/>
    <xf numFmtId="0" fontId="24" fillId="0" borderId="0" xfId="26" applyFont="1"/>
    <xf numFmtId="165" fontId="25" fillId="0" borderId="0" xfId="26" applyNumberFormat="1" applyFont="1"/>
    <xf numFmtId="9" fontId="25" fillId="0" borderId="0" xfId="8" applyFont="1"/>
    <xf numFmtId="0" fontId="24" fillId="0" borderId="0" xfId="26" applyFont="1" applyAlignment="1">
      <alignment wrapText="1"/>
    </xf>
    <xf numFmtId="0" fontId="28" fillId="0" borderId="0" xfId="26" applyFont="1"/>
    <xf numFmtId="0" fontId="31" fillId="0" borderId="9" xfId="26" applyFont="1" applyBorder="1"/>
    <xf numFmtId="0" fontId="32" fillId="0" borderId="10" xfId="26" applyFont="1" applyBorder="1" applyAlignment="1">
      <alignment horizontal="center"/>
    </xf>
    <xf numFmtId="0" fontId="32" fillId="0" borderId="11" xfId="26" applyFont="1" applyBorder="1"/>
    <xf numFmtId="0" fontId="32" fillId="0" borderId="12" xfId="26" applyFont="1" applyBorder="1" applyAlignment="1">
      <alignment horizontal="center"/>
    </xf>
    <xf numFmtId="0" fontId="29" fillId="0" borderId="11" xfId="26" applyFont="1" applyBorder="1"/>
    <xf numFmtId="10" fontId="29" fillId="0" borderId="12" xfId="26" applyNumberFormat="1" applyFont="1" applyBorder="1" applyAlignment="1">
      <alignment horizontal="right"/>
    </xf>
    <xf numFmtId="10" fontId="25" fillId="0" borderId="0" xfId="26" applyNumberFormat="1" applyFont="1"/>
    <xf numFmtId="0" fontId="29" fillId="0" borderId="13" xfId="26" applyFont="1" applyBorder="1"/>
    <xf numFmtId="10" fontId="29" fillId="0" borderId="14" xfId="26" applyNumberFormat="1" applyFont="1" applyBorder="1" applyAlignment="1">
      <alignment horizontal="right"/>
    </xf>
    <xf numFmtId="0" fontId="33" fillId="0" borderId="0" xfId="26" applyFont="1"/>
    <xf numFmtId="9" fontId="25" fillId="0" borderId="0" xfId="26" applyNumberFormat="1" applyFont="1"/>
    <xf numFmtId="9" fontId="25" fillId="0" borderId="0" xfId="26" applyNumberFormat="1" applyFont="1" applyAlignment="1">
      <alignment wrapText="1"/>
    </xf>
    <xf numFmtId="0" fontId="23" fillId="0" borderId="0" xfId="26" applyAlignment="1">
      <alignment wrapText="1"/>
    </xf>
    <xf numFmtId="0" fontId="25" fillId="0" borderId="0" xfId="26" applyFont="1" applyAlignment="1">
      <alignment horizontal="left" wrapText="1"/>
    </xf>
    <xf numFmtId="44" fontId="25" fillId="0" borderId="0" xfId="25" applyFont="1"/>
    <xf numFmtId="0" fontId="34" fillId="0" borderId="0" xfId="26" applyFont="1"/>
    <xf numFmtId="164" fontId="25" fillId="0" borderId="0" xfId="26" applyNumberFormat="1" applyFont="1"/>
    <xf numFmtId="1" fontId="25" fillId="0" borderId="0" xfId="26" applyNumberFormat="1" applyFont="1"/>
    <xf numFmtId="167" fontId="35" fillId="8" borderId="0" xfId="26" applyNumberFormat="1" applyFont="1" applyFill="1"/>
    <xf numFmtId="168" fontId="25" fillId="0" borderId="0" xfId="26" applyNumberFormat="1" applyFont="1" applyAlignment="1">
      <alignment horizontal="right" wrapText="1"/>
    </xf>
    <xf numFmtId="9" fontId="25" fillId="0" borderId="0" xfId="26" applyNumberFormat="1" applyFont="1" applyAlignment="1">
      <alignment horizontal="right" wrapText="1"/>
    </xf>
    <xf numFmtId="0" fontId="35" fillId="8" borderId="0" xfId="26" applyFont="1" applyFill="1"/>
    <xf numFmtId="165" fontId="25" fillId="0" borderId="0" xfId="26" applyNumberFormat="1" applyFont="1" applyAlignment="1">
      <alignment horizontal="right" wrapText="1"/>
    </xf>
    <xf numFmtId="0" fontId="26" fillId="9" borderId="0" xfId="26" applyFont="1" applyFill="1" applyAlignment="1">
      <alignment horizontal="left" wrapText="1"/>
    </xf>
    <xf numFmtId="0" fontId="25" fillId="9" borderId="0" xfId="26" applyFont="1" applyFill="1" applyAlignment="1">
      <alignment horizontal="left" wrapText="1"/>
    </xf>
    <xf numFmtId="0" fontId="25" fillId="9" borderId="0" xfId="26" applyFont="1" applyFill="1"/>
    <xf numFmtId="0" fontId="23" fillId="9" borderId="0" xfId="26" applyFill="1"/>
    <xf numFmtId="10" fontId="25" fillId="0" borderId="0" xfId="26" applyNumberFormat="1" applyFont="1" applyAlignment="1">
      <alignment horizontal="left" wrapText="1"/>
    </xf>
    <xf numFmtId="2" fontId="25" fillId="0" borderId="0" xfId="26" applyNumberFormat="1" applyFont="1" applyAlignment="1">
      <alignment horizontal="left" wrapText="1"/>
    </xf>
    <xf numFmtId="2" fontId="25" fillId="10" borderId="0" xfId="26" applyNumberFormat="1" applyFont="1" applyFill="1" applyAlignment="1">
      <alignment horizontal="left" wrapText="1"/>
    </xf>
    <xf numFmtId="2" fontId="25" fillId="11" borderId="0" xfId="26" applyNumberFormat="1" applyFont="1" applyFill="1" applyAlignment="1">
      <alignment horizontal="left" wrapText="1"/>
    </xf>
    <xf numFmtId="2" fontId="25" fillId="9" borderId="0" xfId="26" applyNumberFormat="1" applyFont="1" applyFill="1" applyAlignment="1">
      <alignment horizontal="left" wrapText="1"/>
    </xf>
    <xf numFmtId="10" fontId="25" fillId="0" borderId="0" xfId="26" applyNumberFormat="1" applyFont="1" applyAlignment="1">
      <alignment horizontal="right" wrapText="1"/>
    </xf>
    <xf numFmtId="0" fontId="24" fillId="0" borderId="0" xfId="26" applyFont="1" applyAlignment="1">
      <alignment horizontal="left" wrapText="1"/>
    </xf>
    <xf numFmtId="11" fontId="25" fillId="0" borderId="0" xfId="26" applyNumberFormat="1" applyFont="1"/>
    <xf numFmtId="0" fontId="36" fillId="0" borderId="0" xfId="0" applyFont="1" applyAlignment="1">
      <alignment vertical="center"/>
    </xf>
    <xf numFmtId="0" fontId="17" fillId="0" borderId="5" xfId="9" applyBorder="1"/>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37"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17" fillId="0" borderId="0" xfId="9"/>
    <xf numFmtId="0" fontId="38" fillId="0" borderId="5" xfId="10" applyFont="1">
      <alignment wrapText="1"/>
    </xf>
    <xf numFmtId="0" fontId="17" fillId="0" borderId="5" xfId="9" applyBorder="1"/>
    <xf numFmtId="0" fontId="7" fillId="0" borderId="0" xfId="9" applyFont="1"/>
    <xf numFmtId="0" fontId="13" fillId="2" borderId="0" xfId="0" applyFont="1" applyFill="1" applyAlignment="1">
      <alignment horizontal="center"/>
    </xf>
    <xf numFmtId="0" fontId="0" fillId="2" borderId="0" xfId="0" applyFill="1"/>
  </cellXfs>
  <cellStyles count="27">
    <cellStyle name="Body: normal cell" xfId="5" xr:uid="{00000000-0005-0000-0000-000000000000}"/>
    <cellStyle name="Body: normal cell 2" xfId="11" xr:uid="{302A8535-EF51-406D-9F09-9001D25AAB20}"/>
    <cellStyle name="Body: normal cell 3" xfId="18" xr:uid="{5646201A-E67F-4158-AC0E-63A99F2EF262}"/>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3.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
  <sheetViews>
    <sheetView workbookViewId="0">
      <selection activeCell="F12" sqref="F12"/>
    </sheetView>
  </sheetViews>
  <sheetFormatPr defaultColWidth="9.140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639</v>
      </c>
    </row>
    <row r="40" spans="2:2" x14ac:dyDescent="0.25">
      <c r="B40" t="s">
        <v>640</v>
      </c>
    </row>
    <row r="41" spans="2:2" x14ac:dyDescent="0.25">
      <c r="B41" s="28" t="s">
        <v>588</v>
      </c>
    </row>
    <row r="42" spans="2:2" x14ac:dyDescent="0.25">
      <c r="B42" t="s">
        <v>638</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7" spans="1:2" x14ac:dyDescent="0.25">
      <c r="A57" s="1" t="s">
        <v>169</v>
      </c>
    </row>
    <row r="58" spans="1:2" x14ac:dyDescent="0.25">
      <c r="A58" t="s">
        <v>669</v>
      </c>
    </row>
    <row r="59" spans="1:2" x14ac:dyDescent="0.25">
      <c r="A59" t="s">
        <v>670</v>
      </c>
    </row>
    <row r="60" spans="1:2" x14ac:dyDescent="0.25">
      <c r="A60" s="1"/>
    </row>
    <row r="61" spans="1:2" x14ac:dyDescent="0.25">
      <c r="A61" t="s">
        <v>170</v>
      </c>
    </row>
    <row r="62" spans="1:2" x14ac:dyDescent="0.25">
      <c r="A62" t="s">
        <v>171</v>
      </c>
    </row>
    <row r="64" spans="1:2" x14ac:dyDescent="0.25">
      <c r="A64" t="s">
        <v>174</v>
      </c>
    </row>
    <row r="65" spans="1:2" x14ac:dyDescent="0.25">
      <c r="A65" t="s">
        <v>175</v>
      </c>
    </row>
    <row r="66" spans="1:2" x14ac:dyDescent="0.25">
      <c r="A66" t="s">
        <v>176</v>
      </c>
    </row>
    <row r="67" spans="1:2" x14ac:dyDescent="0.25">
      <c r="A67" t="s">
        <v>177</v>
      </c>
    </row>
    <row r="69" spans="1:2" x14ac:dyDescent="0.25">
      <c r="A69" t="s">
        <v>186</v>
      </c>
    </row>
    <row r="70" spans="1:2" x14ac:dyDescent="0.25">
      <c r="A70" t="s">
        <v>187</v>
      </c>
    </row>
    <row r="71" spans="1:2" x14ac:dyDescent="0.25">
      <c r="A71" t="s">
        <v>188</v>
      </c>
    </row>
    <row r="72" spans="1:2" x14ac:dyDescent="0.25">
      <c r="A72" t="s">
        <v>190</v>
      </c>
    </row>
    <row r="73" spans="1:2" x14ac:dyDescent="0.25">
      <c r="A73">
        <v>0.97099999999999997</v>
      </c>
    </row>
    <row r="74" spans="1:2" x14ac:dyDescent="0.25">
      <c r="A74" t="s">
        <v>189</v>
      </c>
    </row>
    <row r="76" spans="1:2" x14ac:dyDescent="0.25">
      <c r="A76" t="s">
        <v>524</v>
      </c>
    </row>
    <row r="77" spans="1:2" x14ac:dyDescent="0.25">
      <c r="A77">
        <v>0.89805481563188172</v>
      </c>
    </row>
    <row r="78" spans="1:2" x14ac:dyDescent="0.25">
      <c r="A78" t="s">
        <v>189</v>
      </c>
    </row>
    <row r="79" spans="1:2" x14ac:dyDescent="0.25">
      <c r="A79">
        <v>0.88711067149387013</v>
      </c>
      <c r="B79" t="s">
        <v>537</v>
      </c>
    </row>
    <row r="82" spans="1:1" x14ac:dyDescent="0.25">
      <c r="A82" s="1" t="s">
        <v>530</v>
      </c>
    </row>
    <row r="83" spans="1:1" x14ac:dyDescent="0.25">
      <c r="A83" t="s">
        <v>589</v>
      </c>
    </row>
    <row r="84" spans="1:1" x14ac:dyDescent="0.25">
      <c r="A84" t="s">
        <v>590</v>
      </c>
    </row>
    <row r="85" spans="1:1" x14ac:dyDescent="0.25">
      <c r="A85" t="s">
        <v>531</v>
      </c>
    </row>
    <row r="86" spans="1:1" x14ac:dyDescent="0.25">
      <c r="A86" t="s">
        <v>532</v>
      </c>
    </row>
    <row r="88" spans="1:1" x14ac:dyDescent="0.25">
      <c r="A88" s="1" t="s">
        <v>305</v>
      </c>
    </row>
    <row r="89" spans="1:1" x14ac:dyDescent="0.25">
      <c r="A89" t="s">
        <v>316</v>
      </c>
    </row>
    <row r="90" spans="1:1" x14ac:dyDescent="0.25">
      <c r="A90" t="s">
        <v>317</v>
      </c>
    </row>
    <row r="91" spans="1:1" x14ac:dyDescent="0.25">
      <c r="A91" t="s">
        <v>306</v>
      </c>
    </row>
    <row r="92" spans="1:1" x14ac:dyDescent="0.25">
      <c r="A92" t="s">
        <v>307</v>
      </c>
    </row>
    <row r="94" spans="1:1" x14ac:dyDescent="0.25">
      <c r="A94" s="1" t="s">
        <v>535</v>
      </c>
    </row>
    <row r="95" spans="1:1" x14ac:dyDescent="0.25">
      <c r="A95" t="s">
        <v>597</v>
      </c>
    </row>
    <row r="96" spans="1:1" x14ac:dyDescent="0.25">
      <c r="A96" t="s">
        <v>598</v>
      </c>
    </row>
    <row r="98" spans="1:1" x14ac:dyDescent="0.25">
      <c r="A98" t="s">
        <v>536</v>
      </c>
    </row>
    <row r="99" spans="1:1" x14ac:dyDescent="0.25">
      <c r="A99">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abSelected="1" topLeftCell="C1" zoomScale="80" zoomScaleNormal="80" workbookViewId="0">
      <selection activeCell="N26" sqref="N26:AG2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601</v>
      </c>
      <c r="D5">
        <f>'Subsidies Paid'!L8*'Monetizing Tax Credit Penalty'!$A$30</f>
        <v>0.20099999999999998</v>
      </c>
      <c r="E5">
        <f>'Subsidies Paid'!M8*'Monetizing Tax Credit Penalty'!$A$30</f>
        <v>0.17419999999999999</v>
      </c>
      <c r="F5">
        <f>'Subsidies Paid'!N8*'Monetizing Tax Credit Penalty'!$A$30</f>
        <v>0.17419999999999999</v>
      </c>
      <c r="G5">
        <f>'Subsidies Paid'!O8*'Monetizing Tax Credit Penalty'!$A$30</f>
        <v>0.17419999999999999</v>
      </c>
      <c r="H5">
        <f>'Subsidies Paid'!P8*'Monetizing Tax Credit Penalty'!$A$30</f>
        <v>0.14739999999999998</v>
      </c>
      <c r="I5">
        <f>'Subsidies Paid'!Q8*'Monetizing Tax Credit Penalty'!$A$30</f>
        <v>6.699999999999999E-2</v>
      </c>
      <c r="J5">
        <f>'Subsidies Paid'!R8*'Monetizing Tax Credit Penalty'!$A$30</f>
        <v>6.699999999999999E-2</v>
      </c>
      <c r="K5">
        <f>'Subsidies Paid'!S8*'Monetizing Tax Credit Penalty'!$A$30</f>
        <v>6.699999999999999E-2</v>
      </c>
      <c r="L5">
        <f>'Subsidies Paid'!T8*'Monetizing Tax Credit Penalty'!$A$30</f>
        <v>6.699999999999999E-2</v>
      </c>
      <c r="M5">
        <f>'Subsidies Paid'!U8*'Monetizing Tax Credit Penalty'!$A$30</f>
        <v>6.699999999999999E-2</v>
      </c>
      <c r="N5">
        <f>'Subsidies Paid'!V8*'Monetizing Tax Credit Penalty'!$A$30</f>
        <v>6.699999999999999E-2</v>
      </c>
      <c r="O5">
        <f>'Subsidies Paid'!W8*'Monetizing Tax Credit Penalty'!$A$30</f>
        <v>6.699999999999999E-2</v>
      </c>
      <c r="P5">
        <f>O5</f>
        <v>6.699999999999999E-2</v>
      </c>
      <c r="Q5">
        <f t="shared" ref="Q5:AG5" si="0">P5</f>
        <v>6.699999999999999E-2</v>
      </c>
      <c r="R5">
        <f t="shared" si="0"/>
        <v>6.699999999999999E-2</v>
      </c>
      <c r="S5">
        <f t="shared" si="0"/>
        <v>6.699999999999999E-2</v>
      </c>
      <c r="T5">
        <f t="shared" si="0"/>
        <v>6.699999999999999E-2</v>
      </c>
      <c r="U5">
        <f t="shared" si="0"/>
        <v>6.699999999999999E-2</v>
      </c>
      <c r="V5">
        <f t="shared" si="0"/>
        <v>6.699999999999999E-2</v>
      </c>
      <c r="W5">
        <f t="shared" si="0"/>
        <v>6.699999999999999E-2</v>
      </c>
      <c r="X5">
        <f t="shared" si="0"/>
        <v>6.699999999999999E-2</v>
      </c>
      <c r="Y5">
        <f t="shared" si="0"/>
        <v>6.699999999999999E-2</v>
      </c>
      <c r="Z5">
        <f t="shared" si="0"/>
        <v>6.699999999999999E-2</v>
      </c>
      <c r="AA5">
        <f t="shared" si="0"/>
        <v>6.699999999999999E-2</v>
      </c>
      <c r="AB5">
        <f t="shared" si="0"/>
        <v>6.699999999999999E-2</v>
      </c>
      <c r="AC5">
        <f t="shared" si="0"/>
        <v>6.699999999999999E-2</v>
      </c>
      <c r="AD5">
        <f t="shared" si="0"/>
        <v>6.699999999999999E-2</v>
      </c>
      <c r="AE5">
        <f t="shared" si="0"/>
        <v>6.699999999999999E-2</v>
      </c>
      <c r="AF5">
        <f t="shared" si="0"/>
        <v>6.699999999999999E-2</v>
      </c>
      <c r="AG5">
        <f t="shared" si="0"/>
        <v>6.699999999999999E-2</v>
      </c>
    </row>
    <row r="6" spans="1:36" x14ac:dyDescent="0.25">
      <c r="C6" s="129" t="s">
        <v>599</v>
      </c>
      <c r="D6" s="129"/>
      <c r="E6" s="129"/>
      <c r="F6" s="129"/>
      <c r="G6" s="129"/>
      <c r="H6" s="129"/>
    </row>
    <row r="7" spans="1:36" x14ac:dyDescent="0.25">
      <c r="A7" t="s">
        <v>252</v>
      </c>
      <c r="C7" s="20"/>
      <c r="D7" s="20">
        <f t="shared" ref="D7:AG7" si="1">D5*D4</f>
        <v>233752.94999999998</v>
      </c>
      <c r="E7" s="20">
        <f t="shared" si="1"/>
        <v>191193.21</v>
      </c>
      <c r="F7" s="20">
        <f t="shared" si="1"/>
        <v>180589.65599999999</v>
      </c>
      <c r="G7" s="20">
        <f t="shared" si="1"/>
        <v>171481.609</v>
      </c>
      <c r="H7" s="20">
        <f t="shared" si="1"/>
        <v>138474.63519999999</v>
      </c>
      <c r="I7" s="20">
        <f t="shared" si="1"/>
        <v>58742.18299999999</v>
      </c>
      <c r="J7" s="20">
        <f t="shared" si="1"/>
        <v>55449.869999999995</v>
      </c>
      <c r="K7" s="20">
        <f t="shared" si="1"/>
        <v>52294.303999999989</v>
      </c>
      <c r="L7" s="20">
        <f t="shared" si="1"/>
        <v>49491.425999999992</v>
      </c>
      <c r="M7" s="20">
        <f t="shared" si="1"/>
        <v>46751.125999999997</v>
      </c>
      <c r="N7" s="20">
        <f t="shared" si="1"/>
        <v>45740.229999999996</v>
      </c>
      <c r="O7" s="20">
        <f t="shared" si="1"/>
        <v>44786.685999999994</v>
      </c>
      <c r="P7" s="20">
        <f t="shared" si="1"/>
        <v>43962.518999999993</v>
      </c>
      <c r="Q7" s="20">
        <f t="shared" si="1"/>
        <v>43192.48799999999</v>
      </c>
      <c r="R7" s="20">
        <f t="shared" si="1"/>
        <v>42490.260999999991</v>
      </c>
      <c r="S7" s="20">
        <f t="shared" si="1"/>
        <v>41871.917999999991</v>
      </c>
      <c r="T7" s="20">
        <f t="shared" si="1"/>
        <v>41360.841999999997</v>
      </c>
      <c r="U7" s="20">
        <f t="shared" si="1"/>
        <v>40877.436999999991</v>
      </c>
      <c r="V7" s="20">
        <f t="shared" si="1"/>
        <v>40429.072999999997</v>
      </c>
      <c r="W7" s="20">
        <f t="shared" si="1"/>
        <v>40021.377999999997</v>
      </c>
      <c r="X7" s="20">
        <f t="shared" si="1"/>
        <v>39645.239999999991</v>
      </c>
      <c r="Y7" s="20">
        <f t="shared" si="1"/>
        <v>39288.062999999995</v>
      </c>
      <c r="Z7" s="20">
        <f t="shared" si="1"/>
        <v>38942.208999999995</v>
      </c>
      <c r="AA7" s="20">
        <f t="shared" si="1"/>
        <v>38592.133999999991</v>
      </c>
      <c r="AB7" s="20">
        <f t="shared" si="1"/>
        <v>38234.688999999991</v>
      </c>
      <c r="AC7" s="20">
        <f t="shared" si="1"/>
        <v>37916.974999999991</v>
      </c>
      <c r="AD7" s="20">
        <f t="shared" si="1"/>
        <v>37619.628999999994</v>
      </c>
      <c r="AE7" s="20">
        <f t="shared" si="1"/>
        <v>37333.337999999996</v>
      </c>
      <c r="AF7" s="20">
        <f t="shared" si="1"/>
        <v>37047.515999999996</v>
      </c>
      <c r="AG7" s="20">
        <f t="shared" si="1"/>
        <v>36783.267999999996</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602</v>
      </c>
      <c r="D12">
        <f>'Subsidies Paid'!N9*'Monetizing Tax Credit Penalty'!$A$30</f>
        <v>0.20099999999999998</v>
      </c>
      <c r="E12">
        <f>'Subsidies Paid'!O9*'Monetizing Tax Credit Penalty'!$A$30</f>
        <v>0.20099999999999998</v>
      </c>
      <c r="F12">
        <f>'Subsidies Paid'!P9*'Monetizing Tax Credit Penalty'!$A$30</f>
        <v>0.20099999999999998</v>
      </c>
      <c r="G12">
        <f>'Subsidies Paid'!Q9*'Monetizing Tax Credit Penalty'!$A$30</f>
        <v>0.20099999999999998</v>
      </c>
      <c r="H12">
        <f>'Subsidies Paid'!R9*'Monetizing Tax Credit Penalty'!$A$30</f>
        <v>0.20099999999999998</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6" x14ac:dyDescent="0.25">
      <c r="I13" s="130" t="s">
        <v>600</v>
      </c>
      <c r="J13" s="130"/>
      <c r="K13" s="130"/>
    </row>
    <row r="14" spans="1:36" x14ac:dyDescent="0.25">
      <c r="A14" t="s">
        <v>514</v>
      </c>
      <c r="C14" s="20"/>
      <c r="D14" s="20">
        <f>D12*D11</f>
        <v>794898.72</v>
      </c>
      <c r="E14" s="20">
        <f>E12*E11</f>
        <v>751452.57</v>
      </c>
      <c r="F14" s="20">
        <f t="shared" ref="F14:AG14" si="2">F12*F11</f>
        <v>709753.11</v>
      </c>
      <c r="G14" s="20">
        <f t="shared" si="2"/>
        <v>654962.5199999999</v>
      </c>
      <c r="H14" s="20">
        <f t="shared" si="2"/>
        <v>617942.34</v>
      </c>
      <c r="I14" s="20">
        <f t="shared" si="2"/>
        <v>0</v>
      </c>
      <c r="J14" s="20">
        <f t="shared" si="2"/>
        <v>0</v>
      </c>
      <c r="K14" s="20">
        <f t="shared" si="2"/>
        <v>0</v>
      </c>
      <c r="L14" s="20">
        <f t="shared" si="2"/>
        <v>0</v>
      </c>
      <c r="M14" s="20">
        <f t="shared" si="2"/>
        <v>0</v>
      </c>
      <c r="N14" s="20">
        <f t="shared" si="2"/>
        <v>0</v>
      </c>
      <c r="O14" s="20">
        <f t="shared" si="2"/>
        <v>0</v>
      </c>
      <c r="P14" s="20">
        <f t="shared" si="2"/>
        <v>0</v>
      </c>
      <c r="Q14" s="20">
        <f t="shared" si="2"/>
        <v>0</v>
      </c>
      <c r="R14" s="20">
        <f t="shared" si="2"/>
        <v>0</v>
      </c>
      <c r="S14" s="20">
        <f t="shared" si="2"/>
        <v>0</v>
      </c>
      <c r="T14" s="20">
        <f t="shared" si="2"/>
        <v>0</v>
      </c>
      <c r="U14" s="20">
        <f t="shared" si="2"/>
        <v>0</v>
      </c>
      <c r="V14" s="20">
        <f t="shared" si="2"/>
        <v>0</v>
      </c>
      <c r="W14" s="20">
        <f t="shared" si="2"/>
        <v>0</v>
      </c>
      <c r="X14" s="20">
        <f t="shared" si="2"/>
        <v>0</v>
      </c>
      <c r="Y14" s="20">
        <f t="shared" si="2"/>
        <v>0</v>
      </c>
      <c r="Z14" s="20">
        <f t="shared" si="2"/>
        <v>0</v>
      </c>
      <c r="AA14" s="20">
        <f t="shared" si="2"/>
        <v>0</v>
      </c>
      <c r="AB14" s="20">
        <f t="shared" si="2"/>
        <v>0</v>
      </c>
      <c r="AC14" s="20">
        <f t="shared" si="2"/>
        <v>0</v>
      </c>
      <c r="AD14" s="20">
        <f t="shared" si="2"/>
        <v>0</v>
      </c>
      <c r="AE14" s="20">
        <f t="shared" si="2"/>
        <v>0</v>
      </c>
      <c r="AF14" s="20">
        <f t="shared" si="2"/>
        <v>0</v>
      </c>
      <c r="AG14" s="20">
        <f t="shared" si="2"/>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603</v>
      </c>
      <c r="D19">
        <f>'Subsidies Paid'!L8*'Monetizing Tax Credit Penalty'!$A$30</f>
        <v>0.20099999999999998</v>
      </c>
      <c r="E19">
        <f>'Subsidies Paid'!M8*'Monetizing Tax Credit Penalty'!$A$30</f>
        <v>0.17419999999999999</v>
      </c>
      <c r="F19">
        <f>'Subsidies Paid'!N8*'Monetizing Tax Credit Penalty'!$A$30</f>
        <v>0.17419999999999999</v>
      </c>
      <c r="G19">
        <f>'Subsidies Paid'!O8*'Monetizing Tax Credit Penalty'!$A$30</f>
        <v>0.17419999999999999</v>
      </c>
      <c r="H19">
        <f>'Subsidies Paid'!P8*'Monetizing Tax Credit Penalty'!$A$30</f>
        <v>0.14739999999999998</v>
      </c>
      <c r="I19">
        <f>'Subsidies Paid'!Q8*'Monetizing Tax Credit Penalty'!$A$30</f>
        <v>6.699999999999999E-2</v>
      </c>
      <c r="J19">
        <f>'Subsidies Paid'!R8*'Monetizing Tax Credit Penalty'!$A$30</f>
        <v>6.699999999999999E-2</v>
      </c>
      <c r="K19">
        <f>'Subsidies Paid'!S8*'Monetizing Tax Credit Penalty'!$A$30</f>
        <v>6.699999999999999E-2</v>
      </c>
      <c r="L19">
        <f>'Subsidies Paid'!T8*'Monetizing Tax Credit Penalty'!$A$30</f>
        <v>6.699999999999999E-2</v>
      </c>
      <c r="M19">
        <f>'Subsidies Paid'!U8*'Monetizing Tax Credit Penalty'!$A$30</f>
        <v>6.699999999999999E-2</v>
      </c>
      <c r="N19">
        <f>'Subsidies Paid'!V8*'Monetizing Tax Credit Penalty'!$A$30</f>
        <v>6.699999999999999E-2</v>
      </c>
      <c r="O19">
        <f>'Subsidies Paid'!W8*'Monetizing Tax Credit Penalty'!$A$30</f>
        <v>6.699999999999999E-2</v>
      </c>
      <c r="P19">
        <f>$O$19</f>
        <v>6.699999999999999E-2</v>
      </c>
      <c r="Q19">
        <f t="shared" ref="Q19:AG19" si="3">$O$19</f>
        <v>6.699999999999999E-2</v>
      </c>
      <c r="R19">
        <f t="shared" si="3"/>
        <v>6.699999999999999E-2</v>
      </c>
      <c r="S19">
        <f t="shared" si="3"/>
        <v>6.699999999999999E-2</v>
      </c>
      <c r="T19">
        <f t="shared" si="3"/>
        <v>6.699999999999999E-2</v>
      </c>
      <c r="U19">
        <f t="shared" si="3"/>
        <v>6.699999999999999E-2</v>
      </c>
      <c r="V19">
        <f t="shared" si="3"/>
        <v>6.699999999999999E-2</v>
      </c>
      <c r="W19">
        <f t="shared" si="3"/>
        <v>6.699999999999999E-2</v>
      </c>
      <c r="X19">
        <f t="shared" si="3"/>
        <v>6.699999999999999E-2</v>
      </c>
      <c r="Y19">
        <f t="shared" si="3"/>
        <v>6.699999999999999E-2</v>
      </c>
      <c r="Z19">
        <f t="shared" si="3"/>
        <v>6.699999999999999E-2</v>
      </c>
      <c r="AA19">
        <f t="shared" si="3"/>
        <v>6.699999999999999E-2</v>
      </c>
      <c r="AB19">
        <f t="shared" si="3"/>
        <v>6.699999999999999E-2</v>
      </c>
      <c r="AC19">
        <f t="shared" si="3"/>
        <v>6.699999999999999E-2</v>
      </c>
      <c r="AD19">
        <f t="shared" si="3"/>
        <v>6.699999999999999E-2</v>
      </c>
      <c r="AE19">
        <f t="shared" si="3"/>
        <v>6.699999999999999E-2</v>
      </c>
      <c r="AF19">
        <f t="shared" si="3"/>
        <v>6.699999999999999E-2</v>
      </c>
      <c r="AG19">
        <f t="shared" si="3"/>
        <v>6.699999999999999E-2</v>
      </c>
    </row>
    <row r="20" spans="1:35" x14ac:dyDescent="0.25">
      <c r="C20" s="35"/>
      <c r="D20" s="129" t="s">
        <v>599</v>
      </c>
      <c r="E20" s="129"/>
      <c r="F20" s="129"/>
      <c r="G20" s="129"/>
      <c r="H20" s="129"/>
      <c r="I20" s="129"/>
    </row>
    <row r="21" spans="1:35" x14ac:dyDescent="0.25">
      <c r="A21" t="s">
        <v>254</v>
      </c>
      <c r="D21">
        <f t="shared" ref="D21:AG21" si="4">D19*D18</f>
        <v>1240009.2</v>
      </c>
      <c r="E21">
        <f t="shared" si="4"/>
        <v>1018003.8959999999</v>
      </c>
      <c r="F21">
        <f t="shared" si="4"/>
        <v>980787.80799999996</v>
      </c>
      <c r="G21">
        <f t="shared" si="4"/>
        <v>944651.76</v>
      </c>
      <c r="H21">
        <f t="shared" si="4"/>
        <v>771410.52999999991</v>
      </c>
      <c r="I21">
        <f t="shared" si="4"/>
        <v>338900.73999999993</v>
      </c>
      <c r="J21">
        <f t="shared" si="4"/>
        <v>328206.86999999994</v>
      </c>
      <c r="K21">
        <f t="shared" si="4"/>
        <v>318516.65999999997</v>
      </c>
      <c r="L21">
        <f t="shared" si="4"/>
        <v>309554.73999999993</v>
      </c>
      <c r="M21">
        <f t="shared" si="4"/>
        <v>301569.00999999995</v>
      </c>
      <c r="N21">
        <f t="shared" si="4"/>
        <v>294371.19999999995</v>
      </c>
      <c r="O21">
        <f t="shared" si="4"/>
        <v>287931.82999999996</v>
      </c>
      <c r="P21">
        <f t="shared" si="4"/>
        <v>282239.50999999995</v>
      </c>
      <c r="Q21">
        <f t="shared" si="4"/>
        <v>277078.49999999994</v>
      </c>
      <c r="R21">
        <f t="shared" si="4"/>
        <v>272656.49999999994</v>
      </c>
      <c r="S21">
        <f t="shared" si="4"/>
        <v>268685.40999999997</v>
      </c>
      <c r="T21">
        <f t="shared" si="4"/>
        <v>265225.52999999997</v>
      </c>
      <c r="U21">
        <f t="shared" si="4"/>
        <v>262286.23999999993</v>
      </c>
      <c r="V21" s="5">
        <f>V19*V18</f>
        <v>259722.14999999997</v>
      </c>
      <c r="W21">
        <f t="shared" si="4"/>
        <v>257505.78999999995</v>
      </c>
      <c r="X21">
        <f t="shared" si="4"/>
        <v>255554.07999999996</v>
      </c>
      <c r="Y21">
        <f t="shared" si="4"/>
        <v>253886.44999999995</v>
      </c>
      <c r="Z21">
        <f t="shared" si="4"/>
        <v>252480.78999999995</v>
      </c>
      <c r="AA21">
        <f t="shared" si="4"/>
        <v>251185.00999999995</v>
      </c>
      <c r="AB21">
        <f t="shared" si="4"/>
        <v>249954.21999999997</v>
      </c>
      <c r="AC21">
        <f t="shared" si="4"/>
        <v>248877.52999999997</v>
      </c>
      <c r="AD21">
        <f t="shared" si="4"/>
        <v>247712.39999999997</v>
      </c>
      <c r="AE21">
        <f t="shared" si="4"/>
        <v>246570.04999999996</v>
      </c>
      <c r="AF21">
        <f t="shared" si="4"/>
        <v>245362.03999999995</v>
      </c>
      <c r="AG21">
        <f t="shared" si="4"/>
        <v>243934.93999999997</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604</v>
      </c>
      <c r="D26">
        <f>'Subsidies Paid'!N13*'Monetizing Tax Credit Penalty'!$A$30</f>
        <v>6.699999999999999E-2</v>
      </c>
      <c r="E26">
        <f>'Subsidies Paid'!O13*'Monetizing Tax Credit Penalty'!$A$30</f>
        <v>6.699999999999999E-2</v>
      </c>
      <c r="F26">
        <f>'Subsidies Paid'!P13*'Monetizing Tax Credit Penalty'!$A$30</f>
        <v>6.699999999999999E-2</v>
      </c>
      <c r="G26">
        <f>'Subsidies Paid'!Q13*'Monetizing Tax Credit Penalty'!$A$30</f>
        <v>6.699999999999999E-2</v>
      </c>
      <c r="H26">
        <f>'Subsidies Paid'!R13*'Monetizing Tax Credit Penalty'!$A$30</f>
        <v>6.699999999999999E-2</v>
      </c>
      <c r="I26">
        <f>'Subsidies Paid'!S13*'Monetizing Tax Credit Penalty'!$A$30</f>
        <v>6.699999999999999E-2</v>
      </c>
      <c r="J26">
        <f>'Subsidies Paid'!T13*'Monetizing Tax Credit Penalty'!$A$30</f>
        <v>6.699999999999999E-2</v>
      </c>
      <c r="K26">
        <f>'Subsidies Paid'!U13*'Monetizing Tax Credit Penalty'!$A$30</f>
        <v>6.699999999999999E-2</v>
      </c>
      <c r="L26">
        <f>'Subsidies Paid'!V13*'Monetizing Tax Credit Penalty'!$A$30</f>
        <v>6.699999999999999E-2</v>
      </c>
      <c r="M26">
        <f>'Subsidies Paid'!W13*'Monetizing Tax Credit Penalty'!$A$30</f>
        <v>6.699999999999999E-2</v>
      </c>
      <c r="N26">
        <f>$M$26</f>
        <v>6.699999999999999E-2</v>
      </c>
      <c r="O26">
        <f t="shared" ref="O26:AG26" si="5">$M$26</f>
        <v>6.699999999999999E-2</v>
      </c>
      <c r="P26">
        <f t="shared" si="5"/>
        <v>6.699999999999999E-2</v>
      </c>
      <c r="Q26">
        <f t="shared" si="5"/>
        <v>6.699999999999999E-2</v>
      </c>
      <c r="R26">
        <f t="shared" si="5"/>
        <v>6.699999999999999E-2</v>
      </c>
      <c r="S26">
        <f t="shared" si="5"/>
        <v>6.699999999999999E-2</v>
      </c>
      <c r="T26">
        <f t="shared" si="5"/>
        <v>6.699999999999999E-2</v>
      </c>
      <c r="U26">
        <f t="shared" si="5"/>
        <v>6.699999999999999E-2</v>
      </c>
      <c r="V26">
        <f t="shared" si="5"/>
        <v>6.699999999999999E-2</v>
      </c>
      <c r="W26">
        <f t="shared" si="5"/>
        <v>6.699999999999999E-2</v>
      </c>
      <c r="X26">
        <f t="shared" si="5"/>
        <v>6.699999999999999E-2</v>
      </c>
      <c r="Y26">
        <f t="shared" si="5"/>
        <v>6.699999999999999E-2</v>
      </c>
      <c r="Z26">
        <f t="shared" si="5"/>
        <v>6.699999999999999E-2</v>
      </c>
      <c r="AA26">
        <f t="shared" si="5"/>
        <v>6.699999999999999E-2</v>
      </c>
      <c r="AB26">
        <f t="shared" si="5"/>
        <v>6.699999999999999E-2</v>
      </c>
      <c r="AC26">
        <f t="shared" si="5"/>
        <v>6.699999999999999E-2</v>
      </c>
      <c r="AD26">
        <f t="shared" si="5"/>
        <v>6.699999999999999E-2</v>
      </c>
      <c r="AE26">
        <f t="shared" si="5"/>
        <v>6.699999999999999E-2</v>
      </c>
      <c r="AF26">
        <f t="shared" si="5"/>
        <v>6.699999999999999E-2</v>
      </c>
      <c r="AG26">
        <f t="shared" si="5"/>
        <v>6.699999999999999E-2</v>
      </c>
    </row>
    <row r="27" spans="1:35" x14ac:dyDescent="0.25">
      <c r="A27" t="s">
        <v>300</v>
      </c>
      <c r="C27" s="20"/>
      <c r="D27" s="20">
        <f t="shared" ref="D27:AG27" si="6">D25*D26</f>
        <v>398018.85999999993</v>
      </c>
      <c r="E27" s="20">
        <f t="shared" si="6"/>
        <v>391888.35999999993</v>
      </c>
      <c r="F27" s="20">
        <f t="shared" si="6"/>
        <v>385782.64999999997</v>
      </c>
      <c r="G27" s="20">
        <f t="shared" si="6"/>
        <v>379701.05999999994</v>
      </c>
      <c r="H27" s="20">
        <f t="shared" si="6"/>
        <v>373644.92999999993</v>
      </c>
      <c r="I27" s="20">
        <f t="shared" si="6"/>
        <v>367612.91999999993</v>
      </c>
      <c r="J27" s="20">
        <f t="shared" si="6"/>
        <v>361606.36999999994</v>
      </c>
      <c r="K27" s="20">
        <f t="shared" si="6"/>
        <v>355623.93999999994</v>
      </c>
      <c r="L27" s="20">
        <f t="shared" si="6"/>
        <v>349666.29999999993</v>
      </c>
      <c r="M27" s="20">
        <f t="shared" si="6"/>
        <v>343734.11999999994</v>
      </c>
      <c r="N27" s="20">
        <f t="shared" si="6"/>
        <v>337759.72999999992</v>
      </c>
      <c r="O27" s="20">
        <f t="shared" si="6"/>
        <v>336070.66</v>
      </c>
      <c r="P27" s="20">
        <f t="shared" si="6"/>
        <v>334390.29999999993</v>
      </c>
      <c r="Q27" s="20">
        <f t="shared" si="6"/>
        <v>332718.64999999997</v>
      </c>
      <c r="R27" s="20">
        <f t="shared" si="6"/>
        <v>331055.03999999998</v>
      </c>
      <c r="S27" s="20">
        <f t="shared" si="6"/>
        <v>329399.46999999997</v>
      </c>
      <c r="T27" s="20">
        <f t="shared" si="6"/>
        <v>327752.60999999993</v>
      </c>
      <c r="U27" s="20">
        <f t="shared" si="6"/>
        <v>326113.78999999998</v>
      </c>
      <c r="V27" s="20">
        <f t="shared" si="6"/>
        <v>324483.00999999995</v>
      </c>
      <c r="W27" s="20">
        <f t="shared" si="6"/>
        <v>322860.93999999994</v>
      </c>
      <c r="X27" s="20">
        <f t="shared" si="6"/>
        <v>321246.90999999997</v>
      </c>
      <c r="Y27" s="20">
        <f t="shared" si="6"/>
        <v>319640.24999999994</v>
      </c>
      <c r="Z27" s="20">
        <f t="shared" si="6"/>
        <v>318042.29999999993</v>
      </c>
      <c r="AA27" s="20">
        <f t="shared" si="6"/>
        <v>316451.71999999997</v>
      </c>
      <c r="AB27" s="20">
        <f t="shared" si="6"/>
        <v>314869.84999999998</v>
      </c>
      <c r="AC27" s="20">
        <f t="shared" si="6"/>
        <v>313295.34999999998</v>
      </c>
      <c r="AD27" s="20">
        <f t="shared" si="6"/>
        <v>311728.88999999996</v>
      </c>
      <c r="AE27" s="20">
        <f t="shared" si="6"/>
        <v>310170.46999999997</v>
      </c>
      <c r="AF27" s="20">
        <f t="shared" si="6"/>
        <v>308619.41999999993</v>
      </c>
      <c r="AG27" s="20">
        <f t="shared" si="6"/>
        <v>307076.40999999997</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7">D31</f>
        <v>300000000</v>
      </c>
      <c r="F31" s="5">
        <f t="shared" si="7"/>
        <v>300000000</v>
      </c>
      <c r="G31" s="5">
        <f t="shared" si="7"/>
        <v>300000000</v>
      </c>
      <c r="H31" s="5">
        <f t="shared" si="7"/>
        <v>300000000</v>
      </c>
      <c r="I31" s="5">
        <f t="shared" si="7"/>
        <v>300000000</v>
      </c>
      <c r="J31" s="5">
        <f t="shared" si="7"/>
        <v>300000000</v>
      </c>
      <c r="K31" s="5">
        <f t="shared" si="7"/>
        <v>300000000</v>
      </c>
      <c r="L31" s="5">
        <f t="shared" si="7"/>
        <v>300000000</v>
      </c>
      <c r="M31" s="5">
        <f t="shared" si="7"/>
        <v>300000000</v>
      </c>
      <c r="N31" s="5">
        <f t="shared" si="7"/>
        <v>300000000</v>
      </c>
      <c r="O31" s="5">
        <f t="shared" si="7"/>
        <v>300000000</v>
      </c>
      <c r="P31" s="5">
        <f t="shared" si="7"/>
        <v>300000000</v>
      </c>
      <c r="Q31" s="5">
        <f t="shared" si="7"/>
        <v>300000000</v>
      </c>
      <c r="R31" s="5">
        <f t="shared" si="7"/>
        <v>300000000</v>
      </c>
      <c r="S31" s="5">
        <f t="shared" si="7"/>
        <v>300000000</v>
      </c>
      <c r="T31" s="5">
        <f t="shared" si="7"/>
        <v>300000000</v>
      </c>
      <c r="U31" s="5">
        <f t="shared" si="7"/>
        <v>300000000</v>
      </c>
      <c r="V31" s="5">
        <f t="shared" si="7"/>
        <v>300000000</v>
      </c>
      <c r="W31" s="5">
        <f t="shared" si="7"/>
        <v>300000000</v>
      </c>
      <c r="X31" s="5">
        <f t="shared" si="7"/>
        <v>300000000</v>
      </c>
      <c r="Y31" s="5">
        <f t="shared" si="7"/>
        <v>300000000</v>
      </c>
      <c r="Z31" s="5">
        <f t="shared" si="7"/>
        <v>300000000</v>
      </c>
      <c r="AA31" s="5">
        <f t="shared" si="7"/>
        <v>300000000</v>
      </c>
      <c r="AB31" s="5">
        <f t="shared" si="7"/>
        <v>300000000</v>
      </c>
      <c r="AC31" s="5">
        <f t="shared" si="7"/>
        <v>300000000</v>
      </c>
      <c r="AD31" s="5">
        <f t="shared" si="7"/>
        <v>300000000</v>
      </c>
      <c r="AE31" s="5">
        <f t="shared" si="7"/>
        <v>300000000</v>
      </c>
      <c r="AF31" s="5">
        <f t="shared" si="7"/>
        <v>300000000</v>
      </c>
      <c r="AG31" s="5">
        <f t="shared" si="7"/>
        <v>300000000</v>
      </c>
      <c r="AH31" s="5"/>
      <c r="AI31" s="5"/>
    </row>
    <row r="32" spans="1:35" x14ac:dyDescent="0.25">
      <c r="A32" t="s">
        <v>258</v>
      </c>
      <c r="B32" t="s">
        <v>635</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783518799</v>
      </c>
      <c r="G32" s="5">
        <f>INDEX('AEO 2023 Table 8'!19:19,MATCH(Calculations!G30,'AEO 2023 Table 8'!13:13,0))*10^6</f>
        <v>820978088</v>
      </c>
      <c r="H32" s="5">
        <f>INDEX('AEO 2023 Table 8'!19:19,MATCH(Calculations!H30,'AEO 2023 Table 8'!13:13,0))*10^6</f>
        <v>759366760</v>
      </c>
      <c r="I32" s="5">
        <f>INDEX('AEO 2023 Table 8'!19:19,MATCH(Calculations!I30,'AEO 2023 Table 8'!13:13,0))*10^6</f>
        <v>706303223</v>
      </c>
      <c r="J32" s="5">
        <f>INDEX('AEO 2023 Table 8'!19:19,MATCH(Calculations!J30,'AEO 2023 Table 8'!13:13,0))*10^6</f>
        <v>664899963</v>
      </c>
      <c r="K32" s="5">
        <f>INDEX('AEO 2023 Table 8'!19:19,MATCH(Calculations!K30,'AEO 2023 Table 8'!13:13,0))*10^6</f>
        <v>635908691</v>
      </c>
      <c r="L32" s="5">
        <f>INDEX('AEO 2023 Table 8'!19:19,MATCH(Calculations!L30,'AEO 2023 Table 8'!13:13,0))*10^6</f>
        <v>615278015</v>
      </c>
      <c r="M32" s="5">
        <f>INDEX('AEO 2023 Table 8'!19:19,MATCH(Calculations!M30,'AEO 2023 Table 8'!13:13,0))*10^6</f>
        <v>596697937</v>
      </c>
      <c r="N32" s="5">
        <f>INDEX('AEO 2023 Table 8'!19:19,MATCH(Calculations!N30,'AEO 2023 Table 8'!13:13,0))*10^6</f>
        <v>588104370</v>
      </c>
      <c r="O32" s="5">
        <f>INDEX('AEO 2023 Table 8'!19:19,MATCH(Calculations!O30,'AEO 2023 Table 8'!13:13,0))*10^6</f>
        <v>583285095</v>
      </c>
      <c r="P32" s="5">
        <f>INDEX('AEO 2023 Table 8'!19:19,MATCH(Calculations!P30,'AEO 2023 Table 8'!13:13,0))*10^6</f>
        <v>579876038</v>
      </c>
      <c r="Q32" s="5">
        <f>INDEX('AEO 2023 Table 8'!19:19,MATCH(Calculations!Q30,'AEO 2023 Table 8'!13:13,0))*10^6</f>
        <v>570260315</v>
      </c>
      <c r="R32" s="5">
        <f>INDEX('AEO 2023 Table 8'!19:19,MATCH(Calculations!R30,'AEO 2023 Table 8'!13:13,0))*10^6</f>
        <v>560333557</v>
      </c>
      <c r="S32" s="5">
        <f>INDEX('AEO 2023 Table 8'!19:19,MATCH(Calculations!S30,'AEO 2023 Table 8'!13:13,0))*10^6</f>
        <v>557959656</v>
      </c>
      <c r="T32" s="5">
        <f>INDEX('AEO 2023 Table 8'!19:19,MATCH(Calculations!T30,'AEO 2023 Table 8'!13:13,0))*10^6</f>
        <v>555009766</v>
      </c>
      <c r="U32" s="5">
        <f>INDEX('AEO 2023 Table 8'!19:19,MATCH(Calculations!U30,'AEO 2023 Table 8'!13:13,0))*10^6</f>
        <v>522573303</v>
      </c>
      <c r="V32" s="5">
        <f>INDEX('AEO 2023 Table 8'!19:19,MATCH(Calculations!V30,'AEO 2023 Table 8'!13:13,0))*10^6</f>
        <v>514369933.99999994</v>
      </c>
      <c r="W32" s="5">
        <f>INDEX('AEO 2023 Table 8'!19:19,MATCH(Calculations!W30,'AEO 2023 Table 8'!13:13,0))*10^6</f>
        <v>482983063</v>
      </c>
      <c r="X32" s="5">
        <f>INDEX('AEO 2023 Table 8'!19:19,MATCH(Calculations!X30,'AEO 2023 Table 8'!13:13,0))*10^6</f>
        <v>476526489</v>
      </c>
      <c r="Y32" s="5">
        <f>INDEX('AEO 2023 Table 8'!19:19,MATCH(Calculations!Y30,'AEO 2023 Table 8'!13:13,0))*10^6</f>
        <v>473349823</v>
      </c>
      <c r="Z32" s="5">
        <f>INDEX('AEO 2023 Table 8'!19:19,MATCH(Calculations!Z30,'AEO 2023 Table 8'!13:13,0))*10^6</f>
        <v>466100098</v>
      </c>
      <c r="AA32" s="5">
        <f>INDEX('AEO 2023 Table 8'!19:19,MATCH(Calculations!AA30,'AEO 2023 Table 8'!13:13,0))*10^6</f>
        <v>455841095</v>
      </c>
      <c r="AB32" s="5">
        <f>INDEX('AEO 2023 Table 8'!19:19,MATCH(Calculations!AB30,'AEO 2023 Table 8'!13:13,0))*10^6</f>
        <v>451435974</v>
      </c>
      <c r="AC32" s="5">
        <f>INDEX('AEO 2023 Table 8'!19:19,MATCH(Calculations!AC30,'AEO 2023 Table 8'!13:13,0))*10^6</f>
        <v>450324127</v>
      </c>
      <c r="AD32" s="5">
        <f>INDEX('AEO 2023 Table 8'!19:19,MATCH(Calculations!AD30,'AEO 2023 Table 8'!13:13,0))*10^6</f>
        <v>442569305</v>
      </c>
      <c r="AE32" s="5">
        <f>INDEX('AEO 2023 Table 8'!19:19,MATCH(Calculations!AE30,'AEO 2023 Table 8'!13:13,0))*10^6</f>
        <v>416278778</v>
      </c>
      <c r="AF32" s="5">
        <f>INDEX('AEO 2023 Table 8'!19:19,MATCH(Calculations!AF30,'AEO 2023 Table 8'!13:13,0))*10^6</f>
        <v>411968231</v>
      </c>
      <c r="AG32" s="5">
        <f>INDEX('AEO 2023 Table 8'!19:19,MATCH(Calculations!AG30,'AEO 2023 Table 8'!13:13,0))*10^6</f>
        <v>410668915</v>
      </c>
      <c r="AH32" s="5"/>
      <c r="AI32" s="5"/>
    </row>
    <row r="33" spans="1:35" x14ac:dyDescent="0.25">
      <c r="A33" t="s">
        <v>260</v>
      </c>
      <c r="D33">
        <f>D31/D32</f>
        <v>0.31989540904438946</v>
      </c>
      <c r="E33">
        <f t="shared" ref="E33:O33" si="8">E31/E32</f>
        <v>0.36047886675941437</v>
      </c>
      <c r="F33">
        <f t="shared" si="8"/>
        <v>0.3828880690327891</v>
      </c>
      <c r="G33">
        <f t="shared" si="8"/>
        <v>0.36541779175962613</v>
      </c>
      <c r="H33">
        <f t="shared" si="8"/>
        <v>0.39506601526777391</v>
      </c>
      <c r="I33">
        <f t="shared" si="8"/>
        <v>0.42474675214670515</v>
      </c>
      <c r="J33">
        <f t="shared" si="8"/>
        <v>0.45119569362947909</v>
      </c>
      <c r="K33">
        <f t="shared" si="8"/>
        <v>0.47176584350220807</v>
      </c>
      <c r="L33">
        <f t="shared" si="8"/>
        <v>0.48758446212319156</v>
      </c>
      <c r="M33">
        <f t="shared" si="8"/>
        <v>0.50276694688823764</v>
      </c>
      <c r="N33">
        <f t="shared" si="8"/>
        <v>0.51011353647992785</v>
      </c>
      <c r="O33">
        <f t="shared" si="8"/>
        <v>0.51432824629266416</v>
      </c>
      <c r="P33">
        <f t="shared" ref="P33:Q33" si="9">P31/P32</f>
        <v>0.5173519516941999</v>
      </c>
      <c r="Q33">
        <f t="shared" si="9"/>
        <v>0.52607553446885047</v>
      </c>
      <c r="R33">
        <f t="shared" ref="R33:Z33" si="10">R31/R32</f>
        <v>0.53539538414616139</v>
      </c>
      <c r="S33">
        <f t="shared" si="10"/>
        <v>0.5376732829586518</v>
      </c>
      <c r="T33">
        <f t="shared" si="10"/>
        <v>0.54053102914228723</v>
      </c>
      <c r="U33">
        <f t="shared" si="10"/>
        <v>0.5740821398218271</v>
      </c>
      <c r="V33">
        <f t="shared" si="10"/>
        <v>0.58323782198358431</v>
      </c>
      <c r="W33">
        <f t="shared" si="10"/>
        <v>0.62113979346725046</v>
      </c>
      <c r="X33">
        <f t="shared" si="10"/>
        <v>0.62955576851468587</v>
      </c>
      <c r="Y33">
        <f t="shared" si="10"/>
        <v>0.63378073767654075</v>
      </c>
      <c r="Z33">
        <f t="shared" si="10"/>
        <v>0.64363856881231551</v>
      </c>
      <c r="AA33">
        <f t="shared" ref="AA33:AG33" si="11">AA31/AA32</f>
        <v>0.65812407720721189</v>
      </c>
      <c r="AB33">
        <f t="shared" si="11"/>
        <v>0.66454606473165123</v>
      </c>
      <c r="AC33">
        <f t="shared" si="11"/>
        <v>0.66618682414055952</v>
      </c>
      <c r="AD33">
        <f t="shared" si="11"/>
        <v>0.67785993427628244</v>
      </c>
      <c r="AE33">
        <f t="shared" si="11"/>
        <v>0.72067089617525493</v>
      </c>
      <c r="AF33">
        <f t="shared" si="11"/>
        <v>0.72821149162834353</v>
      </c>
      <c r="AG33">
        <f t="shared" si="11"/>
        <v>0.73051548106581188</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12">M37</f>
        <v>0</v>
      </c>
      <c r="O37" s="5">
        <f t="shared" si="12"/>
        <v>0</v>
      </c>
      <c r="P37" s="5">
        <f t="shared" si="12"/>
        <v>0</v>
      </c>
      <c r="Q37" s="5">
        <f t="shared" si="12"/>
        <v>0</v>
      </c>
      <c r="R37" s="5">
        <f t="shared" si="12"/>
        <v>0</v>
      </c>
      <c r="S37" s="5">
        <f t="shared" si="12"/>
        <v>0</v>
      </c>
      <c r="T37" s="5">
        <f t="shared" si="12"/>
        <v>0</v>
      </c>
      <c r="U37" s="5">
        <f t="shared" si="12"/>
        <v>0</v>
      </c>
      <c r="V37" s="5">
        <f t="shared" si="12"/>
        <v>0</v>
      </c>
      <c r="W37" s="5">
        <f t="shared" si="12"/>
        <v>0</v>
      </c>
      <c r="X37" s="5">
        <f t="shared" si="12"/>
        <v>0</v>
      </c>
      <c r="Y37" s="5">
        <f t="shared" si="12"/>
        <v>0</v>
      </c>
      <c r="Z37" s="5">
        <f t="shared" si="12"/>
        <v>0</v>
      </c>
      <c r="AA37" s="5">
        <f t="shared" si="12"/>
        <v>0</v>
      </c>
      <c r="AB37" s="5">
        <f t="shared" si="12"/>
        <v>0</v>
      </c>
      <c r="AC37" s="5">
        <f t="shared" si="12"/>
        <v>0</v>
      </c>
      <c r="AD37" s="5">
        <f t="shared" si="12"/>
        <v>0</v>
      </c>
      <c r="AE37" s="5">
        <f t="shared" si="12"/>
        <v>0</v>
      </c>
      <c r="AF37" s="5">
        <f t="shared" si="12"/>
        <v>0</v>
      </c>
      <c r="AG37" s="5">
        <f t="shared" si="12"/>
        <v>0</v>
      </c>
      <c r="AH37" s="5"/>
      <c r="AI37" s="5"/>
    </row>
    <row r="38" spans="1:35" x14ac:dyDescent="0.25">
      <c r="A38" t="s">
        <v>264</v>
      </c>
      <c r="B38" t="s">
        <v>635</v>
      </c>
      <c r="C38" s="5"/>
      <c r="D38" s="5">
        <f>INDEX('AEO 2022 Table 8'!22:22,MATCH(Calculations!D36,'AEO 2022 Table 8'!13:13,0))*10^6</f>
        <v>777682190</v>
      </c>
      <c r="E38" s="5">
        <f>INDEX('AEO 2023 Table 8'!22:22,MATCH(Calculations!E36,'AEO 2023 Table 8'!13:13,0))*10^6</f>
        <v>771984436</v>
      </c>
      <c r="F38" s="5">
        <f>INDEX('AEO 2023 Table 8'!22:22,MATCH(Calculations!F36,'AEO 2023 Table 8'!13:13,0))*10^6</f>
        <v>783715942</v>
      </c>
      <c r="G38" s="5">
        <f>INDEX('AEO 2023 Table 8'!22:22,MATCH(Calculations!G36,'AEO 2023 Table 8'!13:13,0))*10^6</f>
        <v>789402222</v>
      </c>
      <c r="H38" s="5">
        <f>INDEX('AEO 2023 Table 8'!22:22,MATCH(Calculations!H36,'AEO 2023 Table 8'!13:13,0))*10^6</f>
        <v>782255493</v>
      </c>
      <c r="I38" s="5">
        <f>INDEX('AEO 2023 Table 8'!22:22,MATCH(Calculations!I36,'AEO 2023 Table 8'!13:13,0))*10^6</f>
        <v>774681885</v>
      </c>
      <c r="J38" s="5">
        <f>INDEX('AEO 2023 Table 8'!22:22,MATCH(Calculations!J36,'AEO 2023 Table 8'!13:13,0))*10^6</f>
        <v>774681885</v>
      </c>
      <c r="K38" s="5">
        <f>INDEX('AEO 2023 Table 8'!22:22,MATCH(Calculations!K36,'AEO 2023 Table 8'!13:13,0))*10^6</f>
        <v>765537231</v>
      </c>
      <c r="L38" s="5">
        <f>INDEX('AEO 2023 Table 8'!22:22,MATCH(Calculations!L36,'AEO 2023 Table 8'!13:13,0))*10^6</f>
        <v>765537231</v>
      </c>
      <c r="M38" s="5">
        <f>INDEX('AEO 2023 Table 8'!22:22,MATCH(Calculations!M36,'AEO 2023 Table 8'!13:13,0))*10^6</f>
        <v>765537231</v>
      </c>
      <c r="N38" s="5">
        <f>INDEX('AEO 2023 Table 8'!22:22,MATCH(Calculations!N36,'AEO 2023 Table 8'!13:13,0))*10^6</f>
        <v>765537231</v>
      </c>
      <c r="O38" s="5">
        <f>INDEX('AEO 2023 Table 8'!22:22,MATCH(Calculations!O36,'AEO 2023 Table 8'!13:13,0))*10^6</f>
        <v>756963989</v>
      </c>
      <c r="P38" s="5">
        <f>INDEX('AEO 2023 Table 8'!22:22,MATCH(Calculations!P36,'AEO 2023 Table 8'!13:13,0))*10^6</f>
        <v>756963989</v>
      </c>
      <c r="Q38" s="5">
        <f>INDEX('AEO 2023 Table 8'!22:22,MATCH(Calculations!Q36,'AEO 2023 Table 8'!13:13,0))*10^6</f>
        <v>747198608</v>
      </c>
      <c r="R38" s="5">
        <f>INDEX('AEO 2023 Table 8'!22:22,MATCH(Calculations!R36,'AEO 2023 Table 8'!13:13,0))*10^6</f>
        <v>747198608</v>
      </c>
      <c r="S38" s="5">
        <f>INDEX('AEO 2023 Table 8'!22:22,MATCH(Calculations!S36,'AEO 2023 Table 8'!13:13,0))*10^6</f>
        <v>747198608</v>
      </c>
      <c r="T38" s="5">
        <f>INDEX('AEO 2023 Table 8'!22:22,MATCH(Calculations!T36,'AEO 2023 Table 8'!13:13,0))*10^6</f>
        <v>747198608</v>
      </c>
      <c r="U38" s="5">
        <f>INDEX('AEO 2023 Table 8'!22:22,MATCH(Calculations!U36,'AEO 2023 Table 8'!13:13,0))*10^6</f>
        <v>739674438</v>
      </c>
      <c r="V38" s="5">
        <f>INDEX('AEO 2023 Table 8'!22:22,MATCH(Calculations!V36,'AEO 2023 Table 8'!13:13,0))*10^6</f>
        <v>739674438</v>
      </c>
      <c r="W38" s="5">
        <f>INDEX('AEO 2023 Table 8'!22:22,MATCH(Calculations!W36,'AEO 2023 Table 8'!13:13,0))*10^6</f>
        <v>739674438</v>
      </c>
      <c r="X38" s="5">
        <f>INDEX('AEO 2023 Table 8'!22:22,MATCH(Calculations!X36,'AEO 2023 Table 8'!13:13,0))*10^6</f>
        <v>739674438</v>
      </c>
      <c r="Y38" s="5">
        <f>INDEX('AEO 2023 Table 8'!22:22,MATCH(Calculations!Y36,'AEO 2023 Table 8'!13:13,0))*10^6</f>
        <v>739674438</v>
      </c>
      <c r="Z38" s="5">
        <f>INDEX('AEO 2023 Table 8'!22:22,MATCH(Calculations!Z36,'AEO 2023 Table 8'!13:13,0))*10^6</f>
        <v>739674438</v>
      </c>
      <c r="AA38" s="5">
        <f>INDEX('AEO 2023 Table 8'!22:22,MATCH(Calculations!AA36,'AEO 2023 Table 8'!13:13,0))*10^6</f>
        <v>739674438</v>
      </c>
      <c r="AB38" s="5">
        <f>INDEX('AEO 2023 Table 8'!22:22,MATCH(Calculations!AB36,'AEO 2023 Table 8'!13:13,0))*10^6</f>
        <v>739674438</v>
      </c>
      <c r="AC38" s="5">
        <f>INDEX('AEO 2023 Table 8'!22:22,MATCH(Calculations!AC36,'AEO 2023 Table 8'!13:13,0))*10^6</f>
        <v>730450684</v>
      </c>
      <c r="AD38" s="5">
        <f>INDEX('AEO 2023 Table 8'!22:22,MATCH(Calculations!AD36,'AEO 2023 Table 8'!13:13,0))*10^6</f>
        <v>730450684</v>
      </c>
      <c r="AE38" s="5">
        <f>INDEX('AEO 2023 Table 8'!22:22,MATCH(Calculations!AE36,'AEO 2023 Table 8'!13:13,0))*10^6</f>
        <v>730450684</v>
      </c>
      <c r="AF38" s="5">
        <f>INDEX('AEO 2023 Table 8'!22:22,MATCH(Calculations!AF36,'AEO 2023 Table 8'!13:13,0))*10^6</f>
        <v>730450684</v>
      </c>
      <c r="AG38" s="5">
        <f>INDEX('AEO 2023 Table 8'!22:22,MATCH(Calculations!AG36,'AEO 2023 Table 8'!13:13,0))*10^6</f>
        <v>730423340</v>
      </c>
      <c r="AH38" s="5"/>
      <c r="AI38" s="5"/>
    </row>
    <row r="39" spans="1:35" x14ac:dyDescent="0.25">
      <c r="A39" t="s">
        <v>261</v>
      </c>
      <c r="D39">
        <f t="shared" ref="D39" si="13">D37/D38</f>
        <v>0</v>
      </c>
      <c r="E39">
        <f t="shared" ref="E39:O39" si="14">E37/E38</f>
        <v>1.5544354834635552</v>
      </c>
      <c r="F39">
        <f t="shared" si="14"/>
        <v>1.5311670156123991</v>
      </c>
      <c r="G39">
        <f t="shared" si="14"/>
        <v>1.5201376010314802</v>
      </c>
      <c r="H39">
        <f t="shared" si="14"/>
        <v>1.5340256613576762</v>
      </c>
      <c r="I39">
        <f t="shared" si="14"/>
        <v>1.5490229257135657</v>
      </c>
      <c r="J39">
        <f t="shared" si="14"/>
        <v>0</v>
      </c>
      <c r="K39">
        <f t="shared" si="14"/>
        <v>0</v>
      </c>
      <c r="L39">
        <f t="shared" si="14"/>
        <v>0</v>
      </c>
      <c r="M39">
        <f t="shared" si="14"/>
        <v>0</v>
      </c>
      <c r="N39">
        <f t="shared" si="14"/>
        <v>0</v>
      </c>
      <c r="O39">
        <f t="shared" si="14"/>
        <v>0</v>
      </c>
      <c r="P39">
        <f t="shared" ref="P39:Z39" si="15">P37/P38</f>
        <v>0</v>
      </c>
      <c r="Q39">
        <f t="shared" si="15"/>
        <v>0</v>
      </c>
      <c r="R39">
        <f t="shared" si="15"/>
        <v>0</v>
      </c>
      <c r="S39">
        <f t="shared" si="15"/>
        <v>0</v>
      </c>
      <c r="T39">
        <f t="shared" si="15"/>
        <v>0</v>
      </c>
      <c r="U39">
        <f t="shared" si="15"/>
        <v>0</v>
      </c>
      <c r="V39">
        <f t="shared" si="15"/>
        <v>0</v>
      </c>
      <c r="W39">
        <f t="shared" si="15"/>
        <v>0</v>
      </c>
      <c r="X39">
        <f t="shared" si="15"/>
        <v>0</v>
      </c>
      <c r="Y39">
        <f t="shared" si="15"/>
        <v>0</v>
      </c>
      <c r="Z39">
        <f t="shared" si="15"/>
        <v>0</v>
      </c>
      <c r="AA39">
        <f t="shared" ref="AA39:AG39" si="16">AA37/AA38</f>
        <v>0</v>
      </c>
      <c r="AB39">
        <f t="shared" si="16"/>
        <v>0</v>
      </c>
      <c r="AC39">
        <f t="shared" si="16"/>
        <v>0</v>
      </c>
      <c r="AD39">
        <f t="shared" si="16"/>
        <v>0</v>
      </c>
      <c r="AE39">
        <f t="shared" si="16"/>
        <v>0</v>
      </c>
      <c r="AF39">
        <f t="shared" si="16"/>
        <v>0</v>
      </c>
      <c r="AG39">
        <f t="shared" si="16"/>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7">D44</f>
        <v>100000000</v>
      </c>
      <c r="F44" s="5">
        <f t="shared" si="17"/>
        <v>100000000</v>
      </c>
      <c r="G44" s="5">
        <f t="shared" si="17"/>
        <v>100000000</v>
      </c>
      <c r="H44" s="5">
        <f t="shared" si="17"/>
        <v>100000000</v>
      </c>
      <c r="I44" s="5">
        <f t="shared" si="17"/>
        <v>100000000</v>
      </c>
      <c r="J44" s="5">
        <f t="shared" si="17"/>
        <v>100000000</v>
      </c>
      <c r="K44" s="5">
        <f t="shared" si="17"/>
        <v>100000000</v>
      </c>
      <c r="L44" s="5">
        <f t="shared" si="17"/>
        <v>100000000</v>
      </c>
      <c r="M44" s="5">
        <f t="shared" si="17"/>
        <v>100000000</v>
      </c>
      <c r="N44" s="5">
        <f t="shared" si="17"/>
        <v>100000000</v>
      </c>
      <c r="O44" s="5">
        <f t="shared" si="17"/>
        <v>100000000</v>
      </c>
      <c r="P44" s="5">
        <f t="shared" si="17"/>
        <v>100000000</v>
      </c>
      <c r="Q44" s="5">
        <f t="shared" si="17"/>
        <v>100000000</v>
      </c>
      <c r="R44" s="5">
        <f t="shared" si="17"/>
        <v>100000000</v>
      </c>
      <c r="S44" s="5">
        <f t="shared" si="17"/>
        <v>100000000</v>
      </c>
      <c r="T44" s="5">
        <f t="shared" si="17"/>
        <v>100000000</v>
      </c>
      <c r="U44" s="5">
        <f t="shared" si="17"/>
        <v>100000000</v>
      </c>
      <c r="V44" s="5">
        <f t="shared" si="17"/>
        <v>100000000</v>
      </c>
      <c r="W44" s="5">
        <f t="shared" si="17"/>
        <v>100000000</v>
      </c>
      <c r="X44" s="5">
        <f t="shared" si="17"/>
        <v>100000000</v>
      </c>
      <c r="Y44" s="5">
        <f t="shared" si="17"/>
        <v>100000000</v>
      </c>
      <c r="Z44" s="5">
        <f t="shared" si="17"/>
        <v>100000000</v>
      </c>
      <c r="AA44" s="5">
        <f t="shared" si="17"/>
        <v>100000000</v>
      </c>
      <c r="AB44" s="5">
        <f t="shared" si="17"/>
        <v>100000000</v>
      </c>
      <c r="AC44" s="5">
        <f t="shared" si="17"/>
        <v>100000000</v>
      </c>
      <c r="AD44" s="5">
        <f t="shared" si="17"/>
        <v>100000000</v>
      </c>
      <c r="AE44" s="5">
        <f t="shared" si="17"/>
        <v>100000000</v>
      </c>
      <c r="AF44" s="5">
        <f t="shared" si="17"/>
        <v>100000000</v>
      </c>
      <c r="AG44" s="5">
        <f t="shared" si="17"/>
        <v>100000000</v>
      </c>
      <c r="AH44" s="5"/>
      <c r="AI44" s="5"/>
    </row>
    <row r="45" spans="1:35" x14ac:dyDescent="0.25">
      <c r="A45" t="s">
        <v>268</v>
      </c>
      <c r="B45" t="s">
        <v>636</v>
      </c>
      <c r="C45" s="5"/>
      <c r="D45" s="5">
        <f>INDEX('AEO 2022 Table 1'!19:19,MATCH(Calculations!D43,'AEO 2022 Table 1'!13:13,0))*10^15</f>
        <v>1.3089978E+16</v>
      </c>
      <c r="E45" s="5">
        <f>INDEX('AEO 2023 Table 1'!19:19,MATCH(Calculations!E43,'AEO 2023 Table 1'!13:13,0))*10^15</f>
        <v>1.1797126E+16</v>
      </c>
      <c r="F45" s="5">
        <f>INDEX('AEO 2023 Table 1'!19:19,MATCH(Calculations!F43,'AEO 2023 Table 1'!13:13,0))*10^15</f>
        <v>1.1090334E+16</v>
      </c>
      <c r="G45" s="5">
        <f>INDEX('AEO 2023 Table 1'!19:19,MATCH(Calculations!G43,'AEO 2023 Table 1'!13:13,0))*10^15</f>
        <v>1.2050364E+16</v>
      </c>
      <c r="H45" s="5">
        <f>INDEX('AEO 2023 Table 1'!19:19,MATCH(Calculations!H43,'AEO 2023 Table 1'!13:13,0))*10^15</f>
        <v>1.1318081E+16</v>
      </c>
      <c r="I45" s="5">
        <f>INDEX('AEO 2023 Table 1'!19:19,MATCH(Calculations!I43,'AEO 2023 Table 1'!13:13,0))*10^15</f>
        <v>1.0849767E+16</v>
      </c>
      <c r="J45" s="5">
        <f>INDEX('AEO 2023 Table 1'!19:19,MATCH(Calculations!J43,'AEO 2023 Table 1'!13:13,0))*10^15</f>
        <v>1.0478246E+16</v>
      </c>
      <c r="K45" s="5">
        <f>INDEX('AEO 2023 Table 1'!19:19,MATCH(Calculations!K43,'AEO 2023 Table 1'!13:13,0))*10^15</f>
        <v>1.015931E+16</v>
      </c>
      <c r="L45" s="5">
        <f>INDEX('AEO 2023 Table 1'!19:19,MATCH(Calculations!L43,'AEO 2023 Table 1'!13:13,0))*10^15</f>
        <v>1.0026073E+16</v>
      </c>
      <c r="M45" s="5">
        <f>INDEX('AEO 2023 Table 1'!19:19,MATCH(Calculations!M43,'AEO 2023 Table 1'!13:13,0))*10^15</f>
        <v>9668635000000000</v>
      </c>
      <c r="N45" s="5">
        <f>INDEX('AEO 2023 Table 1'!19:19,MATCH(Calculations!N43,'AEO 2023 Table 1'!13:13,0))*10^15</f>
        <v>9545884000000000</v>
      </c>
      <c r="O45" s="5">
        <f>INDEX('AEO 2023 Table 1'!19:19,MATCH(Calculations!O43,'AEO 2023 Table 1'!13:13,0))*10^15</f>
        <v>9539957000000000</v>
      </c>
      <c r="P45" s="5">
        <f>INDEX('AEO 2023 Table 1'!19:19,MATCH(Calculations!P43,'AEO 2023 Table 1'!13:13,0))*10^15</f>
        <v>9472261000000000</v>
      </c>
      <c r="Q45" s="5">
        <f>INDEX('AEO 2023 Table 1'!19:19,MATCH(Calculations!Q43,'AEO 2023 Table 1'!13:13,0))*10^15</f>
        <v>9342463000000000</v>
      </c>
      <c r="R45" s="5">
        <f>INDEX('AEO 2023 Table 1'!19:19,MATCH(Calculations!R43,'AEO 2023 Table 1'!13:13,0))*10^15</f>
        <v>9255507000000000</v>
      </c>
      <c r="S45" s="5">
        <f>INDEX('AEO 2023 Table 1'!19:19,MATCH(Calculations!S43,'AEO 2023 Table 1'!13:13,0))*10^15</f>
        <v>9146428000000000</v>
      </c>
      <c r="T45" s="5">
        <f>INDEX('AEO 2023 Table 1'!19:19,MATCH(Calculations!T43,'AEO 2023 Table 1'!13:13,0))*10^15</f>
        <v>9101492000000000</v>
      </c>
      <c r="U45" s="5">
        <f>INDEX('AEO 2023 Table 1'!19:19,MATCH(Calculations!U43,'AEO 2023 Table 1'!13:13,0))*10^15</f>
        <v>8777177999999999</v>
      </c>
      <c r="V45" s="5">
        <f>INDEX('AEO 2023 Table 1'!19:19,MATCH(Calculations!V43,'AEO 2023 Table 1'!13:13,0))*10^15</f>
        <v>8555915000000001</v>
      </c>
      <c r="W45" s="5">
        <f>INDEX('AEO 2023 Table 1'!19:19,MATCH(Calculations!W43,'AEO 2023 Table 1'!13:13,0))*10^15</f>
        <v>8343731000000000</v>
      </c>
      <c r="X45" s="5">
        <f>INDEX('AEO 2023 Table 1'!19:19,MATCH(Calculations!X43,'AEO 2023 Table 1'!13:13,0))*10^15</f>
        <v>8217349000000000</v>
      </c>
      <c r="Y45" s="5">
        <f>INDEX('AEO 2023 Table 1'!19:19,MATCH(Calculations!Y43,'AEO 2023 Table 1'!13:13,0))*10^15</f>
        <v>8182207000000000</v>
      </c>
      <c r="Z45" s="5">
        <f>INDEX('AEO 2023 Table 1'!19:19,MATCH(Calculations!Z43,'AEO 2023 Table 1'!13:13,0))*10^15</f>
        <v>8089584000000000</v>
      </c>
      <c r="AA45" s="5">
        <f>INDEX('AEO 2023 Table 1'!19:19,MATCH(Calculations!AA43,'AEO 2023 Table 1'!13:13,0))*10^15</f>
        <v>8007539000000000</v>
      </c>
      <c r="AB45" s="5">
        <f>INDEX('AEO 2023 Table 1'!19:19,MATCH(Calculations!AB43,'AEO 2023 Table 1'!13:13,0))*10^15</f>
        <v>8074517000000000</v>
      </c>
      <c r="AC45" s="5">
        <f>INDEX('AEO 2023 Table 1'!19:19,MATCH(Calculations!AC43,'AEO 2023 Table 1'!13:13,0))*10^15</f>
        <v>8034238999999999</v>
      </c>
      <c r="AD45" s="5">
        <f>INDEX('AEO 2023 Table 1'!19:19,MATCH(Calculations!AD43,'AEO 2023 Table 1'!13:13,0))*10^15</f>
        <v>7946382000000000</v>
      </c>
      <c r="AE45" s="5">
        <f>INDEX('AEO 2023 Table 1'!19:19,MATCH(Calculations!AE43,'AEO 2023 Table 1'!13:13,0))*10^15</f>
        <v>7719116000000000</v>
      </c>
      <c r="AF45" s="5">
        <f>INDEX('AEO 2023 Table 1'!19:19,MATCH(Calculations!AF43,'AEO 2023 Table 1'!13:13,0))*10^15</f>
        <v>7676932000000000</v>
      </c>
      <c r="AG45" s="5">
        <f>INDEX('AEO 2023 Table 1'!19:19,MATCH(Calculations!AG43,'AEO 2023 Table 1'!13:13,0))*10^15</f>
        <v>7647514000000000</v>
      </c>
      <c r="AH45" s="5"/>
      <c r="AI45" s="5"/>
    </row>
    <row r="46" spans="1:35" x14ac:dyDescent="0.25">
      <c r="A46" t="s">
        <v>284</v>
      </c>
      <c r="D46">
        <f t="shared" ref="D46" si="18">D44/D45</f>
        <v>7.639432243507209E-9</v>
      </c>
      <c r="E46">
        <f t="shared" ref="E46:O46" si="19">E44/E45</f>
        <v>8.4766408360816018E-9</v>
      </c>
      <c r="F46">
        <f t="shared" si="19"/>
        <v>9.0168609890378412E-9</v>
      </c>
      <c r="G46">
        <f t="shared" si="19"/>
        <v>8.2985045099052608E-9</v>
      </c>
      <c r="H46">
        <f t="shared" si="19"/>
        <v>8.8354200681193219E-9</v>
      </c>
      <c r="I46">
        <f t="shared" si="19"/>
        <v>9.2167877890833973E-9</v>
      </c>
      <c r="J46">
        <f t="shared" si="19"/>
        <v>9.543582007904758E-9</v>
      </c>
      <c r="K46">
        <f t="shared" si="19"/>
        <v>9.8431881692752758E-9</v>
      </c>
      <c r="L46">
        <f t="shared" si="19"/>
        <v>9.9739948033492283E-9</v>
      </c>
      <c r="M46">
        <f t="shared" si="19"/>
        <v>1.0342721594102994E-8</v>
      </c>
      <c r="N46">
        <f t="shared" si="19"/>
        <v>1.0475719168596643E-8</v>
      </c>
      <c r="O46">
        <f t="shared" si="19"/>
        <v>1.0482227540438599E-8</v>
      </c>
      <c r="P46">
        <f t="shared" ref="P46:AG46" si="20">P44/P45</f>
        <v>1.0557141531467514E-8</v>
      </c>
      <c r="Q46">
        <f t="shared" si="20"/>
        <v>1.0703815471359105E-8</v>
      </c>
      <c r="R46">
        <f t="shared" si="20"/>
        <v>1.0804378409524189E-8</v>
      </c>
      <c r="S46">
        <f t="shared" si="20"/>
        <v>1.093322989040093E-8</v>
      </c>
      <c r="T46">
        <f t="shared" si="20"/>
        <v>1.0987209569595842E-8</v>
      </c>
      <c r="U46">
        <f t="shared" si="20"/>
        <v>1.1393183549427847E-8</v>
      </c>
      <c r="V46">
        <f t="shared" si="20"/>
        <v>1.168782064805459E-8</v>
      </c>
      <c r="W46">
        <f t="shared" si="20"/>
        <v>1.1985046018381944E-8</v>
      </c>
      <c r="X46">
        <f t="shared" si="20"/>
        <v>1.2169374819056608E-8</v>
      </c>
      <c r="Y46">
        <f t="shared" si="20"/>
        <v>1.2221641422662615E-8</v>
      </c>
      <c r="Z46">
        <f t="shared" si="20"/>
        <v>1.2361575082229198E-8</v>
      </c>
      <c r="AA46">
        <f t="shared" si="20"/>
        <v>1.2488231402931662E-8</v>
      </c>
      <c r="AB46">
        <f t="shared" si="20"/>
        <v>1.2384641706742336E-8</v>
      </c>
      <c r="AC46">
        <f t="shared" si="20"/>
        <v>1.2446729553352845E-8</v>
      </c>
      <c r="AD46">
        <f t="shared" si="20"/>
        <v>1.2584343415657592E-8</v>
      </c>
      <c r="AE46">
        <f t="shared" si="20"/>
        <v>1.2954851306807671E-8</v>
      </c>
      <c r="AF46">
        <f t="shared" si="20"/>
        <v>1.302603696372457E-8</v>
      </c>
      <c r="AG46">
        <f t="shared" si="20"/>
        <v>1.3076144744553589E-8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21">E51</f>
        <v>4.0488990890588205E-9</v>
      </c>
      <c r="G51">
        <f t="shared" si="21"/>
        <v>4.0488990890588205E-9</v>
      </c>
      <c r="H51">
        <f t="shared" si="21"/>
        <v>4.0488990890588205E-9</v>
      </c>
      <c r="I51">
        <f t="shared" si="21"/>
        <v>4.0488990890588205E-9</v>
      </c>
      <c r="J51">
        <f t="shared" si="21"/>
        <v>4.0488990890588205E-9</v>
      </c>
      <c r="K51">
        <f t="shared" si="21"/>
        <v>4.0488990890588205E-9</v>
      </c>
      <c r="L51">
        <f t="shared" si="21"/>
        <v>4.0488990890588205E-9</v>
      </c>
      <c r="M51">
        <f t="shared" si="21"/>
        <v>4.0488990890588205E-9</v>
      </c>
      <c r="N51">
        <f t="shared" si="21"/>
        <v>4.0488990890588205E-9</v>
      </c>
      <c r="O51">
        <f t="shared" si="21"/>
        <v>4.0488990890588205E-9</v>
      </c>
      <c r="P51">
        <f t="shared" si="21"/>
        <v>4.0488990890588205E-9</v>
      </c>
      <c r="Q51">
        <f t="shared" si="21"/>
        <v>4.0488990890588205E-9</v>
      </c>
      <c r="R51">
        <f t="shared" si="21"/>
        <v>4.0488990890588205E-9</v>
      </c>
      <c r="S51">
        <f t="shared" si="21"/>
        <v>4.0488990890588205E-9</v>
      </c>
      <c r="T51">
        <f t="shared" si="21"/>
        <v>4.0488990890588205E-9</v>
      </c>
      <c r="U51">
        <f t="shared" si="21"/>
        <v>4.0488990890588205E-9</v>
      </c>
      <c r="V51">
        <f t="shared" si="21"/>
        <v>4.0488990890588205E-9</v>
      </c>
      <c r="W51">
        <f t="shared" si="21"/>
        <v>4.0488990890588205E-9</v>
      </c>
      <c r="X51">
        <f t="shared" si="21"/>
        <v>4.0488990890588205E-9</v>
      </c>
      <c r="Y51">
        <f t="shared" si="21"/>
        <v>4.0488990890588205E-9</v>
      </c>
      <c r="Z51">
        <f t="shared" si="21"/>
        <v>4.0488990890588205E-9</v>
      </c>
      <c r="AA51">
        <f t="shared" si="21"/>
        <v>4.0488990890588205E-9</v>
      </c>
      <c r="AB51">
        <f t="shared" si="21"/>
        <v>4.0488990890588205E-9</v>
      </c>
      <c r="AC51">
        <f t="shared" si="21"/>
        <v>4.0488990890588205E-9</v>
      </c>
      <c r="AD51">
        <f t="shared" si="21"/>
        <v>4.0488990890588205E-9</v>
      </c>
      <c r="AE51">
        <f t="shared" si="21"/>
        <v>4.0488990890588205E-9</v>
      </c>
      <c r="AF51">
        <f t="shared" si="21"/>
        <v>4.0488990890588205E-9</v>
      </c>
      <c r="AG51">
        <f t="shared" si="21"/>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22">D55</f>
        <v>1620000000.0000002</v>
      </c>
      <c r="F55" s="5">
        <f t="shared" si="22"/>
        <v>1620000000.0000002</v>
      </c>
      <c r="G55" s="5">
        <f t="shared" si="22"/>
        <v>1620000000.0000002</v>
      </c>
      <c r="H55" s="5">
        <f t="shared" si="22"/>
        <v>1620000000.0000002</v>
      </c>
      <c r="I55" s="5">
        <f t="shared" si="22"/>
        <v>1620000000.0000002</v>
      </c>
      <c r="J55" s="5">
        <f t="shared" si="22"/>
        <v>1620000000.0000002</v>
      </c>
      <c r="K55" s="5">
        <f t="shared" si="22"/>
        <v>1620000000.0000002</v>
      </c>
      <c r="L55" s="5">
        <f t="shared" si="22"/>
        <v>1620000000.0000002</v>
      </c>
      <c r="M55" s="5">
        <f t="shared" si="22"/>
        <v>1620000000.0000002</v>
      </c>
      <c r="N55" s="5">
        <f t="shared" si="22"/>
        <v>1620000000.0000002</v>
      </c>
      <c r="O55" s="5">
        <f t="shared" si="22"/>
        <v>1620000000.0000002</v>
      </c>
      <c r="P55" s="5">
        <f t="shared" si="22"/>
        <v>1620000000.0000002</v>
      </c>
      <c r="Q55" s="5">
        <f t="shared" si="22"/>
        <v>1620000000.0000002</v>
      </c>
      <c r="R55" s="5">
        <f t="shared" si="22"/>
        <v>1620000000.0000002</v>
      </c>
      <c r="S55" s="5">
        <f t="shared" si="22"/>
        <v>1620000000.0000002</v>
      </c>
      <c r="T55" s="5">
        <f t="shared" si="22"/>
        <v>1620000000.0000002</v>
      </c>
      <c r="U55" s="5">
        <f t="shared" si="22"/>
        <v>1620000000.0000002</v>
      </c>
      <c r="V55" s="5">
        <f t="shared" si="22"/>
        <v>1620000000.0000002</v>
      </c>
      <c r="W55" s="5">
        <f t="shared" si="22"/>
        <v>1620000000.0000002</v>
      </c>
      <c r="X55" s="5">
        <f t="shared" si="22"/>
        <v>1620000000.0000002</v>
      </c>
      <c r="Y55" s="5">
        <f t="shared" si="22"/>
        <v>1620000000.0000002</v>
      </c>
      <c r="Z55" s="5">
        <f t="shared" si="22"/>
        <v>1620000000.0000002</v>
      </c>
      <c r="AA55" s="5">
        <f t="shared" si="22"/>
        <v>1620000000.0000002</v>
      </c>
      <c r="AB55" s="5">
        <f t="shared" si="22"/>
        <v>1620000000.0000002</v>
      </c>
      <c r="AC55" s="5">
        <f t="shared" si="22"/>
        <v>1620000000.0000002</v>
      </c>
      <c r="AD55" s="5">
        <f t="shared" si="22"/>
        <v>1620000000.0000002</v>
      </c>
      <c r="AE55" s="5">
        <f t="shared" si="22"/>
        <v>1620000000.0000002</v>
      </c>
      <c r="AF55" s="5">
        <f t="shared" si="22"/>
        <v>1620000000.0000002</v>
      </c>
      <c r="AG55" s="5">
        <f t="shared" si="22"/>
        <v>1620000000.0000002</v>
      </c>
      <c r="AH55" s="5"/>
      <c r="AI55" s="5"/>
    </row>
    <row r="56" spans="1:35" x14ac:dyDescent="0.25">
      <c r="A56" t="s">
        <v>270</v>
      </c>
      <c r="B56" t="s">
        <v>636</v>
      </c>
      <c r="C56" s="5"/>
      <c r="D56" s="5">
        <f>INDEX('AEO 2022 Table 1'!18:18,MATCH(Calculations!D43,'AEO 2022 Table 1'!13:13,0))*10^15</f>
        <v>3.5682777E+16</v>
      </c>
      <c r="E56" s="5">
        <f>INDEX('AEO 2023 Table 1'!18:18,MATCH(Calculations!E43,'AEO 2023 Table 1'!13:13,0))*10^15</f>
        <v>3.7809715E+16</v>
      </c>
      <c r="F56" s="5">
        <f>INDEX('AEO 2023 Table 1'!18:18,MATCH(Calculations!F43,'AEO 2023 Table 1'!13:13,0))*10^15</f>
        <v>3.7990219E+16</v>
      </c>
      <c r="G56" s="5">
        <f>INDEX('AEO 2023 Table 1'!18:18,MATCH(Calculations!G43,'AEO 2023 Table 1'!13:13,0))*10^15</f>
        <v>3.6931759E+16</v>
      </c>
      <c r="H56" s="5">
        <f>INDEX('AEO 2023 Table 1'!18:18,MATCH(Calculations!H43,'AEO 2023 Table 1'!13:13,0))*10^15</f>
        <v>3.7510281E+16</v>
      </c>
      <c r="I56" s="5">
        <f>INDEX('AEO 2023 Table 1'!18:18,MATCH(Calculations!I43,'AEO 2023 Table 1'!13:13,0))*10^15</f>
        <v>3.8475357E+16</v>
      </c>
      <c r="J56" s="5">
        <f>INDEX('AEO 2023 Table 1'!18:18,MATCH(Calculations!J43,'AEO 2023 Table 1'!13:13,0))*10^15</f>
        <v>3.9074528E+16</v>
      </c>
      <c r="K56" s="5">
        <f>INDEX('AEO 2023 Table 1'!18:18,MATCH(Calculations!K43,'AEO 2023 Table 1'!13:13,0))*10^15</f>
        <v>3.9908192E+16</v>
      </c>
      <c r="L56" s="5">
        <f>INDEX('AEO 2023 Table 1'!18:18,MATCH(Calculations!L43,'AEO 2023 Table 1'!13:13,0))*10^15</f>
        <v>4.0477879E+16</v>
      </c>
      <c r="M56" s="5">
        <f>INDEX('AEO 2023 Table 1'!18:18,MATCH(Calculations!M43,'AEO 2023 Table 1'!13:13,0))*10^15</f>
        <v>4.1062511E+16</v>
      </c>
      <c r="N56" s="5">
        <f>INDEX('AEO 2023 Table 1'!18:18,MATCH(Calculations!N43,'AEO 2023 Table 1'!13:13,0))*10^15</f>
        <v>4.1425964E+16</v>
      </c>
      <c r="O56" s="5">
        <f>INDEX('AEO 2023 Table 1'!18:18,MATCH(Calculations!O43,'AEO 2023 Table 1'!13:13,0))*10^15</f>
        <v>4.185437E+16</v>
      </c>
      <c r="P56" s="5">
        <f>INDEX('AEO 2023 Table 1'!18:18,MATCH(Calculations!P43,'AEO 2023 Table 1'!13:13,0))*10^15</f>
        <v>4.2400341E+16</v>
      </c>
      <c r="Q56" s="5">
        <f>INDEX('AEO 2023 Table 1'!18:18,MATCH(Calculations!Q43,'AEO 2023 Table 1'!13:13,0))*10^15</f>
        <v>4.2875584E+16</v>
      </c>
      <c r="R56" s="5">
        <f>INDEX('AEO 2023 Table 1'!18:18,MATCH(Calculations!R43,'AEO 2023 Table 1'!13:13,0))*10^15</f>
        <v>4.3327648E+16</v>
      </c>
      <c r="S56" s="5">
        <f>INDEX('AEO 2023 Table 1'!18:18,MATCH(Calculations!S43,'AEO 2023 Table 1'!13:13,0))*10^15</f>
        <v>4.343457E+16</v>
      </c>
      <c r="T56" s="5">
        <f>INDEX('AEO 2023 Table 1'!18:18,MATCH(Calculations!T43,'AEO 2023 Table 1'!13:13,0))*10^15</f>
        <v>4.362809E+16</v>
      </c>
      <c r="U56" s="5">
        <f>INDEX('AEO 2023 Table 1'!18:18,MATCH(Calculations!U43,'AEO 2023 Table 1'!13:13,0))*10^15</f>
        <v>4.3985119E+16</v>
      </c>
      <c r="V56" s="5">
        <f>INDEX('AEO 2023 Table 1'!18:18,MATCH(Calculations!V43,'AEO 2023 Table 1'!13:13,0))*10^15</f>
        <v>4.3997875E+16</v>
      </c>
      <c r="W56" s="5">
        <f>INDEX('AEO 2023 Table 1'!18:18,MATCH(Calculations!W43,'AEO 2023 Table 1'!13:13,0))*10^15</f>
        <v>4.4285286E+16</v>
      </c>
      <c r="X56" s="5">
        <f>INDEX('AEO 2023 Table 1'!18:18,MATCH(Calculations!X43,'AEO 2023 Table 1'!13:13,0))*10^15</f>
        <v>4.4528679E+16</v>
      </c>
      <c r="Y56" s="5">
        <f>INDEX('AEO 2023 Table 1'!18:18,MATCH(Calculations!Y43,'AEO 2023 Table 1'!13:13,0))*10^15</f>
        <v>4.4733295E+16</v>
      </c>
      <c r="Z56" s="5">
        <f>INDEX('AEO 2023 Table 1'!18:18,MATCH(Calculations!Z43,'AEO 2023 Table 1'!13:13,0))*10^15</f>
        <v>4.4909557E+16</v>
      </c>
      <c r="AA56" s="5">
        <f>INDEX('AEO 2023 Table 1'!18:18,MATCH(Calculations!AA43,'AEO 2023 Table 1'!13:13,0))*10^15</f>
        <v>4.5102093E+16</v>
      </c>
      <c r="AB56" s="5">
        <f>INDEX('AEO 2023 Table 1'!18:18,MATCH(Calculations!AB43,'AEO 2023 Table 1'!13:13,0))*10^15</f>
        <v>4.5192509E+16</v>
      </c>
      <c r="AC56" s="5">
        <f>INDEX('AEO 2023 Table 1'!18:18,MATCH(Calculations!AC43,'AEO 2023 Table 1'!13:13,0))*10^15</f>
        <v>4.5137932E+16</v>
      </c>
      <c r="AD56" s="5">
        <f>INDEX('AEO 2023 Table 1'!18:18,MATCH(Calculations!AD43,'AEO 2023 Table 1'!13:13,0))*10^15</f>
        <v>4.5318108E+16</v>
      </c>
      <c r="AE56" s="5">
        <f>INDEX('AEO 2023 Table 1'!18:18,MATCH(Calculations!AE43,'AEO 2023 Table 1'!13:13,0))*10^15</f>
        <v>4.5538063E+16</v>
      </c>
      <c r="AF56" s="5">
        <f>INDEX('AEO 2023 Table 1'!18:18,MATCH(Calculations!AF43,'AEO 2023 Table 1'!13:13,0))*10^15</f>
        <v>4.5707684E+16</v>
      </c>
      <c r="AG56" s="5">
        <f>INDEX('AEO 2023 Table 1'!18:18,MATCH(Calculations!AG43,'AEO 2023 Table 1'!13:13,0))*10^15</f>
        <v>4.5899261E+16</v>
      </c>
      <c r="AH56" s="5"/>
      <c r="AI56" s="5"/>
    </row>
    <row r="57" spans="1:35" x14ac:dyDescent="0.25">
      <c r="A57" t="s">
        <v>277</v>
      </c>
      <c r="B57" t="s">
        <v>636</v>
      </c>
      <c r="C57" s="5"/>
      <c r="D57" s="5">
        <f>SUM(INDEX('AEO 2022 Table 1'!16:17,0,MATCH(Calculations!D43,'AEO 2022 Table 1'!13:13,0)))*10^15</f>
        <v>3.0179702000000004E+16</v>
      </c>
      <c r="E57" s="5">
        <f>SUM(INDEX('AEO 2023 Table 1'!16:17,0,MATCH(Calculations!E43,'AEO 2023 Table 1'!13:13,0)))*10^15</f>
        <v>3.2355354E+16</v>
      </c>
      <c r="F57" s="5">
        <f>SUM(INDEX('AEO 2023 Table 1'!16:17,0,MATCH(Calculations!F43,'AEO 2023 Table 1'!13:13,0)))*10^15</f>
        <v>3.3602479000000004E+16</v>
      </c>
      <c r="G57" s="5">
        <f>SUM(INDEX('AEO 2023 Table 1'!16:17,0,MATCH(Calculations!G43,'AEO 2023 Table 1'!13:13,0)))*10^15</f>
        <v>3.4614684000000004E+16</v>
      </c>
      <c r="H57" s="5">
        <f>SUM(INDEX('AEO 2023 Table 1'!16:17,0,MATCH(Calculations!H43,'AEO 2023 Table 1'!13:13,0)))*10^15</f>
        <v>3.5272724999999996E+16</v>
      </c>
      <c r="I57" s="5">
        <f>SUM(INDEX('AEO 2023 Table 1'!16:17,0,MATCH(Calculations!I43,'AEO 2023 Table 1'!13:13,0)))*10^15</f>
        <v>3.5927421000000004E+16</v>
      </c>
      <c r="J57" s="5">
        <f>SUM(INDEX('AEO 2023 Table 1'!16:17,0,MATCH(Calculations!J43,'AEO 2023 Table 1'!13:13,0)))*10^15</f>
        <v>3.6129398E+16</v>
      </c>
      <c r="K57" s="5">
        <f>SUM(INDEX('AEO 2023 Table 1'!16:17,0,MATCH(Calculations!K43,'AEO 2023 Table 1'!13:13,0)))*10^15</f>
        <v>3.6639021E+16</v>
      </c>
      <c r="L57" s="5">
        <f>SUM(INDEX('AEO 2023 Table 1'!16:17,0,MATCH(Calculations!L43,'AEO 2023 Table 1'!13:13,0)))*10^15</f>
        <v>3.6623963E+16</v>
      </c>
      <c r="M57" s="5">
        <f>SUM(INDEX('AEO 2023 Table 1'!16:17,0,MATCH(Calculations!M43,'AEO 2023 Table 1'!13:13,0)))*10^15</f>
        <v>3.671423E+16</v>
      </c>
      <c r="N57" s="5">
        <f>SUM(INDEX('AEO 2023 Table 1'!16:17,0,MATCH(Calculations!N43,'AEO 2023 Table 1'!13:13,0)))*10^15</f>
        <v>3.6673112E+16</v>
      </c>
      <c r="O57" s="5">
        <f>SUM(INDEX('AEO 2023 Table 1'!16:17,0,MATCH(Calculations!O43,'AEO 2023 Table 1'!13:13,0)))*10^15</f>
        <v>3.6648837E+16</v>
      </c>
      <c r="P57" s="5">
        <f>SUM(INDEX('AEO 2023 Table 1'!16:17,0,MATCH(Calculations!P43,'AEO 2023 Table 1'!13:13,0)))*10^15</f>
        <v>3.6639209E+16</v>
      </c>
      <c r="Q57" s="5">
        <f>SUM(INDEX('AEO 2023 Table 1'!16:17,0,MATCH(Calculations!Q43,'AEO 2023 Table 1'!13:13,0)))*10^15</f>
        <v>3.6573115E+16</v>
      </c>
      <c r="R57" s="5">
        <f>SUM(INDEX('AEO 2023 Table 1'!16:17,0,MATCH(Calculations!R43,'AEO 2023 Table 1'!13:13,0)))*10^15</f>
        <v>3.6669621E+16</v>
      </c>
      <c r="S57" s="5">
        <f>SUM(INDEX('AEO 2023 Table 1'!16:17,0,MATCH(Calculations!S43,'AEO 2023 Table 1'!13:13,0)))*10^15</f>
        <v>3.6450291E+16</v>
      </c>
      <c r="T57" s="5">
        <f>SUM(INDEX('AEO 2023 Table 1'!16:17,0,MATCH(Calculations!T43,'AEO 2023 Table 1'!13:13,0)))*10^15</f>
        <v>3.6419773E+16</v>
      </c>
      <c r="U57" s="5">
        <f>SUM(INDEX('AEO 2023 Table 1'!16:17,0,MATCH(Calculations!U43,'AEO 2023 Table 1'!13:13,0)))*10^15</f>
        <v>3.6377363E+16</v>
      </c>
      <c r="V57" s="5">
        <f>SUM(INDEX('AEO 2023 Table 1'!16:17,0,MATCH(Calculations!V43,'AEO 2023 Table 1'!13:13,0)))*10^15</f>
        <v>3.6253101E+16</v>
      </c>
      <c r="W57" s="5">
        <f>SUM(INDEX('AEO 2023 Table 1'!16:17,0,MATCH(Calculations!W43,'AEO 2023 Table 1'!13:13,0)))*10^15</f>
        <v>3.6306907E+16</v>
      </c>
      <c r="X57" s="5">
        <f>SUM(INDEX('AEO 2023 Table 1'!16:17,0,MATCH(Calculations!X43,'AEO 2023 Table 1'!13:13,0)))*10^15</f>
        <v>3.6337082E+16</v>
      </c>
      <c r="Y57" s="5">
        <f>SUM(INDEX('AEO 2023 Table 1'!16:17,0,MATCH(Calculations!Y43,'AEO 2023 Table 1'!13:13,0)))*10^15</f>
        <v>3.6390996E+16</v>
      </c>
      <c r="Z57" s="5">
        <f>SUM(INDEX('AEO 2023 Table 1'!16:17,0,MATCH(Calculations!Z43,'AEO 2023 Table 1'!13:13,0)))*10^15</f>
        <v>3.6747355E+16</v>
      </c>
      <c r="AA57" s="5">
        <f>SUM(INDEX('AEO 2023 Table 1'!16:17,0,MATCH(Calculations!AA43,'AEO 2023 Table 1'!13:13,0)))*10^15</f>
        <v>3.697511E+16</v>
      </c>
      <c r="AB57" s="5">
        <f>SUM(INDEX('AEO 2023 Table 1'!16:17,0,MATCH(Calculations!AB43,'AEO 2023 Table 1'!13:13,0)))*10^15</f>
        <v>3.6976415E+16</v>
      </c>
      <c r="AC57" s="5">
        <f>SUM(INDEX('AEO 2023 Table 1'!16:17,0,MATCH(Calculations!AC43,'AEO 2023 Table 1'!13:13,0)))*10^15</f>
        <v>3.6676504E+16</v>
      </c>
      <c r="AD57" s="5">
        <f>SUM(INDEX('AEO 2023 Table 1'!16:17,0,MATCH(Calculations!AD43,'AEO 2023 Table 1'!13:13,0)))*10^15</f>
        <v>3.6217502E+16</v>
      </c>
      <c r="AE57" s="5">
        <f>SUM(INDEX('AEO 2023 Table 1'!16:17,0,MATCH(Calculations!AE43,'AEO 2023 Table 1'!13:13,0)))*10^15</f>
        <v>3.6634128E+16</v>
      </c>
      <c r="AF57" s="5">
        <f>SUM(INDEX('AEO 2023 Table 1'!16:17,0,MATCH(Calculations!AF43,'AEO 2023 Table 1'!13:13,0)))*10^15</f>
        <v>3.6927006E+16</v>
      </c>
      <c r="AG57" s="5">
        <f>SUM(INDEX('AEO 2023 Table 1'!16:17,0,MATCH(Calculations!AG43,'AEO 2023 Table 1'!13:13,0)))*10^15</f>
        <v>3.6738329E+16</v>
      </c>
      <c r="AH57" s="5"/>
      <c r="AI57" s="5"/>
    </row>
    <row r="58" spans="1:35" x14ac:dyDescent="0.25">
      <c r="A58" t="s">
        <v>283</v>
      </c>
      <c r="C58" s="5"/>
      <c r="D58" s="5">
        <f>D55*(D56/SUM(D56:D57))/D56</f>
        <v>2.4596705508154352E-8</v>
      </c>
      <c r="E58" s="5">
        <f t="shared" ref="E58:O58" si="23">E55*(E56/SUM(E56:E57))/E56</f>
        <v>2.3088411699559512E-8</v>
      </c>
      <c r="F58" s="5">
        <f t="shared" si="23"/>
        <v>2.2628006001394168E-8</v>
      </c>
      <c r="G58" s="5">
        <f t="shared" si="23"/>
        <v>2.2642635078308509E-8</v>
      </c>
      <c r="H58" s="5">
        <f t="shared" si="23"/>
        <v>2.2257943014884554E-8</v>
      </c>
      <c r="I58" s="5">
        <f t="shared" si="23"/>
        <v>2.1773380558451735E-8</v>
      </c>
      <c r="J58" s="5">
        <f t="shared" si="23"/>
        <v>2.1541428568503197E-8</v>
      </c>
      <c r="K58" s="5">
        <f t="shared" si="23"/>
        <v>2.1163409306619697E-8</v>
      </c>
      <c r="L58" s="5">
        <f t="shared" si="23"/>
        <v>2.1011171172797663E-8</v>
      </c>
      <c r="M58" s="5">
        <f t="shared" si="23"/>
        <v>2.0828849077129631E-8</v>
      </c>
      <c r="N58" s="5">
        <f t="shared" si="23"/>
        <v>2.0742883052803341E-8</v>
      </c>
      <c r="O58" s="5">
        <f t="shared" si="23"/>
        <v>2.0636099618197767E-8</v>
      </c>
      <c r="P58" s="5">
        <f t="shared" ref="P58:AG58" si="24">P55*(P56/SUM(P56:P57))/P56</f>
        <v>2.0496068107675211E-8</v>
      </c>
      <c r="Q58" s="5">
        <f t="shared" si="24"/>
        <v>2.0390516401030057E-8</v>
      </c>
      <c r="R58" s="5">
        <f t="shared" si="24"/>
        <v>2.025069130797453E-8</v>
      </c>
      <c r="S58" s="5">
        <f t="shared" si="24"/>
        <v>2.0279186565774961E-8</v>
      </c>
      <c r="T58" s="5">
        <f t="shared" si="24"/>
        <v>2.023789192223658E-8</v>
      </c>
      <c r="U58" s="5">
        <f t="shared" si="24"/>
        <v>2.0158660604832991E-8</v>
      </c>
      <c r="V58" s="5">
        <f t="shared" si="24"/>
        <v>2.0186670377691112E-8</v>
      </c>
      <c r="W58" s="5">
        <f t="shared" si="24"/>
        <v>2.0101202606560168E-8</v>
      </c>
      <c r="X58" s="5">
        <f t="shared" si="24"/>
        <v>2.0033200454268897E-8</v>
      </c>
      <c r="Y58" s="5">
        <f t="shared" si="24"/>
        <v>1.9969357883201717E-8</v>
      </c>
      <c r="Z58" s="5">
        <f t="shared" si="24"/>
        <v>1.983910437367507E-8</v>
      </c>
      <c r="AA58" s="5">
        <f t="shared" si="24"/>
        <v>1.9737514690894135E-8</v>
      </c>
      <c r="AB58" s="5">
        <f t="shared" si="24"/>
        <v>1.9715482704872714E-8</v>
      </c>
      <c r="AC58" s="5">
        <f t="shared" si="24"/>
        <v>1.9800906529502936E-8</v>
      </c>
      <c r="AD58" s="5">
        <f t="shared" si="24"/>
        <v>1.9868619367660343E-8</v>
      </c>
      <c r="AE58" s="5">
        <f t="shared" si="24"/>
        <v>1.9714698857183937E-8</v>
      </c>
      <c r="AF58" s="5">
        <f t="shared" si="24"/>
        <v>1.9604357443586952E-8</v>
      </c>
      <c r="AG58" s="5">
        <f t="shared" si="24"/>
        <v>1.9603669468095575E-8</v>
      </c>
      <c r="AH58" s="5"/>
      <c r="AI58" s="5"/>
    </row>
    <row r="60" spans="1:35" x14ac:dyDescent="0.25">
      <c r="A60" s="15" t="s">
        <v>31</v>
      </c>
    </row>
    <row r="61" spans="1:35" x14ac:dyDescent="0.25">
      <c r="A61" t="s">
        <v>276</v>
      </c>
      <c r="B61" t="s">
        <v>298</v>
      </c>
      <c r="C61" s="5"/>
      <c r="D61" s="5">
        <f>'Subsidies Paid'!J18*10^9</f>
        <v>140000000</v>
      </c>
      <c r="E61" s="5">
        <f t="shared" ref="E61:O61" si="25">D61</f>
        <v>140000000</v>
      </c>
      <c r="F61" s="5">
        <f t="shared" si="25"/>
        <v>140000000</v>
      </c>
      <c r="G61" s="5">
        <f t="shared" si="25"/>
        <v>140000000</v>
      </c>
      <c r="H61" s="5">
        <f t="shared" si="25"/>
        <v>140000000</v>
      </c>
      <c r="I61" s="5">
        <f t="shared" si="25"/>
        <v>140000000</v>
      </c>
      <c r="J61" s="5">
        <f t="shared" si="25"/>
        <v>140000000</v>
      </c>
      <c r="K61" s="5">
        <f t="shared" si="25"/>
        <v>140000000</v>
      </c>
      <c r="L61" s="5">
        <f t="shared" si="25"/>
        <v>140000000</v>
      </c>
      <c r="M61" s="5">
        <f t="shared" si="25"/>
        <v>140000000</v>
      </c>
      <c r="N61" s="5">
        <f t="shared" si="25"/>
        <v>140000000</v>
      </c>
      <c r="O61" s="5">
        <f t="shared" si="25"/>
        <v>140000000</v>
      </c>
      <c r="P61" s="5">
        <f t="shared" ref="P61" si="26">O61</f>
        <v>140000000</v>
      </c>
      <c r="Q61" s="5">
        <f t="shared" ref="Q61" si="27">P61</f>
        <v>140000000</v>
      </c>
      <c r="R61" s="5">
        <f t="shared" ref="R61" si="28">Q61</f>
        <v>140000000</v>
      </c>
      <c r="S61" s="5">
        <f t="shared" ref="S61" si="29">R61</f>
        <v>140000000</v>
      </c>
      <c r="T61" s="5">
        <f t="shared" ref="T61" si="30">S61</f>
        <v>140000000</v>
      </c>
      <c r="U61" s="5">
        <f t="shared" ref="U61" si="31">T61</f>
        <v>140000000</v>
      </c>
      <c r="V61" s="5">
        <f t="shared" ref="V61" si="32">U61</f>
        <v>140000000</v>
      </c>
      <c r="W61" s="5">
        <f t="shared" ref="W61" si="33">V61</f>
        <v>140000000</v>
      </c>
      <c r="X61" s="5">
        <f t="shared" ref="X61" si="34">W61</f>
        <v>140000000</v>
      </c>
      <c r="Y61" s="5">
        <f t="shared" ref="Y61" si="35">X61</f>
        <v>140000000</v>
      </c>
      <c r="Z61" s="5">
        <f t="shared" ref="Z61" si="36">Y61</f>
        <v>140000000</v>
      </c>
      <c r="AA61" s="5">
        <f t="shared" ref="AA61" si="37">Z61</f>
        <v>140000000</v>
      </c>
      <c r="AB61" s="5">
        <f t="shared" ref="AB61" si="38">AA61</f>
        <v>140000000</v>
      </c>
      <c r="AC61" s="5">
        <f t="shared" ref="AC61" si="39">AB61</f>
        <v>140000000</v>
      </c>
      <c r="AD61" s="5">
        <f t="shared" ref="AD61" si="40">AC61</f>
        <v>140000000</v>
      </c>
      <c r="AE61" s="5">
        <f t="shared" ref="AE61" si="41">AD61</f>
        <v>140000000</v>
      </c>
      <c r="AF61" s="5">
        <f t="shared" ref="AF61" si="42">AE61</f>
        <v>140000000</v>
      </c>
      <c r="AG61" s="5">
        <f t="shared" ref="AG61" si="43">AF61</f>
        <v>140000000</v>
      </c>
      <c r="AH61" s="5"/>
      <c r="AI61" s="5"/>
    </row>
    <row r="62" spans="1:35" x14ac:dyDescent="0.25">
      <c r="A62" t="s">
        <v>270</v>
      </c>
      <c r="B62" t="s">
        <v>636</v>
      </c>
      <c r="C62" s="5"/>
      <c r="D62" s="5">
        <f t="shared" ref="D62:AG62" si="44">D56</f>
        <v>3.5682777E+16</v>
      </c>
      <c r="E62" s="5">
        <f t="shared" si="44"/>
        <v>3.7809715E+16</v>
      </c>
      <c r="F62" s="5">
        <f t="shared" si="44"/>
        <v>3.7990219E+16</v>
      </c>
      <c r="G62" s="5">
        <f t="shared" si="44"/>
        <v>3.6931759E+16</v>
      </c>
      <c r="H62" s="5">
        <f t="shared" si="44"/>
        <v>3.7510281E+16</v>
      </c>
      <c r="I62" s="5">
        <f t="shared" si="44"/>
        <v>3.8475357E+16</v>
      </c>
      <c r="J62" s="5">
        <f t="shared" si="44"/>
        <v>3.9074528E+16</v>
      </c>
      <c r="K62" s="5">
        <f t="shared" si="44"/>
        <v>3.9908192E+16</v>
      </c>
      <c r="L62" s="5">
        <f t="shared" si="44"/>
        <v>4.0477879E+16</v>
      </c>
      <c r="M62" s="5">
        <f t="shared" si="44"/>
        <v>4.1062511E+16</v>
      </c>
      <c r="N62" s="5">
        <f t="shared" si="44"/>
        <v>4.1425964E+16</v>
      </c>
      <c r="O62" s="5">
        <f t="shared" si="44"/>
        <v>4.185437E+16</v>
      </c>
      <c r="P62" s="5">
        <f t="shared" si="44"/>
        <v>4.2400341E+16</v>
      </c>
      <c r="Q62" s="5">
        <f t="shared" si="44"/>
        <v>4.2875584E+16</v>
      </c>
      <c r="R62" s="5">
        <f t="shared" si="44"/>
        <v>4.3327648E+16</v>
      </c>
      <c r="S62" s="5">
        <f t="shared" si="44"/>
        <v>4.343457E+16</v>
      </c>
      <c r="T62" s="5">
        <f t="shared" si="44"/>
        <v>4.362809E+16</v>
      </c>
      <c r="U62" s="5">
        <f t="shared" si="44"/>
        <v>4.3985119E+16</v>
      </c>
      <c r="V62" s="5">
        <f t="shared" si="44"/>
        <v>4.3997875E+16</v>
      </c>
      <c r="W62" s="5">
        <f t="shared" si="44"/>
        <v>4.4285286E+16</v>
      </c>
      <c r="X62" s="5">
        <f t="shared" si="44"/>
        <v>4.4528679E+16</v>
      </c>
      <c r="Y62" s="5">
        <f t="shared" si="44"/>
        <v>4.4733295E+16</v>
      </c>
      <c r="Z62" s="5">
        <f t="shared" si="44"/>
        <v>4.4909557E+16</v>
      </c>
      <c r="AA62" s="5">
        <f t="shared" si="44"/>
        <v>4.5102093E+16</v>
      </c>
      <c r="AB62" s="5">
        <f t="shared" si="44"/>
        <v>4.5192509E+16</v>
      </c>
      <c r="AC62" s="5">
        <f t="shared" si="44"/>
        <v>4.5137932E+16</v>
      </c>
      <c r="AD62" s="5">
        <f t="shared" si="44"/>
        <v>4.5318108E+16</v>
      </c>
      <c r="AE62" s="5">
        <f t="shared" si="44"/>
        <v>4.5538063E+16</v>
      </c>
      <c r="AF62" s="5">
        <f t="shared" si="44"/>
        <v>4.5707684E+16</v>
      </c>
      <c r="AG62" s="5">
        <f t="shared" si="44"/>
        <v>4.5899261E+16</v>
      </c>
      <c r="AH62" s="5"/>
      <c r="AI62" s="5"/>
    </row>
    <row r="63" spans="1:35" x14ac:dyDescent="0.25">
      <c r="A63" t="s">
        <v>277</v>
      </c>
      <c r="B63" t="s">
        <v>636</v>
      </c>
      <c r="C63" s="5"/>
      <c r="D63" s="5">
        <f t="shared" ref="D63:AG63" si="45">D57</f>
        <v>3.0179702000000004E+16</v>
      </c>
      <c r="E63" s="5">
        <f t="shared" si="45"/>
        <v>3.2355354E+16</v>
      </c>
      <c r="F63" s="5">
        <f t="shared" si="45"/>
        <v>3.3602479000000004E+16</v>
      </c>
      <c r="G63" s="5">
        <f t="shared" si="45"/>
        <v>3.4614684000000004E+16</v>
      </c>
      <c r="H63" s="5">
        <f t="shared" si="45"/>
        <v>3.5272724999999996E+16</v>
      </c>
      <c r="I63" s="5">
        <f t="shared" si="45"/>
        <v>3.5927421000000004E+16</v>
      </c>
      <c r="J63" s="5">
        <f t="shared" si="45"/>
        <v>3.6129398E+16</v>
      </c>
      <c r="K63" s="5">
        <f t="shared" si="45"/>
        <v>3.6639021E+16</v>
      </c>
      <c r="L63" s="5">
        <f t="shared" si="45"/>
        <v>3.6623963E+16</v>
      </c>
      <c r="M63" s="5">
        <f t="shared" si="45"/>
        <v>3.671423E+16</v>
      </c>
      <c r="N63" s="5">
        <f t="shared" si="45"/>
        <v>3.6673112E+16</v>
      </c>
      <c r="O63" s="5">
        <f t="shared" si="45"/>
        <v>3.6648837E+16</v>
      </c>
      <c r="P63" s="5">
        <f t="shared" si="45"/>
        <v>3.6639209E+16</v>
      </c>
      <c r="Q63" s="5">
        <f t="shared" si="45"/>
        <v>3.6573115E+16</v>
      </c>
      <c r="R63" s="5">
        <f t="shared" si="45"/>
        <v>3.6669621E+16</v>
      </c>
      <c r="S63" s="5">
        <f t="shared" si="45"/>
        <v>3.6450291E+16</v>
      </c>
      <c r="T63" s="5">
        <f t="shared" si="45"/>
        <v>3.6419773E+16</v>
      </c>
      <c r="U63" s="5">
        <f t="shared" si="45"/>
        <v>3.6377363E+16</v>
      </c>
      <c r="V63" s="5">
        <f t="shared" si="45"/>
        <v>3.6253101E+16</v>
      </c>
      <c r="W63" s="5">
        <f t="shared" si="45"/>
        <v>3.6306907E+16</v>
      </c>
      <c r="X63" s="5">
        <f t="shared" si="45"/>
        <v>3.6337082E+16</v>
      </c>
      <c r="Y63" s="5">
        <f t="shared" si="45"/>
        <v>3.6390996E+16</v>
      </c>
      <c r="Z63" s="5">
        <f t="shared" si="45"/>
        <v>3.6747355E+16</v>
      </c>
      <c r="AA63" s="5">
        <f t="shared" si="45"/>
        <v>3.697511E+16</v>
      </c>
      <c r="AB63" s="5">
        <f t="shared" si="45"/>
        <v>3.6976415E+16</v>
      </c>
      <c r="AC63" s="5">
        <f t="shared" si="45"/>
        <v>3.6676504E+16</v>
      </c>
      <c r="AD63" s="5">
        <f t="shared" si="45"/>
        <v>3.6217502E+16</v>
      </c>
      <c r="AE63" s="5">
        <f t="shared" si="45"/>
        <v>3.6634128E+16</v>
      </c>
      <c r="AF63" s="5">
        <f t="shared" si="45"/>
        <v>3.6927006E+16</v>
      </c>
      <c r="AG63" s="5">
        <f t="shared" si="45"/>
        <v>3.6738329E+16</v>
      </c>
      <c r="AH63" s="5"/>
      <c r="AI63" s="5"/>
    </row>
    <row r="64" spans="1:35" x14ac:dyDescent="0.25">
      <c r="A64" t="s">
        <v>283</v>
      </c>
      <c r="C64" s="5"/>
      <c r="D64" s="5">
        <f t="shared" ref="D64:AG64" si="46">D61*(D62/SUM(D62:D63))/D62</f>
        <v>2.1256412167540793E-9</v>
      </c>
      <c r="E64" s="5">
        <f t="shared" si="46"/>
        <v>1.9952948382335377E-9</v>
      </c>
      <c r="F64" s="5">
        <f t="shared" si="46"/>
        <v>1.9555066914785079E-9</v>
      </c>
      <c r="G64" s="5">
        <f t="shared" si="46"/>
        <v>1.9567709326933276E-9</v>
      </c>
      <c r="H64" s="5">
        <f t="shared" si="46"/>
        <v>1.9235259395579236E-9</v>
      </c>
      <c r="I64" s="5">
        <f t="shared" si="46"/>
        <v>1.8816501717180506E-9</v>
      </c>
      <c r="J64" s="5">
        <f t="shared" si="46"/>
        <v>1.8616049380187944E-9</v>
      </c>
      <c r="K64" s="5">
        <f t="shared" si="46"/>
        <v>1.8289366067449118E-9</v>
      </c>
      <c r="L64" s="5">
        <f t="shared" si="46"/>
        <v>1.8157802248096744E-9</v>
      </c>
      <c r="M64" s="5">
        <f t="shared" si="46"/>
        <v>1.8000239943198444E-9</v>
      </c>
      <c r="N64" s="5">
        <f t="shared" si="46"/>
        <v>1.7925948317237451E-9</v>
      </c>
      <c r="O64" s="5">
        <f t="shared" si="46"/>
        <v>1.7833666336714115E-9</v>
      </c>
      <c r="P64" s="5">
        <f t="shared" si="46"/>
        <v>1.7712651451077339E-9</v>
      </c>
      <c r="Q64" s="5">
        <f t="shared" si="46"/>
        <v>1.7621433926816094E-9</v>
      </c>
      <c r="R64" s="5">
        <f t="shared" si="46"/>
        <v>1.7500597426644651E-9</v>
      </c>
      <c r="S64" s="5">
        <f t="shared" si="46"/>
        <v>1.7525222958077123E-9</v>
      </c>
      <c r="T64" s="5">
        <f t="shared" si="46"/>
        <v>1.7489536229093336E-9</v>
      </c>
      <c r="U64" s="5">
        <f t="shared" si="46"/>
        <v>1.7421064720226039E-9</v>
      </c>
      <c r="V64" s="5">
        <f t="shared" si="46"/>
        <v>1.7445270696770093E-9</v>
      </c>
      <c r="W64" s="5">
        <f t="shared" si="46"/>
        <v>1.7371409659990267E-9</v>
      </c>
      <c r="X64" s="5">
        <f t="shared" si="46"/>
        <v>1.7312642367886701E-9</v>
      </c>
      <c r="Y64" s="5">
        <f t="shared" si="46"/>
        <v>1.7257469775606423E-9</v>
      </c>
      <c r="Z64" s="5">
        <f t="shared" si="46"/>
        <v>1.7144905014287096E-9</v>
      </c>
      <c r="AA64" s="5">
        <f t="shared" si="46"/>
        <v>1.7057111461266534E-9</v>
      </c>
      <c r="AB64" s="5">
        <f t="shared" si="46"/>
        <v>1.7038071473346785E-9</v>
      </c>
      <c r="AC64" s="5">
        <f t="shared" si="46"/>
        <v>1.7111894531669205E-9</v>
      </c>
      <c r="AD64" s="5">
        <f t="shared" si="46"/>
        <v>1.717041179921264E-9</v>
      </c>
      <c r="AE64" s="5">
        <f t="shared" si="46"/>
        <v>1.7037394074109574E-9</v>
      </c>
      <c r="AF64" s="5">
        <f t="shared" si="46"/>
        <v>1.6942037296926992E-9</v>
      </c>
      <c r="AG64" s="5">
        <f t="shared" si="46"/>
        <v>1.6941442750206049E-9</v>
      </c>
      <c r="AH64" s="5"/>
      <c r="AI64" s="5"/>
    </row>
    <row r="66" spans="1:36" x14ac:dyDescent="0.25">
      <c r="A66" s="15" t="s">
        <v>38</v>
      </c>
    </row>
    <row r="67" spans="1:36" x14ac:dyDescent="0.25">
      <c r="A67" t="s">
        <v>276</v>
      </c>
      <c r="B67" t="s">
        <v>298</v>
      </c>
      <c r="C67" s="5"/>
      <c r="D67" s="5">
        <f>'Subsidies Paid'!K19*10^9</f>
        <v>1200000000</v>
      </c>
      <c r="E67" s="5">
        <f t="shared" ref="E67:O67" si="47">D67</f>
        <v>1200000000</v>
      </c>
      <c r="F67" s="5">
        <f t="shared" si="47"/>
        <v>1200000000</v>
      </c>
      <c r="G67" s="5">
        <f t="shared" si="47"/>
        <v>1200000000</v>
      </c>
      <c r="H67" s="5">
        <f t="shared" si="47"/>
        <v>1200000000</v>
      </c>
      <c r="I67" s="5">
        <f t="shared" si="47"/>
        <v>1200000000</v>
      </c>
      <c r="J67" s="5">
        <f t="shared" si="47"/>
        <v>1200000000</v>
      </c>
      <c r="K67" s="5">
        <f t="shared" si="47"/>
        <v>1200000000</v>
      </c>
      <c r="L67" s="5">
        <f t="shared" si="47"/>
        <v>1200000000</v>
      </c>
      <c r="M67" s="5">
        <f t="shared" si="47"/>
        <v>1200000000</v>
      </c>
      <c r="N67" s="5">
        <f t="shared" si="47"/>
        <v>1200000000</v>
      </c>
      <c r="O67" s="5">
        <f t="shared" si="47"/>
        <v>1200000000</v>
      </c>
      <c r="P67" s="5">
        <f t="shared" ref="P67" si="48">O67</f>
        <v>1200000000</v>
      </c>
      <c r="Q67" s="5">
        <f t="shared" ref="Q67" si="49">P67</f>
        <v>1200000000</v>
      </c>
      <c r="R67" s="5">
        <f t="shared" ref="R67" si="50">Q67</f>
        <v>1200000000</v>
      </c>
      <c r="S67" s="5">
        <f t="shared" ref="S67" si="51">R67</f>
        <v>1200000000</v>
      </c>
      <c r="T67" s="5">
        <f t="shared" ref="T67" si="52">S67</f>
        <v>1200000000</v>
      </c>
      <c r="U67" s="5">
        <f t="shared" ref="U67" si="53">T67</f>
        <v>1200000000</v>
      </c>
      <c r="V67" s="5">
        <f t="shared" ref="V67" si="54">U67</f>
        <v>1200000000</v>
      </c>
      <c r="W67" s="5">
        <f t="shared" ref="W67" si="55">V67</f>
        <v>1200000000</v>
      </c>
      <c r="X67" s="5">
        <f t="shared" ref="X67" si="56">W67</f>
        <v>1200000000</v>
      </c>
      <c r="Y67" s="5">
        <f t="shared" ref="Y67" si="57">X67</f>
        <v>1200000000</v>
      </c>
      <c r="Z67" s="5">
        <f t="shared" ref="Z67" si="58">Y67</f>
        <v>1200000000</v>
      </c>
      <c r="AA67" s="5">
        <f t="shared" ref="AA67" si="59">Z67</f>
        <v>1200000000</v>
      </c>
      <c r="AB67" s="5">
        <f t="shared" ref="AB67" si="60">AA67</f>
        <v>1200000000</v>
      </c>
      <c r="AC67" s="5">
        <f t="shared" ref="AC67" si="61">AB67</f>
        <v>1200000000</v>
      </c>
      <c r="AD67" s="5">
        <f t="shared" ref="AD67" si="62">AC67</f>
        <v>1200000000</v>
      </c>
      <c r="AE67" s="5">
        <f t="shared" ref="AE67" si="63">AD67</f>
        <v>1200000000</v>
      </c>
      <c r="AF67" s="5">
        <f t="shared" ref="AF67" si="64">AE67</f>
        <v>1200000000</v>
      </c>
      <c r="AG67" s="5">
        <f t="shared" ref="AG67" si="65">AF67</f>
        <v>1200000000</v>
      </c>
      <c r="AH67" s="5"/>
      <c r="AI67" s="5"/>
    </row>
    <row r="68" spans="1:36" x14ac:dyDescent="0.25">
      <c r="A68" t="s">
        <v>270</v>
      </c>
      <c r="B68" t="s">
        <v>636</v>
      </c>
      <c r="C68" s="5"/>
      <c r="D68" s="5">
        <f t="shared" ref="D68:AG68" si="66">D56</f>
        <v>3.5682777E+16</v>
      </c>
      <c r="E68" s="5">
        <f t="shared" si="66"/>
        <v>3.7809715E+16</v>
      </c>
      <c r="F68" s="5">
        <f t="shared" si="66"/>
        <v>3.7990219E+16</v>
      </c>
      <c r="G68" s="5">
        <f t="shared" si="66"/>
        <v>3.6931759E+16</v>
      </c>
      <c r="H68" s="5">
        <f t="shared" si="66"/>
        <v>3.7510281E+16</v>
      </c>
      <c r="I68" s="5">
        <f t="shared" si="66"/>
        <v>3.8475357E+16</v>
      </c>
      <c r="J68" s="5">
        <f t="shared" si="66"/>
        <v>3.9074528E+16</v>
      </c>
      <c r="K68" s="5">
        <f t="shared" si="66"/>
        <v>3.9908192E+16</v>
      </c>
      <c r="L68" s="5">
        <f t="shared" si="66"/>
        <v>4.0477879E+16</v>
      </c>
      <c r="M68" s="5">
        <f t="shared" si="66"/>
        <v>4.1062511E+16</v>
      </c>
      <c r="N68" s="5">
        <f t="shared" si="66"/>
        <v>4.1425964E+16</v>
      </c>
      <c r="O68" s="5">
        <f t="shared" si="66"/>
        <v>4.185437E+16</v>
      </c>
      <c r="P68" s="5">
        <f t="shared" si="66"/>
        <v>4.2400341E+16</v>
      </c>
      <c r="Q68" s="5">
        <f t="shared" si="66"/>
        <v>4.2875584E+16</v>
      </c>
      <c r="R68" s="5">
        <f t="shared" si="66"/>
        <v>4.3327648E+16</v>
      </c>
      <c r="S68" s="5">
        <f t="shared" si="66"/>
        <v>4.343457E+16</v>
      </c>
      <c r="T68" s="5">
        <f t="shared" si="66"/>
        <v>4.362809E+16</v>
      </c>
      <c r="U68" s="5">
        <f t="shared" si="66"/>
        <v>4.3985119E+16</v>
      </c>
      <c r="V68" s="5">
        <f t="shared" si="66"/>
        <v>4.3997875E+16</v>
      </c>
      <c r="W68" s="5">
        <f t="shared" si="66"/>
        <v>4.4285286E+16</v>
      </c>
      <c r="X68" s="5">
        <f t="shared" si="66"/>
        <v>4.4528679E+16</v>
      </c>
      <c r="Y68" s="5">
        <f t="shared" si="66"/>
        <v>4.4733295E+16</v>
      </c>
      <c r="Z68" s="5">
        <f t="shared" si="66"/>
        <v>4.4909557E+16</v>
      </c>
      <c r="AA68" s="5">
        <f t="shared" si="66"/>
        <v>4.5102093E+16</v>
      </c>
      <c r="AB68" s="5">
        <f t="shared" si="66"/>
        <v>4.5192509E+16</v>
      </c>
      <c r="AC68" s="5">
        <f t="shared" si="66"/>
        <v>4.5137932E+16</v>
      </c>
      <c r="AD68" s="5">
        <f t="shared" si="66"/>
        <v>4.5318108E+16</v>
      </c>
      <c r="AE68" s="5">
        <f t="shared" si="66"/>
        <v>4.5538063E+16</v>
      </c>
      <c r="AF68" s="5">
        <f t="shared" si="66"/>
        <v>4.5707684E+16</v>
      </c>
      <c r="AG68" s="5">
        <f t="shared" si="66"/>
        <v>4.5899261E+16</v>
      </c>
      <c r="AH68" s="5"/>
      <c r="AI68" s="5"/>
    </row>
    <row r="69" spans="1:36" x14ac:dyDescent="0.25">
      <c r="A69" t="s">
        <v>277</v>
      </c>
      <c r="B69" t="s">
        <v>636</v>
      </c>
      <c r="C69" s="5"/>
      <c r="D69" s="5">
        <f t="shared" ref="D69:AG69" si="67">D57</f>
        <v>3.0179702000000004E+16</v>
      </c>
      <c r="E69" s="5">
        <f t="shared" si="67"/>
        <v>3.2355354E+16</v>
      </c>
      <c r="F69" s="5">
        <f t="shared" si="67"/>
        <v>3.3602479000000004E+16</v>
      </c>
      <c r="G69" s="5">
        <f t="shared" si="67"/>
        <v>3.4614684000000004E+16</v>
      </c>
      <c r="H69" s="5">
        <f t="shared" si="67"/>
        <v>3.5272724999999996E+16</v>
      </c>
      <c r="I69" s="5">
        <f t="shared" si="67"/>
        <v>3.5927421000000004E+16</v>
      </c>
      <c r="J69" s="5">
        <f t="shared" si="67"/>
        <v>3.6129398E+16</v>
      </c>
      <c r="K69" s="5">
        <f t="shared" si="67"/>
        <v>3.6639021E+16</v>
      </c>
      <c r="L69" s="5">
        <f t="shared" si="67"/>
        <v>3.6623963E+16</v>
      </c>
      <c r="M69" s="5">
        <f t="shared" si="67"/>
        <v>3.671423E+16</v>
      </c>
      <c r="N69" s="5">
        <f t="shared" si="67"/>
        <v>3.6673112E+16</v>
      </c>
      <c r="O69" s="5">
        <f t="shared" si="67"/>
        <v>3.6648837E+16</v>
      </c>
      <c r="P69" s="5">
        <f t="shared" si="67"/>
        <v>3.6639209E+16</v>
      </c>
      <c r="Q69" s="5">
        <f t="shared" si="67"/>
        <v>3.6573115E+16</v>
      </c>
      <c r="R69" s="5">
        <f t="shared" si="67"/>
        <v>3.6669621E+16</v>
      </c>
      <c r="S69" s="5">
        <f t="shared" si="67"/>
        <v>3.6450291E+16</v>
      </c>
      <c r="T69" s="5">
        <f t="shared" si="67"/>
        <v>3.6419773E+16</v>
      </c>
      <c r="U69" s="5">
        <f t="shared" si="67"/>
        <v>3.6377363E+16</v>
      </c>
      <c r="V69" s="5">
        <f t="shared" si="67"/>
        <v>3.6253101E+16</v>
      </c>
      <c r="W69" s="5">
        <f t="shared" si="67"/>
        <v>3.6306907E+16</v>
      </c>
      <c r="X69" s="5">
        <f t="shared" si="67"/>
        <v>3.6337082E+16</v>
      </c>
      <c r="Y69" s="5">
        <f t="shared" si="67"/>
        <v>3.6390996E+16</v>
      </c>
      <c r="Z69" s="5">
        <f t="shared" si="67"/>
        <v>3.6747355E+16</v>
      </c>
      <c r="AA69" s="5">
        <f t="shared" si="67"/>
        <v>3.697511E+16</v>
      </c>
      <c r="AB69" s="5">
        <f t="shared" si="67"/>
        <v>3.6976415E+16</v>
      </c>
      <c r="AC69" s="5">
        <f t="shared" si="67"/>
        <v>3.6676504E+16</v>
      </c>
      <c r="AD69" s="5">
        <f t="shared" si="67"/>
        <v>3.6217502E+16</v>
      </c>
      <c r="AE69" s="5">
        <f t="shared" si="67"/>
        <v>3.6634128E+16</v>
      </c>
      <c r="AF69" s="5">
        <f t="shared" si="67"/>
        <v>3.6927006E+16</v>
      </c>
      <c r="AG69" s="5">
        <f t="shared" si="67"/>
        <v>3.6738329E+16</v>
      </c>
      <c r="AH69" s="5"/>
      <c r="AI69" s="5"/>
    </row>
    <row r="70" spans="1:36" x14ac:dyDescent="0.25">
      <c r="A70" t="s">
        <v>283</v>
      </c>
      <c r="C70" s="5"/>
      <c r="D70" s="5">
        <f t="shared" ref="D70:AG70" si="68">D67*(D68/SUM(D68:D69))/D68</f>
        <v>1.8219781857892108E-8</v>
      </c>
      <c r="E70" s="5">
        <f t="shared" si="68"/>
        <v>1.7102527184858895E-8</v>
      </c>
      <c r="F70" s="5">
        <f t="shared" si="68"/>
        <v>1.6761485926958641E-8</v>
      </c>
      <c r="G70" s="5">
        <f t="shared" si="68"/>
        <v>1.6772322280228525E-8</v>
      </c>
      <c r="H70" s="5">
        <f t="shared" si="68"/>
        <v>1.6487365196210776E-8</v>
      </c>
      <c r="I70" s="5">
        <f t="shared" si="68"/>
        <v>1.612843004329758E-8</v>
      </c>
      <c r="J70" s="5">
        <f t="shared" si="68"/>
        <v>1.5956613754446808E-8</v>
      </c>
      <c r="K70" s="5">
        <f t="shared" si="68"/>
        <v>1.567659948638496E-8</v>
      </c>
      <c r="L70" s="5">
        <f t="shared" si="68"/>
        <v>1.5563830498368638E-8</v>
      </c>
      <c r="M70" s="5">
        <f t="shared" si="68"/>
        <v>1.5428777094170093E-8</v>
      </c>
      <c r="N70" s="5">
        <f t="shared" si="68"/>
        <v>1.5365098557632101E-8</v>
      </c>
      <c r="O70" s="5">
        <f t="shared" si="68"/>
        <v>1.5285999717183529E-8</v>
      </c>
      <c r="P70" s="5">
        <f t="shared" si="68"/>
        <v>1.5182272672352007E-8</v>
      </c>
      <c r="Q70" s="5">
        <f t="shared" si="68"/>
        <v>1.5104086222985224E-8</v>
      </c>
      <c r="R70" s="5">
        <f t="shared" si="68"/>
        <v>1.5000512079981132E-8</v>
      </c>
      <c r="S70" s="5">
        <f t="shared" si="68"/>
        <v>1.502161967835182E-8</v>
      </c>
      <c r="T70" s="5">
        <f t="shared" si="68"/>
        <v>1.4991031053508575E-8</v>
      </c>
      <c r="U70" s="5">
        <f t="shared" si="68"/>
        <v>1.4932341188765174E-8</v>
      </c>
      <c r="V70" s="5">
        <f t="shared" si="68"/>
        <v>1.4953089168660079E-8</v>
      </c>
      <c r="W70" s="5">
        <f t="shared" si="68"/>
        <v>1.4889779708563085E-8</v>
      </c>
      <c r="X70" s="5">
        <f t="shared" si="68"/>
        <v>1.4839407743902885E-8</v>
      </c>
      <c r="Y70" s="5">
        <f t="shared" si="68"/>
        <v>1.479211695051979E-8</v>
      </c>
      <c r="Z70" s="5">
        <f t="shared" si="68"/>
        <v>1.4695632869388939E-8</v>
      </c>
      <c r="AA70" s="5">
        <f t="shared" si="68"/>
        <v>1.4620381252514172E-8</v>
      </c>
      <c r="AB70" s="5">
        <f t="shared" si="68"/>
        <v>1.4604061262868676E-8</v>
      </c>
      <c r="AC70" s="5">
        <f t="shared" si="68"/>
        <v>1.4667338170002176E-8</v>
      </c>
      <c r="AD70" s="5">
        <f t="shared" si="68"/>
        <v>1.4717495827896548E-8</v>
      </c>
      <c r="AE70" s="5">
        <f t="shared" si="68"/>
        <v>1.4603480634951062E-8</v>
      </c>
      <c r="AF70" s="5">
        <f t="shared" si="68"/>
        <v>1.4521746254508849E-8</v>
      </c>
      <c r="AG70" s="5">
        <f t="shared" si="68"/>
        <v>1.4521236643033756E-8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9">E74</f>
        <v>1300000000</v>
      </c>
      <c r="G74">
        <f t="shared" si="69"/>
        <v>1300000000</v>
      </c>
      <c r="H74">
        <f t="shared" si="69"/>
        <v>1300000000</v>
      </c>
      <c r="I74">
        <f t="shared" si="69"/>
        <v>1300000000</v>
      </c>
      <c r="J74">
        <f t="shared" si="69"/>
        <v>1300000000</v>
      </c>
      <c r="K74">
        <f t="shared" si="69"/>
        <v>1300000000</v>
      </c>
      <c r="L74">
        <f t="shared" si="69"/>
        <v>1300000000</v>
      </c>
      <c r="M74">
        <f t="shared" si="69"/>
        <v>1300000000</v>
      </c>
      <c r="N74">
        <f t="shared" si="69"/>
        <v>1300000000</v>
      </c>
      <c r="O74">
        <f t="shared" si="69"/>
        <v>1300000000</v>
      </c>
      <c r="P74">
        <f t="shared" si="69"/>
        <v>1300000000</v>
      </c>
      <c r="Q74">
        <f t="shared" ref="Q74" si="70">P74</f>
        <v>1300000000</v>
      </c>
      <c r="R74">
        <f t="shared" ref="R74" si="71">Q74</f>
        <v>1300000000</v>
      </c>
      <c r="S74">
        <f t="shared" ref="S74" si="72">R74</f>
        <v>1300000000</v>
      </c>
      <c r="T74">
        <f t="shared" ref="T74" si="73">S74</f>
        <v>1300000000</v>
      </c>
      <c r="U74">
        <f t="shared" ref="U74" si="74">T74</f>
        <v>1300000000</v>
      </c>
      <c r="V74">
        <f t="shared" ref="V74" si="75">U74</f>
        <v>1300000000</v>
      </c>
      <c r="W74">
        <f t="shared" ref="W74" si="76">V74</f>
        <v>1300000000</v>
      </c>
      <c r="X74">
        <f t="shared" ref="X74" si="77">W74</f>
        <v>1300000000</v>
      </c>
      <c r="Y74">
        <f t="shared" ref="Y74" si="78">X74</f>
        <v>1300000000</v>
      </c>
      <c r="Z74">
        <f t="shared" ref="Z74" si="79">Y74</f>
        <v>1300000000</v>
      </c>
      <c r="AA74">
        <f t="shared" ref="AA74" si="80">Z74</f>
        <v>1300000000</v>
      </c>
      <c r="AB74">
        <f t="shared" ref="AB74" si="81">AA74</f>
        <v>1300000000</v>
      </c>
      <c r="AC74">
        <f t="shared" ref="AC74" si="82">AB74</f>
        <v>1300000000</v>
      </c>
      <c r="AD74">
        <f t="shared" ref="AD74" si="83">AC74</f>
        <v>1300000000</v>
      </c>
      <c r="AE74">
        <f t="shared" ref="AE74" si="84">AD74</f>
        <v>1300000000</v>
      </c>
      <c r="AF74">
        <f t="shared" ref="AF74" si="85">AE74</f>
        <v>1300000000</v>
      </c>
      <c r="AG74">
        <f t="shared" ref="AG74" si="86">AF74</f>
        <v>1300000000</v>
      </c>
      <c r="AH74">
        <f t="shared" ref="AH74" si="87">AG74</f>
        <v>1300000000</v>
      </c>
    </row>
    <row r="75" spans="1:36" x14ac:dyDescent="0.25">
      <c r="A75" t="s">
        <v>279</v>
      </c>
      <c r="B75" t="s">
        <v>637</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12.282932000000001</v>
      </c>
      <c r="H75" s="4">
        <f>INDEX('AEO 2023 Table 11'!16:16,MATCH(Calculations!G43,'AEO 2023 Table 11'!13:13,0))</f>
        <v>12.744007</v>
      </c>
      <c r="I75" s="4">
        <f>INDEX('AEO 2023 Table 11'!16:16,MATCH(Calculations!H43,'AEO 2023 Table 11'!13:13,0))</f>
        <v>13.028606</v>
      </c>
      <c r="J75" s="4">
        <f>INDEX('AEO 2023 Table 11'!16:16,MATCH(Calculations!I43,'AEO 2023 Table 11'!13:13,0))</f>
        <v>13.249349</v>
      </c>
      <c r="K75" s="4">
        <f>INDEX('AEO 2023 Table 11'!16:16,MATCH(Calculations!J43,'AEO 2023 Table 11'!13:13,0))</f>
        <v>13.366769</v>
      </c>
      <c r="L75" s="4">
        <f>INDEX('AEO 2023 Table 11'!16:16,MATCH(Calculations!K43,'AEO 2023 Table 11'!13:13,0))</f>
        <v>13.562374</v>
      </c>
      <c r="M75" s="4">
        <f>INDEX('AEO 2023 Table 11'!16:16,MATCH(Calculations!L43,'AEO 2023 Table 11'!13:13,0))</f>
        <v>13.547692</v>
      </c>
      <c r="N75" s="4">
        <f>INDEX('AEO 2023 Table 11'!16:16,MATCH(Calculations!M43,'AEO 2023 Table 11'!13:13,0))</f>
        <v>13.599036999999999</v>
      </c>
      <c r="O75" s="4">
        <f>INDEX('AEO 2023 Table 11'!16:16,MATCH(Calculations!N43,'AEO 2023 Table 11'!13:13,0))</f>
        <v>13.592299000000001</v>
      </c>
      <c r="P75" s="4">
        <f>INDEX('AEO 2023 Table 11'!16:16,MATCH(Calculations!O43,'AEO 2023 Table 11'!13:13,0))</f>
        <v>13.549412999999999</v>
      </c>
      <c r="Q75" s="4">
        <f>INDEX('AEO 2023 Table 11'!16:16,MATCH(Calculations!P43,'AEO 2023 Table 11'!13:13,0))</f>
        <v>13.514751</v>
      </c>
      <c r="R75" s="4">
        <f>INDEX('AEO 2023 Table 11'!16:16,MATCH(Calculations!Q43,'AEO 2023 Table 11'!13:13,0))</f>
        <v>13.462120000000001</v>
      </c>
      <c r="S75" s="4">
        <f>INDEX('AEO 2023 Table 11'!16:16,MATCH(Calculations!R43,'AEO 2023 Table 11'!13:13,0))</f>
        <v>13.462853000000001</v>
      </c>
      <c r="T75" s="4">
        <f>INDEX('AEO 2023 Table 11'!16:16,MATCH(Calculations!S43,'AEO 2023 Table 11'!13:13,0))</f>
        <v>13.357620000000001</v>
      </c>
      <c r="U75" s="4">
        <f>INDEX('AEO 2023 Table 11'!16:16,MATCH(Calculations!T43,'AEO 2023 Table 11'!13:13,0))</f>
        <v>13.329132</v>
      </c>
      <c r="V75" s="4">
        <f>INDEX('AEO 2023 Table 11'!16:16,MATCH(Calculations!U43,'AEO 2023 Table 11'!13:13,0))</f>
        <v>13.272278</v>
      </c>
      <c r="W75" s="4">
        <f>INDEX('AEO 2023 Table 11'!16:16,MATCH(Calculations!V43,'AEO 2023 Table 11'!13:13,0))</f>
        <v>13.183566000000001</v>
      </c>
      <c r="X75" s="4">
        <f>INDEX('AEO 2023 Table 11'!16:16,MATCH(Calculations!W43,'AEO 2023 Table 11'!13:13,0))</f>
        <v>13.167393000000001</v>
      </c>
      <c r="Y75" s="4">
        <f>INDEX('AEO 2023 Table 11'!16:16,MATCH(Calculations!X43,'AEO 2023 Table 11'!13:13,0))</f>
        <v>13.134736</v>
      </c>
      <c r="Z75" s="4">
        <f>INDEX('AEO 2023 Table 11'!16:16,MATCH(Calculations!Y43,'AEO 2023 Table 11'!13:13,0))</f>
        <v>13.137886</v>
      </c>
      <c r="AA75" s="4">
        <f>INDEX('AEO 2023 Table 11'!16:16,MATCH(Calculations!Z43,'AEO 2023 Table 11'!13:13,0))</f>
        <v>13.261365</v>
      </c>
      <c r="AB75" s="4">
        <f>INDEX('AEO 2023 Table 11'!16:16,MATCH(Calculations!AA43,'AEO 2023 Table 11'!13:13,0))</f>
        <v>13.325608000000001</v>
      </c>
      <c r="AC75" s="4">
        <f>INDEX('AEO 2023 Table 11'!16:16,MATCH(Calculations!AB43,'AEO 2023 Table 11'!13:13,0))</f>
        <v>13.316058</v>
      </c>
      <c r="AD75" s="4">
        <f>INDEX('AEO 2023 Table 11'!16:16,MATCH(Calculations!AC43,'AEO 2023 Table 11'!13:13,0))</f>
        <v>13.174086000000001</v>
      </c>
      <c r="AE75" s="4">
        <f>INDEX('AEO 2023 Table 11'!16:16,MATCH(Calculations!AD43,'AEO 2023 Table 11'!13:13,0))</f>
        <v>12.960671</v>
      </c>
      <c r="AF75" s="4">
        <f>INDEX('AEO 2023 Table 11'!16:16,MATCH(Calculations!AE43,'AEO 2023 Table 11'!13:13,0))</f>
        <v>13.115688</v>
      </c>
      <c r="AG75" s="4">
        <f>INDEX('AEO 2023 Table 11'!16:16,MATCH(Calculations!AF43,'AEO 2023 Table 11'!13:13,0))</f>
        <v>13.228028999999999</v>
      </c>
      <c r="AH75" s="4">
        <f>INDEX('AEO 2023 Table 11'!16:16,MATCH(Calculations!AG43,'AEO 2023 Table 11'!13:13,0))</f>
        <v>13.116398999999999</v>
      </c>
      <c r="AI75" s="4"/>
      <c r="AJ75" s="4"/>
    </row>
    <row r="76" spans="1:36" x14ac:dyDescent="0.25">
      <c r="A76" t="s">
        <v>281</v>
      </c>
      <c r="B76" t="s">
        <v>280</v>
      </c>
      <c r="C76">
        <f t="shared" ref="C76:AH76" si="88">5.751*10^6</f>
        <v>5751000</v>
      </c>
      <c r="D76">
        <f t="shared" si="88"/>
        <v>5751000</v>
      </c>
      <c r="E76">
        <f t="shared" si="88"/>
        <v>5751000</v>
      </c>
      <c r="F76">
        <f t="shared" si="88"/>
        <v>5751000</v>
      </c>
      <c r="G76">
        <f t="shared" si="88"/>
        <v>5751000</v>
      </c>
      <c r="H76">
        <f t="shared" si="88"/>
        <v>5751000</v>
      </c>
      <c r="I76">
        <f t="shared" si="88"/>
        <v>5751000</v>
      </c>
      <c r="J76">
        <f t="shared" si="88"/>
        <v>5751000</v>
      </c>
      <c r="K76">
        <f t="shared" si="88"/>
        <v>5751000</v>
      </c>
      <c r="L76">
        <f t="shared" si="88"/>
        <v>5751000</v>
      </c>
      <c r="M76">
        <f t="shared" si="88"/>
        <v>5751000</v>
      </c>
      <c r="N76">
        <f t="shared" si="88"/>
        <v>5751000</v>
      </c>
      <c r="O76">
        <f t="shared" si="88"/>
        <v>5751000</v>
      </c>
      <c r="P76">
        <f t="shared" si="88"/>
        <v>5751000</v>
      </c>
      <c r="Q76">
        <f t="shared" si="88"/>
        <v>5751000</v>
      </c>
      <c r="R76">
        <f t="shared" si="88"/>
        <v>5751000</v>
      </c>
      <c r="S76">
        <f t="shared" si="88"/>
        <v>5751000</v>
      </c>
      <c r="T76">
        <f t="shared" si="88"/>
        <v>5751000</v>
      </c>
      <c r="U76">
        <f t="shared" si="88"/>
        <v>5751000</v>
      </c>
      <c r="V76">
        <f t="shared" si="88"/>
        <v>5751000</v>
      </c>
      <c r="W76">
        <f t="shared" si="88"/>
        <v>5751000</v>
      </c>
      <c r="X76">
        <f t="shared" si="88"/>
        <v>5751000</v>
      </c>
      <c r="Y76">
        <f t="shared" si="88"/>
        <v>5751000</v>
      </c>
      <c r="Z76">
        <f t="shared" si="88"/>
        <v>5751000</v>
      </c>
      <c r="AA76">
        <f t="shared" si="88"/>
        <v>5751000</v>
      </c>
      <c r="AB76">
        <f t="shared" si="88"/>
        <v>5751000</v>
      </c>
      <c r="AC76">
        <f t="shared" si="88"/>
        <v>5751000</v>
      </c>
      <c r="AD76">
        <f t="shared" si="88"/>
        <v>5751000</v>
      </c>
      <c r="AE76">
        <f t="shared" si="88"/>
        <v>5751000</v>
      </c>
      <c r="AF76">
        <f t="shared" si="88"/>
        <v>5751000</v>
      </c>
      <c r="AG76">
        <f t="shared" si="88"/>
        <v>5751000</v>
      </c>
      <c r="AH76">
        <f t="shared" si="88"/>
        <v>5751000</v>
      </c>
    </row>
    <row r="77" spans="1:36" x14ac:dyDescent="0.25">
      <c r="A77" t="s">
        <v>282</v>
      </c>
      <c r="B77" t="s">
        <v>637</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0.56008292008972782</v>
      </c>
      <c r="H77" s="11">
        <f>(INDEX('AEO 2023 Table 11'!16:16,MATCH(Calculations!G43,'AEO 2023 Table 11'!13:13,0))-INDEX('AEO 2023 Table 11'!21:21,MATCH(Calculations!G43,'AEO 2023 Table 11'!13:13,0)))/INDEX('AEO 2023 Table 11'!23:23,MATCH(Calculations!G43,'AEO 2023 Table 11'!13:13,0))</f>
        <v>0.56795252533835694</v>
      </c>
      <c r="I77" s="11">
        <f>(INDEX('AEO 2023 Table 11'!16:16,MATCH(Calculations!H43,'AEO 2023 Table 11'!13:13,0))-INDEX('AEO 2023 Table 11'!21:21,MATCH(Calculations!H43,'AEO 2023 Table 11'!13:13,0)))/INDEX('AEO 2023 Table 11'!23:23,MATCH(Calculations!H43,'AEO 2023 Table 11'!13:13,0))</f>
        <v>0.58812002240451311</v>
      </c>
      <c r="J77" s="11">
        <f>(INDEX('AEO 2023 Table 11'!16:16,MATCH(Calculations!I43,'AEO 2023 Table 11'!13:13,0))-INDEX('AEO 2023 Table 11'!21:21,MATCH(Calculations!I43,'AEO 2023 Table 11'!13:13,0)))/INDEX('AEO 2023 Table 11'!23:23,MATCH(Calculations!I43,'AEO 2023 Table 11'!13:13,0))</f>
        <v>0.59539035088864523</v>
      </c>
      <c r="K77" s="11">
        <f>(INDEX('AEO 2023 Table 11'!16:16,MATCH(Calculations!J43,'AEO 2023 Table 11'!13:13,0))-INDEX('AEO 2023 Table 11'!21:21,MATCH(Calculations!J43,'AEO 2023 Table 11'!13:13,0)))/INDEX('AEO 2023 Table 11'!23:23,MATCH(Calculations!J43,'AEO 2023 Table 11'!13:13,0))</f>
        <v>0.59278552022334652</v>
      </c>
      <c r="L77" s="11">
        <f>(INDEX('AEO 2023 Table 11'!16:16,MATCH(Calculations!K43,'AEO 2023 Table 11'!13:13,0))-INDEX('AEO 2023 Table 11'!21:21,MATCH(Calculations!K43,'AEO 2023 Table 11'!13:13,0)))/INDEX('AEO 2023 Table 11'!23:23,MATCH(Calculations!K43,'AEO 2023 Table 11'!13:13,0))</f>
        <v>0.60362361322486924</v>
      </c>
      <c r="M77" s="11">
        <f>(INDEX('AEO 2023 Table 11'!16:16,MATCH(Calculations!L43,'AEO 2023 Table 11'!13:13,0))-INDEX('AEO 2023 Table 11'!21:21,MATCH(Calculations!L43,'AEO 2023 Table 11'!13:13,0)))/INDEX('AEO 2023 Table 11'!23:23,MATCH(Calculations!L43,'AEO 2023 Table 11'!13:13,0))</f>
        <v>0.59665547157129262</v>
      </c>
      <c r="N77" s="11">
        <f>(INDEX('AEO 2023 Table 11'!16:16,MATCH(Calculations!M43,'AEO 2023 Table 11'!13:13,0))-INDEX('AEO 2023 Table 11'!21:21,MATCH(Calculations!M43,'AEO 2023 Table 11'!13:13,0)))/INDEX('AEO 2023 Table 11'!23:23,MATCH(Calculations!M43,'AEO 2023 Table 11'!13:13,0))</f>
        <v>0.59930932744025267</v>
      </c>
      <c r="O77" s="11">
        <f>(INDEX('AEO 2023 Table 11'!16:16,MATCH(Calculations!N43,'AEO 2023 Table 11'!13:13,0))-INDEX('AEO 2023 Table 11'!21:21,MATCH(Calculations!N43,'AEO 2023 Table 11'!13:13,0)))/INDEX('AEO 2023 Table 11'!23:23,MATCH(Calculations!N43,'AEO 2023 Table 11'!13:13,0))</f>
        <v>0.59823084206031074</v>
      </c>
      <c r="P77" s="11">
        <f>(INDEX('AEO 2023 Table 11'!16:16,MATCH(Calculations!O43,'AEO 2023 Table 11'!13:13,0))-INDEX('AEO 2023 Table 11'!21:21,MATCH(Calculations!O43,'AEO 2023 Table 11'!13:13,0)))/INDEX('AEO 2023 Table 11'!23:23,MATCH(Calculations!O43,'AEO 2023 Table 11'!13:13,0))</f>
        <v>0.59811575708408016</v>
      </c>
      <c r="Q77" s="11">
        <f>(INDEX('AEO 2023 Table 11'!16:16,MATCH(Calculations!P43,'AEO 2023 Table 11'!13:13,0))-INDEX('AEO 2023 Table 11'!21:21,MATCH(Calculations!P43,'AEO 2023 Table 11'!13:13,0)))/INDEX('AEO 2023 Table 11'!23:23,MATCH(Calculations!P43,'AEO 2023 Table 11'!13:13,0))</f>
        <v>0.59391416584563061</v>
      </c>
      <c r="R77" s="11">
        <f>(INDEX('AEO 2023 Table 11'!16:16,MATCH(Calculations!Q43,'AEO 2023 Table 11'!13:13,0))-INDEX('AEO 2023 Table 11'!21:21,MATCH(Calculations!Q43,'AEO 2023 Table 11'!13:13,0)))/INDEX('AEO 2023 Table 11'!23:23,MATCH(Calculations!Q43,'AEO 2023 Table 11'!13:13,0))</f>
        <v>0.59092805937759207</v>
      </c>
      <c r="S77" s="11">
        <f>(INDEX('AEO 2023 Table 11'!16:16,MATCH(Calculations!R43,'AEO 2023 Table 11'!13:13,0))-INDEX('AEO 2023 Table 11'!21:21,MATCH(Calculations!R43,'AEO 2023 Table 11'!13:13,0)))/INDEX('AEO 2023 Table 11'!23:23,MATCH(Calculations!R43,'AEO 2023 Table 11'!13:13,0))</f>
        <v>0.58850084941557446</v>
      </c>
      <c r="T77" s="11">
        <f>(INDEX('AEO 2023 Table 11'!16:16,MATCH(Calculations!S43,'AEO 2023 Table 11'!13:13,0))-INDEX('AEO 2023 Table 11'!21:21,MATCH(Calculations!S43,'AEO 2023 Table 11'!13:13,0)))/INDEX('AEO 2023 Table 11'!23:23,MATCH(Calculations!S43,'AEO 2023 Table 11'!13:13,0))</f>
        <v>0.58630523236602394</v>
      </c>
      <c r="U77" s="11">
        <f>(INDEX('AEO 2023 Table 11'!16:16,MATCH(Calculations!T43,'AEO 2023 Table 11'!13:13,0))-INDEX('AEO 2023 Table 11'!21:21,MATCH(Calculations!T43,'AEO 2023 Table 11'!13:13,0)))/INDEX('AEO 2023 Table 11'!23:23,MATCH(Calculations!T43,'AEO 2023 Table 11'!13:13,0))</f>
        <v>0.58477069108598867</v>
      </c>
      <c r="V77" s="11">
        <f>(INDEX('AEO 2023 Table 11'!16:16,MATCH(Calculations!U43,'AEO 2023 Table 11'!13:13,0))-INDEX('AEO 2023 Table 11'!21:21,MATCH(Calculations!U43,'AEO 2023 Table 11'!13:13,0)))/INDEX('AEO 2023 Table 11'!23:23,MATCH(Calculations!U43,'AEO 2023 Table 11'!13:13,0))</f>
        <v>0.58563837376755523</v>
      </c>
      <c r="W77" s="11">
        <f>(INDEX('AEO 2023 Table 11'!16:16,MATCH(Calculations!V43,'AEO 2023 Table 11'!13:13,0))-INDEX('AEO 2023 Table 11'!21:21,MATCH(Calculations!V43,'AEO 2023 Table 11'!13:13,0)))/INDEX('AEO 2023 Table 11'!23:23,MATCH(Calculations!V43,'AEO 2023 Table 11'!13:13,0))</f>
        <v>0.58058138612793031</v>
      </c>
      <c r="X77" s="11">
        <f>(INDEX('AEO 2023 Table 11'!16:16,MATCH(Calculations!W43,'AEO 2023 Table 11'!13:13,0))-INDEX('AEO 2023 Table 11'!21:21,MATCH(Calculations!W43,'AEO 2023 Table 11'!13:13,0)))/INDEX('AEO 2023 Table 11'!23:23,MATCH(Calculations!W43,'AEO 2023 Table 11'!13:13,0))</f>
        <v>0.5798463967028763</v>
      </c>
      <c r="Y77" s="11">
        <f>(INDEX('AEO 2023 Table 11'!16:16,MATCH(Calculations!X43,'AEO 2023 Table 11'!13:13,0))-INDEX('AEO 2023 Table 11'!21:21,MATCH(Calculations!X43,'AEO 2023 Table 11'!13:13,0)))/INDEX('AEO 2023 Table 11'!23:23,MATCH(Calculations!X43,'AEO 2023 Table 11'!13:13,0))</f>
        <v>0.5794407608765566</v>
      </c>
      <c r="Z77" s="11">
        <f>(INDEX('AEO 2023 Table 11'!16:16,MATCH(Calculations!Y43,'AEO 2023 Table 11'!13:13,0))-INDEX('AEO 2023 Table 11'!21:21,MATCH(Calculations!Y43,'AEO 2023 Table 11'!13:13,0)))/INDEX('AEO 2023 Table 11'!23:23,MATCH(Calculations!Y43,'AEO 2023 Table 11'!13:13,0))</f>
        <v>0.57772645945400947</v>
      </c>
      <c r="AA77" s="11">
        <f>(INDEX('AEO 2023 Table 11'!16:16,MATCH(Calculations!Z43,'AEO 2023 Table 11'!13:13,0))-INDEX('AEO 2023 Table 11'!21:21,MATCH(Calculations!Z43,'AEO 2023 Table 11'!13:13,0)))/INDEX('AEO 2023 Table 11'!23:23,MATCH(Calculations!Z43,'AEO 2023 Table 11'!13:13,0))</f>
        <v>0.5859340831610701</v>
      </c>
      <c r="AB77" s="11">
        <f>(INDEX('AEO 2023 Table 11'!16:16,MATCH(Calculations!AA43,'AEO 2023 Table 11'!13:13,0))-INDEX('AEO 2023 Table 11'!21:21,MATCH(Calculations!AA43,'AEO 2023 Table 11'!13:13,0)))/INDEX('AEO 2023 Table 11'!23:23,MATCH(Calculations!AA43,'AEO 2023 Table 11'!13:13,0))</f>
        <v>0.58877276328987549</v>
      </c>
      <c r="AC77" s="11">
        <f>(INDEX('AEO 2023 Table 11'!16:16,MATCH(Calculations!AB43,'AEO 2023 Table 11'!13:13,0))-INDEX('AEO 2023 Table 11'!21:21,MATCH(Calculations!AB43,'AEO 2023 Table 11'!13:13,0)))/INDEX('AEO 2023 Table 11'!23:23,MATCH(Calculations!AB43,'AEO 2023 Table 11'!13:13,0))</f>
        <v>0.59137964834877588</v>
      </c>
      <c r="AD77" s="11">
        <f>(INDEX('AEO 2023 Table 11'!16:16,MATCH(Calculations!AC43,'AEO 2023 Table 11'!13:13,0))-INDEX('AEO 2023 Table 11'!21:21,MATCH(Calculations!AC43,'AEO 2023 Table 11'!13:13,0)))/INDEX('AEO 2023 Table 11'!23:23,MATCH(Calculations!AC43,'AEO 2023 Table 11'!13:13,0))</f>
        <v>0.5855093117329333</v>
      </c>
      <c r="AE77" s="11">
        <f>(INDEX('AEO 2023 Table 11'!16:16,MATCH(Calculations!AD43,'AEO 2023 Table 11'!13:13,0))-INDEX('AEO 2023 Table 11'!21:21,MATCH(Calculations!AD43,'AEO 2023 Table 11'!13:13,0)))/INDEX('AEO 2023 Table 11'!23:23,MATCH(Calculations!AD43,'AEO 2023 Table 11'!13:13,0))</f>
        <v>0.57929391992298385</v>
      </c>
      <c r="AF77" s="11">
        <f>(INDEX('AEO 2023 Table 11'!16:16,MATCH(Calculations!AE43,'AEO 2023 Table 11'!13:13,0))-INDEX('AEO 2023 Table 11'!21:21,MATCH(Calculations!AE43,'AEO 2023 Table 11'!13:13,0)))/INDEX('AEO 2023 Table 11'!23:23,MATCH(Calculations!AE43,'AEO 2023 Table 11'!13:13,0))</f>
        <v>0.59196104100095981</v>
      </c>
      <c r="AG77" s="11">
        <f>(INDEX('AEO 2023 Table 11'!16:16,MATCH(Calculations!AF43,'AEO 2023 Table 11'!13:13,0))-INDEX('AEO 2023 Table 11'!21:21,MATCH(Calculations!AF43,'AEO 2023 Table 11'!13:13,0)))/INDEX('AEO 2023 Table 11'!23:23,MATCH(Calculations!AF43,'AEO 2023 Table 11'!13:13,0))</f>
        <v>0.60139402635124495</v>
      </c>
      <c r="AH77" s="11">
        <f>(INDEX('AEO 2023 Table 11'!16:16,MATCH(Calculations!AG43,'AEO 2023 Table 11'!13:13,0))-INDEX('AEO 2023 Table 11'!21:21,MATCH(Calculations!AG43,'AEO 2023 Table 11'!13:13,0)))/INDEX('AEO 2023 Table 11'!23:23,MATCH(Calculations!AG43,'AEO 2023 Table 11'!13:13,0))</f>
        <v>0.59809238005753251</v>
      </c>
      <c r="AI77" s="11"/>
      <c r="AJ77" s="11"/>
    </row>
    <row r="78" spans="1:36" x14ac:dyDescent="0.25">
      <c r="A78" t="s">
        <v>285</v>
      </c>
      <c r="E78">
        <f>E74/(E75*E76*10^6*365)*E77</f>
        <v>2.9846162265946587E-8</v>
      </c>
      <c r="F78">
        <f t="shared" ref="F78:AH78" si="89">F74/(F75*F76*10^6*365)*F77</f>
        <v>2.8795207777624858E-8</v>
      </c>
      <c r="G78">
        <f t="shared" si="89"/>
        <v>2.8239525923062897E-8</v>
      </c>
      <c r="H78">
        <f t="shared" si="89"/>
        <v>2.7600258767881125E-8</v>
      </c>
      <c r="I78">
        <f t="shared" si="89"/>
        <v>2.7956006619842023E-8</v>
      </c>
      <c r="J78">
        <f t="shared" si="89"/>
        <v>2.7830074718065354E-8</v>
      </c>
      <c r="K78">
        <f t="shared" si="89"/>
        <v>2.7464915311118025E-8</v>
      </c>
      <c r="L78">
        <f t="shared" si="89"/>
        <v>2.756370698204183E-8</v>
      </c>
      <c r="M78">
        <f t="shared" si="89"/>
        <v>2.7275042329827706E-8</v>
      </c>
      <c r="N78">
        <f t="shared" si="89"/>
        <v>2.7292919974393449E-8</v>
      </c>
      <c r="O78">
        <f t="shared" si="89"/>
        <v>2.7257310428839182E-8</v>
      </c>
      <c r="P78">
        <f t="shared" si="89"/>
        <v>2.7338323820194189E-8</v>
      </c>
      <c r="Q78">
        <f t="shared" si="89"/>
        <v>2.7215903461604679E-8</v>
      </c>
      <c r="R78">
        <f t="shared" si="89"/>
        <v>2.7184933507312666E-8</v>
      </c>
      <c r="S78">
        <f t="shared" si="89"/>
        <v>2.7071798602530684E-8</v>
      </c>
      <c r="T78">
        <f t="shared" si="89"/>
        <v>2.7183276697568837E-8</v>
      </c>
      <c r="U78">
        <f t="shared" si="89"/>
        <v>2.7170075729510989E-8</v>
      </c>
      <c r="V78">
        <f t="shared" si="89"/>
        <v>2.7326950897730845E-8</v>
      </c>
      <c r="W78">
        <f t="shared" si="89"/>
        <v>2.7273277442840396E-8</v>
      </c>
      <c r="X78">
        <f t="shared" si="89"/>
        <v>2.7272207028552254E-8</v>
      </c>
      <c r="Y78">
        <f t="shared" si="89"/>
        <v>2.7320888228067136E-8</v>
      </c>
      <c r="Z78">
        <f t="shared" si="89"/>
        <v>2.7233526955876792E-8</v>
      </c>
      <c r="AA78">
        <f t="shared" si="89"/>
        <v>2.7363248397242515E-8</v>
      </c>
      <c r="AB78">
        <f t="shared" si="89"/>
        <v>2.7363257544115914E-8</v>
      </c>
      <c r="AC78">
        <f t="shared" si="89"/>
        <v>2.7504123968747425E-8</v>
      </c>
      <c r="AD78">
        <f t="shared" si="89"/>
        <v>2.7524562992630383E-8</v>
      </c>
      <c r="AE78">
        <f t="shared" si="89"/>
        <v>2.7680797876423475E-8</v>
      </c>
      <c r="AF78">
        <f t="shared" si="89"/>
        <v>2.7951760630802672E-8</v>
      </c>
      <c r="AG78">
        <f t="shared" si="89"/>
        <v>2.8156008772109717E-8</v>
      </c>
      <c r="AH78">
        <f t="shared" si="89"/>
        <v>2.8239744961528873E-8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90">E81</f>
        <v>1620000000.0000002</v>
      </c>
      <c r="G81">
        <f t="shared" si="90"/>
        <v>1620000000.0000002</v>
      </c>
      <c r="H81">
        <f t="shared" si="90"/>
        <v>1620000000.0000002</v>
      </c>
      <c r="I81">
        <f t="shared" si="90"/>
        <v>1620000000.0000002</v>
      </c>
      <c r="J81">
        <f t="shared" si="90"/>
        <v>1620000000.0000002</v>
      </c>
      <c r="K81">
        <f t="shared" si="90"/>
        <v>1620000000.0000002</v>
      </c>
      <c r="L81">
        <f t="shared" si="90"/>
        <v>1620000000.0000002</v>
      </c>
      <c r="M81">
        <f t="shared" si="90"/>
        <v>1620000000.0000002</v>
      </c>
      <c r="N81">
        <f t="shared" si="90"/>
        <v>1620000000.0000002</v>
      </c>
      <c r="O81">
        <f t="shared" si="90"/>
        <v>1620000000.0000002</v>
      </c>
      <c r="P81">
        <f t="shared" si="90"/>
        <v>1620000000.0000002</v>
      </c>
      <c r="Q81">
        <f t="shared" ref="Q81" si="91">P81</f>
        <v>1620000000.0000002</v>
      </c>
      <c r="R81">
        <f t="shared" ref="R81" si="92">Q81</f>
        <v>1620000000.0000002</v>
      </c>
      <c r="S81">
        <f t="shared" ref="S81" si="93">R81</f>
        <v>1620000000.0000002</v>
      </c>
      <c r="T81">
        <f t="shared" ref="T81" si="94">S81</f>
        <v>1620000000.0000002</v>
      </c>
      <c r="U81">
        <f t="shared" ref="U81" si="95">T81</f>
        <v>1620000000.0000002</v>
      </c>
      <c r="V81">
        <f t="shared" ref="V81" si="96">U81</f>
        <v>1620000000.0000002</v>
      </c>
      <c r="W81">
        <f t="shared" ref="W81" si="97">V81</f>
        <v>1620000000.0000002</v>
      </c>
      <c r="X81">
        <f t="shared" ref="X81" si="98">W81</f>
        <v>1620000000.0000002</v>
      </c>
      <c r="Y81">
        <f t="shared" ref="Y81" si="99">X81</f>
        <v>1620000000.0000002</v>
      </c>
      <c r="Z81">
        <f t="shared" ref="Z81" si="100">Y81</f>
        <v>1620000000.0000002</v>
      </c>
      <c r="AA81">
        <f t="shared" ref="AA81" si="101">Z81</f>
        <v>1620000000.0000002</v>
      </c>
      <c r="AB81">
        <f t="shared" ref="AB81" si="102">AA81</f>
        <v>1620000000.0000002</v>
      </c>
      <c r="AC81">
        <f t="shared" ref="AC81" si="103">AB81</f>
        <v>1620000000.0000002</v>
      </c>
      <c r="AD81">
        <f t="shared" ref="AD81" si="104">AC81</f>
        <v>1620000000.0000002</v>
      </c>
      <c r="AE81">
        <f t="shared" ref="AE81" si="105">AD81</f>
        <v>1620000000.0000002</v>
      </c>
      <c r="AF81">
        <f t="shared" ref="AF81" si="106">AE81</f>
        <v>1620000000.0000002</v>
      </c>
      <c r="AG81">
        <f t="shared" ref="AG81" si="107">AF81</f>
        <v>1620000000.0000002</v>
      </c>
      <c r="AH81">
        <f t="shared" ref="AH81" si="108">AG81</f>
        <v>1620000000.0000002</v>
      </c>
    </row>
    <row r="82" spans="1:36" x14ac:dyDescent="0.25">
      <c r="A82" t="s">
        <v>287</v>
      </c>
      <c r="B82" t="s">
        <v>636</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0.35041454886903911</v>
      </c>
      <c r="G82" s="11">
        <f>INDEX('AEO 2023 Table 1'!16:16,MATCH(Calculations!F43,'AEO 2023 Table 1'!13:13,0))/SUM(INDEX('AEO 2023 Table 1'!16:18,0,MATCH(Calculations!F43,'AEO 2023 Table 1'!13:13,0)))</f>
        <v>0.35618107310329322</v>
      </c>
      <c r="H82" s="11">
        <f>INDEX('AEO 2023 Table 1'!16:16,MATCH(Calculations!G43,'AEO 2023 Table 1'!13:13,0))/SUM(INDEX('AEO 2023 Table 1'!16:18,0,MATCH(Calculations!G43,'AEO 2023 Table 1'!13:13,0)))</f>
        <v>0.36953268242839127</v>
      </c>
      <c r="I82" s="11">
        <f>INDEX('AEO 2023 Table 1'!16:16,MATCH(Calculations!H43,'AEO 2023 Table 1'!13:13,0))/SUM(INDEX('AEO 2023 Table 1'!16:18,0,MATCH(Calculations!H43,'AEO 2023 Table 1'!13:13,0)))</f>
        <v>0.3713986613853239</v>
      </c>
      <c r="J82" s="11">
        <f>INDEX('AEO 2023 Table 1'!16:16,MATCH(Calculations!I43,'AEO 2023 Table 1'!13:13,0))/SUM(INDEX('AEO 2023 Table 1'!16:18,0,MATCH(Calculations!I43,'AEO 2023 Table 1'!13:13,0)))</f>
        <v>0.36941109913933584</v>
      </c>
      <c r="K82" s="11">
        <f>INDEX('AEO 2023 Table 1'!16:16,MATCH(Calculations!J43,'AEO 2023 Table 1'!13:13,0))/SUM(INDEX('AEO 2023 Table 1'!16:18,0,MATCH(Calculations!J43,'AEO 2023 Table 1'!13:13,0)))</f>
        <v>0.36874822200106949</v>
      </c>
      <c r="L82" s="11">
        <f>INDEX('AEO 2023 Table 1'!16:16,MATCH(Calculations!K43,'AEO 2023 Table 1'!13:13,0))/SUM(INDEX('AEO 2023 Table 1'!16:18,0,MATCH(Calculations!K43,'AEO 2023 Table 1'!13:13,0)))</f>
        <v>0.36791483185677837</v>
      </c>
      <c r="M82" s="11">
        <f>INDEX('AEO 2023 Table 1'!16:16,MATCH(Calculations!L43,'AEO 2023 Table 1'!13:13,0))/SUM(INDEX('AEO 2023 Table 1'!16:18,0,MATCH(Calculations!L43,'AEO 2023 Table 1'!13:13,0)))</f>
        <v>0.36488006343609791</v>
      </c>
      <c r="N82" s="11">
        <f>INDEX('AEO 2023 Table 1'!16:16,MATCH(Calculations!M43,'AEO 2023 Table 1'!13:13,0))/SUM(INDEX('AEO 2023 Table 1'!16:18,0,MATCH(Calculations!M43,'AEO 2023 Table 1'!13:13,0)))</f>
        <v>0.36307628266399078</v>
      </c>
      <c r="O82" s="11">
        <f>INDEX('AEO 2023 Table 1'!16:16,MATCH(Calculations!N43,'AEO 2023 Table 1'!13:13,0))/SUM(INDEX('AEO 2023 Table 1'!16:18,0,MATCH(Calculations!N43,'AEO 2023 Table 1'!13:13,0)))</f>
        <v>0.36132856424575371</v>
      </c>
      <c r="P82" s="11">
        <f>INDEX('AEO 2023 Table 1'!16:16,MATCH(Calculations!O43,'AEO 2023 Table 1'!13:13,0))/SUM(INDEX('AEO 2023 Table 1'!16:18,0,MATCH(Calculations!O43,'AEO 2023 Table 1'!13:13,0)))</f>
        <v>0.35831122160397855</v>
      </c>
      <c r="Q82" s="11">
        <f>INDEX('AEO 2023 Table 1'!16:16,MATCH(Calculations!P43,'AEO 2023 Table 1'!13:13,0))/SUM(INDEX('AEO 2023 Table 1'!16:18,0,MATCH(Calculations!P43,'AEO 2023 Table 1'!13:13,0)))</f>
        <v>0.3549971501609005</v>
      </c>
      <c r="R82" s="11">
        <f>INDEX('AEO 2023 Table 1'!16:16,MATCH(Calculations!Q43,'AEO 2023 Table 1'!13:13,0))/SUM(INDEX('AEO 2023 Table 1'!16:18,0,MATCH(Calculations!Q43,'AEO 2023 Table 1'!13:13,0)))</f>
        <v>0.35171595446767479</v>
      </c>
      <c r="S82" s="11">
        <f>INDEX('AEO 2023 Table 1'!16:16,MATCH(Calculations!R43,'AEO 2023 Table 1'!13:13,0))/SUM(INDEX('AEO 2023 Table 1'!16:18,0,MATCH(Calculations!R43,'AEO 2023 Table 1'!13:13,0)))</f>
        <v>0.34925599772662241</v>
      </c>
      <c r="T82" s="11">
        <f>INDEX('AEO 2023 Table 1'!16:16,MATCH(Calculations!S43,'AEO 2023 Table 1'!13:13,0))/SUM(INDEX('AEO 2023 Table 1'!16:18,0,MATCH(Calculations!S43,'AEO 2023 Table 1'!13:13,0)))</f>
        <v>0.34687692577946655</v>
      </c>
      <c r="U82" s="11">
        <f>INDEX('AEO 2023 Table 1'!16:16,MATCH(Calculations!T43,'AEO 2023 Table 1'!13:13,0))/SUM(INDEX('AEO 2023 Table 1'!16:18,0,MATCH(Calculations!T43,'AEO 2023 Table 1'!13:13,0)))</f>
        <v>0.34539838996076627</v>
      </c>
      <c r="V82" s="11">
        <f>INDEX('AEO 2023 Table 1'!16:16,MATCH(Calculations!U43,'AEO 2023 Table 1'!13:13,0))/SUM(INDEX('AEO 2023 Table 1'!16:18,0,MATCH(Calculations!U43,'AEO 2023 Table 1'!13:13,0)))</f>
        <v>0.3424988665730857</v>
      </c>
      <c r="W82" s="11">
        <f>INDEX('AEO 2023 Table 1'!16:16,MATCH(Calculations!V43,'AEO 2023 Table 1'!13:13,0))/SUM(INDEX('AEO 2023 Table 1'!16:18,0,MATCH(Calculations!V43,'AEO 2023 Table 1'!13:13,0)))</f>
        <v>0.34052266230382044</v>
      </c>
      <c r="X82" s="11">
        <f>INDEX('AEO 2023 Table 1'!16:16,MATCH(Calculations!W43,'AEO 2023 Table 1'!13:13,0))/SUM(INDEX('AEO 2023 Table 1'!16:18,0,MATCH(Calculations!W43,'AEO 2023 Table 1'!13:13,0)))</f>
        <v>0.33855594424636143</v>
      </c>
      <c r="Y82" s="11">
        <f>INDEX('AEO 2023 Table 1'!16:16,MATCH(Calculations!X43,'AEO 2023 Table 1'!13:13,0))/SUM(INDEX('AEO 2023 Table 1'!16:18,0,MATCH(Calculations!X43,'AEO 2023 Table 1'!13:13,0)))</f>
        <v>0.33647454328662046</v>
      </c>
      <c r="Z82" s="11">
        <f>INDEX('AEO 2023 Table 1'!16:16,MATCH(Calculations!Y43,'AEO 2023 Table 1'!13:13,0))/SUM(INDEX('AEO 2023 Table 1'!16:18,0,MATCH(Calculations!Y43,'AEO 2023 Table 1'!13:13,0)))</f>
        <v>0.33540815783524075</v>
      </c>
      <c r="AA82" s="11">
        <f>INDEX('AEO 2023 Table 1'!16:16,MATCH(Calculations!Z43,'AEO 2023 Table 1'!13:13,0))/SUM(INDEX('AEO 2023 Table 1'!16:18,0,MATCH(Calculations!Z43,'AEO 2023 Table 1'!13:13,0)))</f>
        <v>0.3363959562908771</v>
      </c>
      <c r="AB82" s="11">
        <f>INDEX('AEO 2023 Table 1'!16:16,MATCH(Calculations!AA43,'AEO 2023 Table 1'!13:13,0))/SUM(INDEX('AEO 2023 Table 1'!16:18,0,MATCH(Calculations!AA43,'AEO 2023 Table 1'!13:13,0)))</f>
        <v>0.33624665548118154</v>
      </c>
      <c r="AC82" s="11">
        <f>INDEX('AEO 2023 Table 1'!16:16,MATCH(Calculations!AB43,'AEO 2023 Table 1'!13:13,0))/SUM(INDEX('AEO 2023 Table 1'!16:18,0,MATCH(Calculations!AB43,'AEO 2023 Table 1'!13:13,0)))</f>
        <v>0.33555783205826084</v>
      </c>
      <c r="AD82" s="11">
        <f>INDEX('AEO 2023 Table 1'!16:16,MATCH(Calculations!AC43,'AEO 2023 Table 1'!13:13,0))/SUM(INDEX('AEO 2023 Table 1'!16:18,0,MATCH(Calculations!AC43,'AEO 2023 Table 1'!13:13,0)))</f>
        <v>0.33317636022082947</v>
      </c>
      <c r="AE82" s="11">
        <f>INDEX('AEO 2023 Table 1'!16:16,MATCH(Calculations!AD43,'AEO 2023 Table 1'!13:13,0))/SUM(INDEX('AEO 2023 Table 1'!16:18,0,MATCH(Calculations!AD43,'AEO 2023 Table 1'!13:13,0)))</f>
        <v>0.32864027141024643</v>
      </c>
      <c r="AF82" s="11">
        <f>INDEX('AEO 2023 Table 1'!16:16,MATCH(Calculations!AE43,'AEO 2023 Table 1'!13:13,0))/SUM(INDEX('AEO 2023 Table 1'!16:18,0,MATCH(Calculations!AE43,'AEO 2023 Table 1'!13:13,0)))</f>
        <v>0.33022243498411769</v>
      </c>
      <c r="AG82" s="11">
        <f>INDEX('AEO 2023 Table 1'!16:16,MATCH(Calculations!AF43,'AEO 2023 Table 1'!13:13,0))/SUM(INDEX('AEO 2023 Table 1'!16:18,0,MATCH(Calculations!AF43,'AEO 2023 Table 1'!13:13,0)))</f>
        <v>0.33124947888108491</v>
      </c>
      <c r="AH82" s="11">
        <f>INDEX('AEO 2023 Table 1'!16:16,MATCH(Calculations!AG43,'AEO 2023 Table 1'!13:13,0))/SUM(INDEX('AEO 2023 Table 1'!16:18,0,MATCH(Calculations!AG43,'AEO 2023 Table 1'!13:13,0)))</f>
        <v>0.32822381436825543</v>
      </c>
      <c r="AI82" s="11"/>
      <c r="AJ82" s="11"/>
    </row>
    <row r="83" spans="1:36" x14ac:dyDescent="0.25">
      <c r="A83" t="s">
        <v>279</v>
      </c>
      <c r="B83" t="s">
        <v>637</v>
      </c>
      <c r="C83" s="4"/>
      <c r="D83" s="4"/>
      <c r="E83" s="4">
        <f t="shared" ref="E83:AH85" si="109">E75</f>
        <v>11.13137</v>
      </c>
      <c r="F83" s="4">
        <f t="shared" si="109"/>
        <v>11.828412999999999</v>
      </c>
      <c r="G83" s="4">
        <f t="shared" si="109"/>
        <v>12.282932000000001</v>
      </c>
      <c r="H83" s="4">
        <f t="shared" si="109"/>
        <v>12.744007</v>
      </c>
      <c r="I83" s="4">
        <f t="shared" si="109"/>
        <v>13.028606</v>
      </c>
      <c r="J83" s="4">
        <f t="shared" si="109"/>
        <v>13.249349</v>
      </c>
      <c r="K83" s="4">
        <f t="shared" si="109"/>
        <v>13.366769</v>
      </c>
      <c r="L83" s="4">
        <f t="shared" si="109"/>
        <v>13.562374</v>
      </c>
      <c r="M83" s="4">
        <f t="shared" si="109"/>
        <v>13.547692</v>
      </c>
      <c r="N83" s="4">
        <f t="shared" si="109"/>
        <v>13.599036999999999</v>
      </c>
      <c r="O83" s="4">
        <f t="shared" si="109"/>
        <v>13.592299000000001</v>
      </c>
      <c r="P83" s="4">
        <f t="shared" si="109"/>
        <v>13.549412999999999</v>
      </c>
      <c r="Q83" s="4">
        <f t="shared" si="109"/>
        <v>13.514751</v>
      </c>
      <c r="R83" s="4">
        <f t="shared" si="109"/>
        <v>13.462120000000001</v>
      </c>
      <c r="S83" s="4">
        <f t="shared" si="109"/>
        <v>13.462853000000001</v>
      </c>
      <c r="T83" s="4">
        <f t="shared" si="109"/>
        <v>13.357620000000001</v>
      </c>
      <c r="U83" s="4">
        <f t="shared" si="109"/>
        <v>13.329132</v>
      </c>
      <c r="V83" s="4">
        <f t="shared" si="109"/>
        <v>13.272278</v>
      </c>
      <c r="W83" s="4">
        <f t="shared" si="109"/>
        <v>13.183566000000001</v>
      </c>
      <c r="X83" s="4">
        <f t="shared" si="109"/>
        <v>13.167393000000001</v>
      </c>
      <c r="Y83" s="4">
        <f t="shared" si="109"/>
        <v>13.134736</v>
      </c>
      <c r="Z83" s="4">
        <f t="shared" si="109"/>
        <v>13.137886</v>
      </c>
      <c r="AA83" s="4">
        <f t="shared" si="109"/>
        <v>13.261365</v>
      </c>
      <c r="AB83" s="4">
        <f t="shared" si="109"/>
        <v>13.325608000000001</v>
      </c>
      <c r="AC83" s="4">
        <f t="shared" si="109"/>
        <v>13.316058</v>
      </c>
      <c r="AD83" s="4">
        <f t="shared" si="109"/>
        <v>13.174086000000001</v>
      </c>
      <c r="AE83" s="4">
        <f t="shared" si="109"/>
        <v>12.960671</v>
      </c>
      <c r="AF83" s="4">
        <f t="shared" si="109"/>
        <v>13.115688</v>
      </c>
      <c r="AG83" s="4">
        <f t="shared" si="109"/>
        <v>13.228028999999999</v>
      </c>
      <c r="AH83" s="4">
        <f t="shared" si="109"/>
        <v>13.116398999999999</v>
      </c>
      <c r="AI83" s="4"/>
      <c r="AJ83" s="4"/>
    </row>
    <row r="84" spans="1:36" x14ac:dyDescent="0.25">
      <c r="A84" t="s">
        <v>281</v>
      </c>
      <c r="B84" t="s">
        <v>280</v>
      </c>
      <c r="C84">
        <f t="shared" ref="C84:R84" si="110">C76</f>
        <v>5751000</v>
      </c>
      <c r="D84">
        <f t="shared" si="110"/>
        <v>5751000</v>
      </c>
      <c r="E84">
        <f t="shared" si="110"/>
        <v>5751000</v>
      </c>
      <c r="F84">
        <f t="shared" si="110"/>
        <v>5751000</v>
      </c>
      <c r="G84">
        <f t="shared" si="110"/>
        <v>5751000</v>
      </c>
      <c r="H84">
        <f t="shared" si="110"/>
        <v>5751000</v>
      </c>
      <c r="I84">
        <f t="shared" si="110"/>
        <v>5751000</v>
      </c>
      <c r="J84">
        <f t="shared" si="110"/>
        <v>5751000</v>
      </c>
      <c r="K84">
        <f t="shared" si="110"/>
        <v>5751000</v>
      </c>
      <c r="L84">
        <f t="shared" si="110"/>
        <v>5751000</v>
      </c>
      <c r="M84">
        <f t="shared" si="110"/>
        <v>5751000</v>
      </c>
      <c r="N84">
        <f t="shared" si="110"/>
        <v>5751000</v>
      </c>
      <c r="O84">
        <f t="shared" si="110"/>
        <v>5751000</v>
      </c>
      <c r="P84">
        <f t="shared" si="110"/>
        <v>5751000</v>
      </c>
      <c r="Q84">
        <f t="shared" si="110"/>
        <v>5751000</v>
      </c>
      <c r="R84">
        <f t="shared" si="110"/>
        <v>5751000</v>
      </c>
      <c r="S84">
        <f t="shared" si="109"/>
        <v>5751000</v>
      </c>
      <c r="T84">
        <f t="shared" si="109"/>
        <v>5751000</v>
      </c>
      <c r="U84">
        <f t="shared" si="109"/>
        <v>5751000</v>
      </c>
      <c r="V84">
        <f t="shared" si="109"/>
        <v>5751000</v>
      </c>
      <c r="W84">
        <f t="shared" si="109"/>
        <v>5751000</v>
      </c>
      <c r="X84">
        <f t="shared" si="109"/>
        <v>5751000</v>
      </c>
      <c r="Y84">
        <f t="shared" si="109"/>
        <v>5751000</v>
      </c>
      <c r="Z84">
        <f t="shared" si="109"/>
        <v>5751000</v>
      </c>
      <c r="AA84">
        <f t="shared" si="109"/>
        <v>5751000</v>
      </c>
      <c r="AB84">
        <f t="shared" si="109"/>
        <v>5751000</v>
      </c>
      <c r="AC84">
        <f t="shared" si="109"/>
        <v>5751000</v>
      </c>
      <c r="AD84">
        <f t="shared" si="109"/>
        <v>5751000</v>
      </c>
      <c r="AE84">
        <f t="shared" si="109"/>
        <v>5751000</v>
      </c>
      <c r="AF84">
        <f t="shared" si="109"/>
        <v>5751000</v>
      </c>
      <c r="AG84">
        <f t="shared" si="109"/>
        <v>5751000</v>
      </c>
      <c r="AH84">
        <f t="shared" si="109"/>
        <v>5751000</v>
      </c>
    </row>
    <row r="85" spans="1:36" x14ac:dyDescent="0.25">
      <c r="A85" t="s">
        <v>282</v>
      </c>
      <c r="B85" t="s">
        <v>637</v>
      </c>
      <c r="C85" s="11"/>
      <c r="D85" s="11"/>
      <c r="E85" s="11">
        <f t="shared" si="109"/>
        <v>0.53645091974861669</v>
      </c>
      <c r="F85" s="11">
        <f t="shared" si="109"/>
        <v>0.54997072969670069</v>
      </c>
      <c r="G85" s="11">
        <f t="shared" si="109"/>
        <v>0.56008292008972782</v>
      </c>
      <c r="H85" s="11">
        <f t="shared" si="109"/>
        <v>0.56795252533835694</v>
      </c>
      <c r="I85" s="11">
        <f t="shared" si="109"/>
        <v>0.58812002240451311</v>
      </c>
      <c r="J85" s="11">
        <f t="shared" si="109"/>
        <v>0.59539035088864523</v>
      </c>
      <c r="K85" s="11">
        <f t="shared" si="109"/>
        <v>0.59278552022334652</v>
      </c>
      <c r="L85" s="11">
        <f t="shared" si="109"/>
        <v>0.60362361322486924</v>
      </c>
      <c r="M85" s="11">
        <f t="shared" si="109"/>
        <v>0.59665547157129262</v>
      </c>
      <c r="N85" s="11">
        <f t="shared" si="109"/>
        <v>0.59930932744025267</v>
      </c>
      <c r="O85" s="11">
        <f t="shared" si="109"/>
        <v>0.59823084206031074</v>
      </c>
      <c r="P85" s="11">
        <f t="shared" si="109"/>
        <v>0.59811575708408016</v>
      </c>
      <c r="Q85" s="11">
        <f t="shared" si="109"/>
        <v>0.59391416584563061</v>
      </c>
      <c r="R85" s="11">
        <f t="shared" si="109"/>
        <v>0.59092805937759207</v>
      </c>
      <c r="S85" s="11">
        <f t="shared" si="109"/>
        <v>0.58850084941557446</v>
      </c>
      <c r="T85" s="11">
        <f t="shared" si="109"/>
        <v>0.58630523236602394</v>
      </c>
      <c r="U85" s="11">
        <f t="shared" si="109"/>
        <v>0.58477069108598867</v>
      </c>
      <c r="V85" s="11">
        <f t="shared" si="109"/>
        <v>0.58563837376755523</v>
      </c>
      <c r="W85" s="11">
        <f t="shared" si="109"/>
        <v>0.58058138612793031</v>
      </c>
      <c r="X85" s="11">
        <f t="shared" si="109"/>
        <v>0.5798463967028763</v>
      </c>
      <c r="Y85" s="11">
        <f t="shared" si="109"/>
        <v>0.5794407608765566</v>
      </c>
      <c r="Z85" s="11">
        <f t="shared" si="109"/>
        <v>0.57772645945400947</v>
      </c>
      <c r="AA85" s="11">
        <f t="shared" si="109"/>
        <v>0.5859340831610701</v>
      </c>
      <c r="AB85" s="11">
        <f t="shared" si="109"/>
        <v>0.58877276328987549</v>
      </c>
      <c r="AC85" s="11">
        <f t="shared" si="109"/>
        <v>0.59137964834877588</v>
      </c>
      <c r="AD85" s="11">
        <f t="shared" si="109"/>
        <v>0.5855093117329333</v>
      </c>
      <c r="AE85" s="11">
        <f t="shared" si="109"/>
        <v>0.57929391992298385</v>
      </c>
      <c r="AF85" s="11">
        <f t="shared" si="109"/>
        <v>0.59196104100095981</v>
      </c>
      <c r="AG85" s="11">
        <f t="shared" si="109"/>
        <v>0.60139402635124495</v>
      </c>
      <c r="AH85" s="11">
        <f t="shared" si="109"/>
        <v>0.59809238005753251</v>
      </c>
      <c r="AI85" s="11"/>
      <c r="AJ85" s="11"/>
    </row>
    <row r="86" spans="1:36" x14ac:dyDescent="0.25">
      <c r="A86" t="s">
        <v>285</v>
      </c>
      <c r="E86">
        <f t="shared" ref="E86:AH86" si="111">(E81*E82)/(E83*10^6*E84*365)*E85</f>
        <v>1.3086197591722575E-8</v>
      </c>
      <c r="F86">
        <f t="shared" si="111"/>
        <v>1.2574015987414148E-8</v>
      </c>
      <c r="G86">
        <f t="shared" si="111"/>
        <v>1.2534294714209073E-8</v>
      </c>
      <c r="H86">
        <f t="shared" si="111"/>
        <v>1.270976938946523E-8</v>
      </c>
      <c r="I86">
        <f t="shared" si="111"/>
        <v>1.2938595359067309E-8</v>
      </c>
      <c r="J86">
        <f t="shared" si="111"/>
        <v>1.2811381811525533E-8</v>
      </c>
      <c r="K86">
        <f t="shared" si="111"/>
        <v>1.2620595903987118E-8</v>
      </c>
      <c r="L86">
        <f t="shared" si="111"/>
        <v>1.2637366556791412E-8</v>
      </c>
      <c r="M86">
        <f t="shared" si="111"/>
        <v>1.2401871587967892E-8</v>
      </c>
      <c r="N86">
        <f t="shared" si="111"/>
        <v>1.2348651786388204E-8</v>
      </c>
      <c r="O86">
        <f t="shared" si="111"/>
        <v>1.2273175880595615E-8</v>
      </c>
      <c r="P86">
        <f t="shared" si="111"/>
        <v>1.2206859762678969E-8</v>
      </c>
      <c r="Q86">
        <f t="shared" si="111"/>
        <v>1.2039800332335873E-8</v>
      </c>
      <c r="R86">
        <f t="shared" si="111"/>
        <v>1.1914944025982228E-8</v>
      </c>
      <c r="S86">
        <f t="shared" si="111"/>
        <v>1.1782369700394833E-8</v>
      </c>
      <c r="T86">
        <f t="shared" si="111"/>
        <v>1.1750297965087512E-8</v>
      </c>
      <c r="U86">
        <f t="shared" si="111"/>
        <v>1.1694531282752312E-8</v>
      </c>
      <c r="V86">
        <f t="shared" si="111"/>
        <v>1.1663314253216398E-8</v>
      </c>
      <c r="W86">
        <f t="shared" si="111"/>
        <v>1.1573241424792714E-8</v>
      </c>
      <c r="X86">
        <f t="shared" si="111"/>
        <v>1.1505947568937461E-8</v>
      </c>
      <c r="Y86">
        <f t="shared" si="111"/>
        <v>1.1455622376717224E-8</v>
      </c>
      <c r="Z86">
        <f t="shared" si="111"/>
        <v>1.1382801780273655E-8</v>
      </c>
      <c r="AA86">
        <f t="shared" si="111"/>
        <v>1.1470704231646642E-8</v>
      </c>
      <c r="AB86">
        <f t="shared" si="111"/>
        <v>1.1465617083301758E-8</v>
      </c>
      <c r="AC86">
        <f t="shared" si="111"/>
        <v>1.1501033248319653E-8</v>
      </c>
      <c r="AD86">
        <f t="shared" si="111"/>
        <v>1.1427895859674406E-8</v>
      </c>
      <c r="AE86">
        <f t="shared" si="111"/>
        <v>1.1336292601288597E-8</v>
      </c>
      <c r="AF86">
        <f t="shared" si="111"/>
        <v>1.1502371924082239E-8</v>
      </c>
      <c r="AG86">
        <f t="shared" si="111"/>
        <v>1.1622457259749855E-8</v>
      </c>
      <c r="AH86">
        <f t="shared" si="111"/>
        <v>1.155054617619751E-8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12">E89</f>
        <v>140000000</v>
      </c>
      <c r="G89">
        <f t="shared" si="112"/>
        <v>140000000</v>
      </c>
      <c r="H89">
        <f t="shared" si="112"/>
        <v>140000000</v>
      </c>
      <c r="I89">
        <f t="shared" si="112"/>
        <v>140000000</v>
      </c>
      <c r="J89">
        <f t="shared" si="112"/>
        <v>140000000</v>
      </c>
      <c r="K89">
        <f t="shared" si="112"/>
        <v>140000000</v>
      </c>
      <c r="L89">
        <f t="shared" si="112"/>
        <v>140000000</v>
      </c>
      <c r="M89">
        <f t="shared" si="112"/>
        <v>140000000</v>
      </c>
      <c r="N89">
        <f t="shared" si="112"/>
        <v>140000000</v>
      </c>
      <c r="O89">
        <f t="shared" si="112"/>
        <v>140000000</v>
      </c>
      <c r="P89">
        <f t="shared" si="112"/>
        <v>140000000</v>
      </c>
      <c r="Q89">
        <f t="shared" ref="Q89" si="113">P89</f>
        <v>140000000</v>
      </c>
      <c r="R89">
        <f t="shared" ref="R89" si="114">Q89</f>
        <v>140000000</v>
      </c>
      <c r="S89">
        <f t="shared" ref="S89" si="115">R89</f>
        <v>140000000</v>
      </c>
      <c r="T89">
        <f t="shared" ref="T89" si="116">S89</f>
        <v>140000000</v>
      </c>
      <c r="U89">
        <f t="shared" ref="U89" si="117">T89</f>
        <v>140000000</v>
      </c>
      <c r="V89">
        <f t="shared" ref="V89" si="118">U89</f>
        <v>140000000</v>
      </c>
      <c r="W89">
        <f t="shared" ref="W89" si="119">V89</f>
        <v>140000000</v>
      </c>
      <c r="X89">
        <f t="shared" ref="X89" si="120">W89</f>
        <v>140000000</v>
      </c>
      <c r="Y89">
        <f t="shared" ref="Y89" si="121">X89</f>
        <v>140000000</v>
      </c>
      <c r="Z89">
        <f t="shared" ref="Z89" si="122">Y89</f>
        <v>140000000</v>
      </c>
      <c r="AA89">
        <f t="shared" ref="AA89" si="123">Z89</f>
        <v>140000000</v>
      </c>
      <c r="AB89">
        <f t="shared" ref="AB89" si="124">AA89</f>
        <v>140000000</v>
      </c>
      <c r="AC89">
        <f t="shared" ref="AC89" si="125">AB89</f>
        <v>140000000</v>
      </c>
      <c r="AD89">
        <f t="shared" ref="AD89" si="126">AC89</f>
        <v>140000000</v>
      </c>
      <c r="AE89">
        <f t="shared" ref="AE89" si="127">AD89</f>
        <v>140000000</v>
      </c>
      <c r="AF89">
        <f t="shared" ref="AF89" si="128">AE89</f>
        <v>140000000</v>
      </c>
      <c r="AG89">
        <f t="shared" ref="AG89" si="129">AF89</f>
        <v>140000000</v>
      </c>
      <c r="AH89">
        <f t="shared" ref="AH89" si="130">AG89</f>
        <v>140000000</v>
      </c>
    </row>
    <row r="90" spans="1:36" x14ac:dyDescent="0.25">
      <c r="A90" t="s">
        <v>287</v>
      </c>
      <c r="B90" t="s">
        <v>636</v>
      </c>
      <c r="C90" s="11"/>
      <c r="D90" s="11"/>
      <c r="E90" s="11">
        <f t="shared" ref="D90:AH93" si="131">E82</f>
        <v>0.35184656502224881</v>
      </c>
      <c r="F90" s="11">
        <f t="shared" si="131"/>
        <v>0.35041454886903911</v>
      </c>
      <c r="G90" s="11">
        <f t="shared" si="131"/>
        <v>0.35618107310329322</v>
      </c>
      <c r="H90" s="11">
        <f t="shared" si="131"/>
        <v>0.36953268242839127</v>
      </c>
      <c r="I90" s="11">
        <f t="shared" si="131"/>
        <v>0.3713986613853239</v>
      </c>
      <c r="J90" s="11">
        <f t="shared" si="131"/>
        <v>0.36941109913933584</v>
      </c>
      <c r="K90" s="11">
        <f t="shared" si="131"/>
        <v>0.36874822200106949</v>
      </c>
      <c r="L90" s="11">
        <f t="shared" si="131"/>
        <v>0.36791483185677837</v>
      </c>
      <c r="M90" s="11">
        <f t="shared" si="131"/>
        <v>0.36488006343609791</v>
      </c>
      <c r="N90" s="11">
        <f t="shared" si="131"/>
        <v>0.36307628266399078</v>
      </c>
      <c r="O90" s="11">
        <f t="shared" si="131"/>
        <v>0.36132856424575371</v>
      </c>
      <c r="P90" s="11">
        <f t="shared" si="131"/>
        <v>0.35831122160397855</v>
      </c>
      <c r="Q90" s="11">
        <f t="shared" si="131"/>
        <v>0.3549971501609005</v>
      </c>
      <c r="R90" s="11">
        <f t="shared" si="131"/>
        <v>0.35171595446767479</v>
      </c>
      <c r="S90" s="11">
        <f t="shared" si="131"/>
        <v>0.34925599772662241</v>
      </c>
      <c r="T90" s="11">
        <f t="shared" si="131"/>
        <v>0.34687692577946655</v>
      </c>
      <c r="U90" s="11">
        <f t="shared" si="131"/>
        <v>0.34539838996076627</v>
      </c>
      <c r="V90" s="11">
        <f t="shared" si="131"/>
        <v>0.3424988665730857</v>
      </c>
      <c r="W90" s="11">
        <f t="shared" si="131"/>
        <v>0.34052266230382044</v>
      </c>
      <c r="X90" s="11">
        <f t="shared" si="131"/>
        <v>0.33855594424636143</v>
      </c>
      <c r="Y90" s="11">
        <f t="shared" si="131"/>
        <v>0.33647454328662046</v>
      </c>
      <c r="Z90" s="11">
        <f t="shared" si="131"/>
        <v>0.33540815783524075</v>
      </c>
      <c r="AA90" s="11">
        <f t="shared" si="131"/>
        <v>0.3363959562908771</v>
      </c>
      <c r="AB90" s="11">
        <f t="shared" si="131"/>
        <v>0.33624665548118154</v>
      </c>
      <c r="AC90" s="11">
        <f t="shared" si="131"/>
        <v>0.33555783205826084</v>
      </c>
      <c r="AD90" s="11">
        <f t="shared" si="131"/>
        <v>0.33317636022082947</v>
      </c>
      <c r="AE90" s="11">
        <f t="shared" si="131"/>
        <v>0.32864027141024643</v>
      </c>
      <c r="AF90" s="11">
        <f t="shared" si="131"/>
        <v>0.33022243498411769</v>
      </c>
      <c r="AG90" s="11">
        <f t="shared" si="131"/>
        <v>0.33124947888108491</v>
      </c>
      <c r="AH90" s="11">
        <f t="shared" si="131"/>
        <v>0.32822381436825543</v>
      </c>
      <c r="AI90" s="11"/>
      <c r="AJ90" s="11"/>
    </row>
    <row r="91" spans="1:36" x14ac:dyDescent="0.25">
      <c r="A91" t="s">
        <v>279</v>
      </c>
      <c r="B91" t="s">
        <v>637</v>
      </c>
      <c r="C91" s="4"/>
      <c r="D91" s="4"/>
      <c r="E91" s="4">
        <f t="shared" ref="C91:R92" si="132">E83</f>
        <v>11.13137</v>
      </c>
      <c r="F91" s="4">
        <f t="shared" si="132"/>
        <v>11.828412999999999</v>
      </c>
      <c r="G91" s="4">
        <f t="shared" si="132"/>
        <v>12.282932000000001</v>
      </c>
      <c r="H91" s="4">
        <f t="shared" si="132"/>
        <v>12.744007</v>
      </c>
      <c r="I91" s="4">
        <f t="shared" si="132"/>
        <v>13.028606</v>
      </c>
      <c r="J91" s="4">
        <f t="shared" si="132"/>
        <v>13.249349</v>
      </c>
      <c r="K91" s="4">
        <f t="shared" si="132"/>
        <v>13.366769</v>
      </c>
      <c r="L91" s="4">
        <f t="shared" si="132"/>
        <v>13.562374</v>
      </c>
      <c r="M91" s="4">
        <f t="shared" si="132"/>
        <v>13.547692</v>
      </c>
      <c r="N91" s="4">
        <f t="shared" si="132"/>
        <v>13.599036999999999</v>
      </c>
      <c r="O91" s="4">
        <f t="shared" si="132"/>
        <v>13.592299000000001</v>
      </c>
      <c r="P91" s="4">
        <f t="shared" si="132"/>
        <v>13.549412999999999</v>
      </c>
      <c r="Q91" s="4">
        <f t="shared" si="132"/>
        <v>13.514751</v>
      </c>
      <c r="R91" s="4">
        <f t="shared" si="132"/>
        <v>13.462120000000001</v>
      </c>
      <c r="S91" s="4">
        <f t="shared" si="131"/>
        <v>13.462853000000001</v>
      </c>
      <c r="T91" s="4">
        <f t="shared" si="131"/>
        <v>13.357620000000001</v>
      </c>
      <c r="U91" s="4">
        <f t="shared" si="131"/>
        <v>13.329132</v>
      </c>
      <c r="V91" s="4">
        <f t="shared" si="131"/>
        <v>13.272278</v>
      </c>
      <c r="W91" s="4">
        <f t="shared" si="131"/>
        <v>13.183566000000001</v>
      </c>
      <c r="X91" s="4">
        <f t="shared" si="131"/>
        <v>13.167393000000001</v>
      </c>
      <c r="Y91" s="4">
        <f t="shared" si="131"/>
        <v>13.134736</v>
      </c>
      <c r="Z91" s="4">
        <f t="shared" si="131"/>
        <v>13.137886</v>
      </c>
      <c r="AA91" s="4">
        <f t="shared" si="131"/>
        <v>13.261365</v>
      </c>
      <c r="AB91" s="4">
        <f t="shared" si="131"/>
        <v>13.325608000000001</v>
      </c>
      <c r="AC91" s="4">
        <f t="shared" si="131"/>
        <v>13.316058</v>
      </c>
      <c r="AD91" s="4">
        <f t="shared" si="131"/>
        <v>13.174086000000001</v>
      </c>
      <c r="AE91" s="4">
        <f t="shared" si="131"/>
        <v>12.960671</v>
      </c>
      <c r="AF91" s="4">
        <f t="shared" si="131"/>
        <v>13.115688</v>
      </c>
      <c r="AG91" s="4">
        <f t="shared" si="131"/>
        <v>13.228028999999999</v>
      </c>
      <c r="AH91" s="4">
        <f t="shared" si="131"/>
        <v>13.116398999999999</v>
      </c>
      <c r="AI91" s="4"/>
      <c r="AJ91" s="4"/>
    </row>
    <row r="92" spans="1:36" x14ac:dyDescent="0.25">
      <c r="A92" t="s">
        <v>281</v>
      </c>
      <c r="B92" t="s">
        <v>280</v>
      </c>
      <c r="C92">
        <f t="shared" si="132"/>
        <v>5751000</v>
      </c>
      <c r="D92">
        <f t="shared" si="131"/>
        <v>5751000</v>
      </c>
      <c r="E92">
        <f t="shared" si="131"/>
        <v>5751000</v>
      </c>
      <c r="F92">
        <f t="shared" si="131"/>
        <v>5751000</v>
      </c>
      <c r="G92">
        <f t="shared" si="131"/>
        <v>5751000</v>
      </c>
      <c r="H92">
        <f t="shared" si="131"/>
        <v>5751000</v>
      </c>
      <c r="I92">
        <f t="shared" si="131"/>
        <v>5751000</v>
      </c>
      <c r="J92">
        <f t="shared" si="131"/>
        <v>5751000</v>
      </c>
      <c r="K92">
        <f t="shared" si="131"/>
        <v>5751000</v>
      </c>
      <c r="L92">
        <f t="shared" si="131"/>
        <v>5751000</v>
      </c>
      <c r="M92">
        <f t="shared" si="131"/>
        <v>5751000</v>
      </c>
      <c r="N92">
        <f t="shared" si="131"/>
        <v>5751000</v>
      </c>
      <c r="O92">
        <f t="shared" si="131"/>
        <v>5751000</v>
      </c>
      <c r="P92">
        <f t="shared" si="131"/>
        <v>5751000</v>
      </c>
      <c r="Q92">
        <f t="shared" si="131"/>
        <v>5751000</v>
      </c>
      <c r="R92">
        <f t="shared" si="131"/>
        <v>5751000</v>
      </c>
      <c r="S92">
        <f t="shared" si="131"/>
        <v>5751000</v>
      </c>
      <c r="T92">
        <f t="shared" si="131"/>
        <v>5751000</v>
      </c>
      <c r="U92">
        <f t="shared" si="131"/>
        <v>5751000</v>
      </c>
      <c r="V92">
        <f t="shared" si="131"/>
        <v>5751000</v>
      </c>
      <c r="W92">
        <f t="shared" si="131"/>
        <v>5751000</v>
      </c>
      <c r="X92">
        <f t="shared" si="131"/>
        <v>5751000</v>
      </c>
      <c r="Y92">
        <f t="shared" si="131"/>
        <v>5751000</v>
      </c>
      <c r="Z92">
        <f t="shared" si="131"/>
        <v>5751000</v>
      </c>
      <c r="AA92">
        <f t="shared" si="131"/>
        <v>5751000</v>
      </c>
      <c r="AB92">
        <f t="shared" si="131"/>
        <v>5751000</v>
      </c>
      <c r="AC92">
        <f t="shared" si="131"/>
        <v>5751000</v>
      </c>
      <c r="AD92">
        <f t="shared" si="131"/>
        <v>5751000</v>
      </c>
      <c r="AE92">
        <f t="shared" si="131"/>
        <v>5751000</v>
      </c>
      <c r="AF92">
        <f t="shared" si="131"/>
        <v>5751000</v>
      </c>
      <c r="AG92">
        <f t="shared" si="131"/>
        <v>5751000</v>
      </c>
      <c r="AH92">
        <f t="shared" si="131"/>
        <v>5751000</v>
      </c>
    </row>
    <row r="93" spans="1:36" x14ac:dyDescent="0.25">
      <c r="A93" t="s">
        <v>282</v>
      </c>
      <c r="B93" t="s">
        <v>637</v>
      </c>
      <c r="C93" s="11"/>
      <c r="D93" s="11"/>
      <c r="E93" s="11">
        <f t="shared" si="131"/>
        <v>0.53645091974861669</v>
      </c>
      <c r="F93" s="11">
        <f t="shared" si="131"/>
        <v>0.54997072969670069</v>
      </c>
      <c r="G93" s="11">
        <f t="shared" si="131"/>
        <v>0.56008292008972782</v>
      </c>
      <c r="H93" s="11">
        <f t="shared" si="131"/>
        <v>0.56795252533835694</v>
      </c>
      <c r="I93" s="11">
        <f t="shared" si="131"/>
        <v>0.58812002240451311</v>
      </c>
      <c r="J93" s="11">
        <f t="shared" si="131"/>
        <v>0.59539035088864523</v>
      </c>
      <c r="K93" s="11">
        <f t="shared" si="131"/>
        <v>0.59278552022334652</v>
      </c>
      <c r="L93" s="11">
        <f t="shared" si="131"/>
        <v>0.60362361322486924</v>
      </c>
      <c r="M93" s="11">
        <f t="shared" si="131"/>
        <v>0.59665547157129262</v>
      </c>
      <c r="N93" s="11">
        <f t="shared" si="131"/>
        <v>0.59930932744025267</v>
      </c>
      <c r="O93" s="11">
        <f t="shared" si="131"/>
        <v>0.59823084206031074</v>
      </c>
      <c r="P93" s="11">
        <f t="shared" si="131"/>
        <v>0.59811575708408016</v>
      </c>
      <c r="Q93" s="11">
        <f t="shared" si="131"/>
        <v>0.59391416584563061</v>
      </c>
      <c r="R93" s="11">
        <f t="shared" si="131"/>
        <v>0.59092805937759207</v>
      </c>
      <c r="S93" s="11">
        <f t="shared" si="131"/>
        <v>0.58850084941557446</v>
      </c>
      <c r="T93" s="11">
        <f t="shared" si="131"/>
        <v>0.58630523236602394</v>
      </c>
      <c r="U93" s="11">
        <f t="shared" si="131"/>
        <v>0.58477069108598867</v>
      </c>
      <c r="V93" s="11">
        <f t="shared" si="131"/>
        <v>0.58563837376755523</v>
      </c>
      <c r="W93" s="11">
        <f t="shared" si="131"/>
        <v>0.58058138612793031</v>
      </c>
      <c r="X93" s="11">
        <f t="shared" si="131"/>
        <v>0.5798463967028763</v>
      </c>
      <c r="Y93" s="11">
        <f t="shared" si="131"/>
        <v>0.5794407608765566</v>
      </c>
      <c r="Z93" s="11">
        <f t="shared" si="131"/>
        <v>0.57772645945400947</v>
      </c>
      <c r="AA93" s="11">
        <f t="shared" si="131"/>
        <v>0.5859340831610701</v>
      </c>
      <c r="AB93" s="11">
        <f t="shared" si="131"/>
        <v>0.58877276328987549</v>
      </c>
      <c r="AC93" s="11">
        <f t="shared" si="131"/>
        <v>0.59137964834877588</v>
      </c>
      <c r="AD93" s="11">
        <f t="shared" si="131"/>
        <v>0.5855093117329333</v>
      </c>
      <c r="AE93" s="11">
        <f t="shared" si="131"/>
        <v>0.57929391992298385</v>
      </c>
      <c r="AF93" s="11">
        <f t="shared" si="131"/>
        <v>0.59196104100095981</v>
      </c>
      <c r="AG93" s="11">
        <f t="shared" si="131"/>
        <v>0.60139402635124495</v>
      </c>
      <c r="AH93" s="11">
        <f t="shared" si="131"/>
        <v>0.59809238005753251</v>
      </c>
      <c r="AI93" s="11"/>
      <c r="AJ93" s="11"/>
    </row>
    <row r="94" spans="1:36" x14ac:dyDescent="0.25">
      <c r="A94" t="s">
        <v>285</v>
      </c>
      <c r="E94">
        <f t="shared" ref="E94:AH94" si="133">(E89*E90)/(E91*10^6*E92*365)*E93</f>
        <v>1.1309059647167658E-9</v>
      </c>
      <c r="F94">
        <f t="shared" si="133"/>
        <v>1.086643356937025E-9</v>
      </c>
      <c r="G94">
        <f t="shared" si="133"/>
        <v>1.0832106543143642E-9</v>
      </c>
      <c r="H94">
        <f t="shared" si="133"/>
        <v>1.0983751324229209E-9</v>
      </c>
      <c r="I94">
        <f t="shared" si="133"/>
        <v>1.1181502162156932E-9</v>
      </c>
      <c r="J94">
        <f t="shared" si="133"/>
        <v>1.1071564528478855E-9</v>
      </c>
      <c r="K94">
        <f t="shared" si="133"/>
        <v>1.0906687818260472E-9</v>
      </c>
      <c r="L94">
        <f t="shared" si="133"/>
        <v>1.0921180975004922E-9</v>
      </c>
      <c r="M94">
        <f t="shared" si="133"/>
        <v>1.0717666804416696E-9</v>
      </c>
      <c r="N94">
        <f t="shared" si="133"/>
        <v>1.0671674383298445E-9</v>
      </c>
      <c r="O94">
        <f t="shared" si="133"/>
        <v>1.0606448291872756E-9</v>
      </c>
      <c r="P94">
        <f t="shared" si="133"/>
        <v>1.0549138066512689E-9</v>
      </c>
      <c r="Q94">
        <f t="shared" si="133"/>
        <v>1.0404765719302606E-9</v>
      </c>
      <c r="R94">
        <f t="shared" si="133"/>
        <v>1.0296865207638959E-9</v>
      </c>
      <c r="S94">
        <f t="shared" si="133"/>
        <v>1.0182294802810347E-9</v>
      </c>
      <c r="T94">
        <f t="shared" si="133"/>
        <v>1.0154578488347232E-9</v>
      </c>
      <c r="U94">
        <f t="shared" si="133"/>
        <v>1.0106385059168664E-9</v>
      </c>
      <c r="V94">
        <f t="shared" si="133"/>
        <v>1.007940737932281E-9</v>
      </c>
      <c r="W94">
        <f t="shared" si="133"/>
        <v>1.0001566663401109E-9</v>
      </c>
      <c r="X94">
        <f t="shared" si="133"/>
        <v>9.9434114793286661E-10</v>
      </c>
      <c r="Y94">
        <f t="shared" si="133"/>
        <v>9.8999205724716721E-10</v>
      </c>
      <c r="Z94">
        <f t="shared" si="133"/>
        <v>9.8369891928290841E-10</v>
      </c>
      <c r="AA94">
        <f t="shared" si="133"/>
        <v>9.9129542742625274E-10</v>
      </c>
      <c r="AB94">
        <f t="shared" si="133"/>
        <v>9.908557973223739E-10</v>
      </c>
      <c r="AC94">
        <f t="shared" si="133"/>
        <v>9.9391645355848831E-10</v>
      </c>
      <c r="AD94">
        <f t="shared" si="133"/>
        <v>9.8759593849038059E-10</v>
      </c>
      <c r="AE94">
        <f t="shared" si="133"/>
        <v>9.7967960751876752E-10</v>
      </c>
      <c r="AF94">
        <f t="shared" si="133"/>
        <v>9.9403214158735396E-10</v>
      </c>
      <c r="AG94">
        <f t="shared" si="133"/>
        <v>1.0044098866450491E-9</v>
      </c>
      <c r="AH94">
        <f t="shared" si="133"/>
        <v>9.9819534856027859E-10</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4">E97</f>
        <v>1200000000</v>
      </c>
      <c r="G97">
        <f t="shared" si="134"/>
        <v>1200000000</v>
      </c>
      <c r="H97">
        <f t="shared" si="134"/>
        <v>1200000000</v>
      </c>
      <c r="I97">
        <f t="shared" si="134"/>
        <v>1200000000</v>
      </c>
      <c r="J97">
        <f t="shared" si="134"/>
        <v>1200000000</v>
      </c>
      <c r="K97">
        <f t="shared" si="134"/>
        <v>1200000000</v>
      </c>
      <c r="L97">
        <f t="shared" si="134"/>
        <v>1200000000</v>
      </c>
      <c r="M97">
        <f t="shared" si="134"/>
        <v>1200000000</v>
      </c>
      <c r="N97">
        <f t="shared" si="134"/>
        <v>1200000000</v>
      </c>
      <c r="O97">
        <f t="shared" si="134"/>
        <v>1200000000</v>
      </c>
      <c r="P97">
        <f t="shared" si="134"/>
        <v>1200000000</v>
      </c>
      <c r="Q97">
        <f t="shared" ref="Q97" si="135">P97</f>
        <v>1200000000</v>
      </c>
      <c r="R97">
        <f t="shared" ref="R97" si="136">Q97</f>
        <v>1200000000</v>
      </c>
      <c r="S97">
        <f t="shared" ref="S97" si="137">R97</f>
        <v>1200000000</v>
      </c>
      <c r="T97">
        <f t="shared" ref="T97" si="138">S97</f>
        <v>1200000000</v>
      </c>
      <c r="U97">
        <f t="shared" ref="U97" si="139">T97</f>
        <v>1200000000</v>
      </c>
      <c r="V97">
        <f t="shared" ref="V97" si="140">U97</f>
        <v>1200000000</v>
      </c>
      <c r="W97">
        <f t="shared" ref="W97" si="141">V97</f>
        <v>1200000000</v>
      </c>
      <c r="X97">
        <f t="shared" ref="X97" si="142">W97</f>
        <v>1200000000</v>
      </c>
      <c r="Y97">
        <f t="shared" ref="Y97" si="143">X97</f>
        <v>1200000000</v>
      </c>
      <c r="Z97">
        <f t="shared" ref="Z97" si="144">Y97</f>
        <v>1200000000</v>
      </c>
      <c r="AA97">
        <f t="shared" ref="AA97" si="145">Z97</f>
        <v>1200000000</v>
      </c>
      <c r="AB97">
        <f t="shared" ref="AB97" si="146">AA97</f>
        <v>1200000000</v>
      </c>
      <c r="AC97">
        <f t="shared" ref="AC97" si="147">AB97</f>
        <v>1200000000</v>
      </c>
      <c r="AD97">
        <f t="shared" ref="AD97" si="148">AC97</f>
        <v>1200000000</v>
      </c>
      <c r="AE97">
        <f t="shared" ref="AE97" si="149">AD97</f>
        <v>1200000000</v>
      </c>
      <c r="AF97">
        <f t="shared" ref="AF97" si="150">AE97</f>
        <v>1200000000</v>
      </c>
      <c r="AG97">
        <f t="shared" ref="AG97" si="151">AF97</f>
        <v>1200000000</v>
      </c>
      <c r="AH97">
        <f t="shared" ref="AH97" si="152">AG97</f>
        <v>1200000000</v>
      </c>
    </row>
    <row r="98" spans="1:36" x14ac:dyDescent="0.25">
      <c r="A98" t="s">
        <v>287</v>
      </c>
      <c r="B98" t="s">
        <v>636</v>
      </c>
      <c r="C98" s="11"/>
      <c r="D98" s="11"/>
      <c r="E98" s="11">
        <f>E90</f>
        <v>0.35184656502224881</v>
      </c>
      <c r="F98" s="11">
        <f t="shared" ref="D98:AH101" si="153">F90</f>
        <v>0.35041454886903911</v>
      </c>
      <c r="G98" s="11">
        <f t="shared" si="153"/>
        <v>0.35618107310329322</v>
      </c>
      <c r="H98" s="11">
        <f t="shared" si="153"/>
        <v>0.36953268242839127</v>
      </c>
      <c r="I98" s="11">
        <f t="shared" si="153"/>
        <v>0.3713986613853239</v>
      </c>
      <c r="J98" s="11">
        <f t="shared" si="153"/>
        <v>0.36941109913933584</v>
      </c>
      <c r="K98" s="11">
        <f t="shared" si="153"/>
        <v>0.36874822200106949</v>
      </c>
      <c r="L98" s="11">
        <f t="shared" si="153"/>
        <v>0.36791483185677837</v>
      </c>
      <c r="M98" s="11">
        <f t="shared" si="153"/>
        <v>0.36488006343609791</v>
      </c>
      <c r="N98" s="11">
        <f t="shared" si="153"/>
        <v>0.36307628266399078</v>
      </c>
      <c r="O98" s="11">
        <f t="shared" si="153"/>
        <v>0.36132856424575371</v>
      </c>
      <c r="P98" s="11">
        <f t="shared" si="153"/>
        <v>0.35831122160397855</v>
      </c>
      <c r="Q98" s="11">
        <f t="shared" si="153"/>
        <v>0.3549971501609005</v>
      </c>
      <c r="R98" s="11">
        <f t="shared" si="153"/>
        <v>0.35171595446767479</v>
      </c>
      <c r="S98" s="11">
        <f t="shared" si="153"/>
        <v>0.34925599772662241</v>
      </c>
      <c r="T98" s="11">
        <f t="shared" si="153"/>
        <v>0.34687692577946655</v>
      </c>
      <c r="U98" s="11">
        <f t="shared" si="153"/>
        <v>0.34539838996076627</v>
      </c>
      <c r="V98" s="11">
        <f t="shared" si="153"/>
        <v>0.3424988665730857</v>
      </c>
      <c r="W98" s="11">
        <f t="shared" si="153"/>
        <v>0.34052266230382044</v>
      </c>
      <c r="X98" s="11">
        <f t="shared" si="153"/>
        <v>0.33855594424636143</v>
      </c>
      <c r="Y98" s="11">
        <f t="shared" si="153"/>
        <v>0.33647454328662046</v>
      </c>
      <c r="Z98" s="11">
        <f t="shared" si="153"/>
        <v>0.33540815783524075</v>
      </c>
      <c r="AA98" s="11">
        <f t="shared" si="153"/>
        <v>0.3363959562908771</v>
      </c>
      <c r="AB98" s="11">
        <f t="shared" si="153"/>
        <v>0.33624665548118154</v>
      </c>
      <c r="AC98" s="11">
        <f t="shared" si="153"/>
        <v>0.33555783205826084</v>
      </c>
      <c r="AD98" s="11">
        <f t="shared" si="153"/>
        <v>0.33317636022082947</v>
      </c>
      <c r="AE98" s="11">
        <f t="shared" si="153"/>
        <v>0.32864027141024643</v>
      </c>
      <c r="AF98" s="11">
        <f t="shared" si="153"/>
        <v>0.33022243498411769</v>
      </c>
      <c r="AG98" s="11">
        <f t="shared" si="153"/>
        <v>0.33124947888108491</v>
      </c>
      <c r="AH98" s="11">
        <f t="shared" si="153"/>
        <v>0.32822381436825543</v>
      </c>
      <c r="AI98" s="11"/>
      <c r="AJ98" s="11"/>
    </row>
    <row r="99" spans="1:36" x14ac:dyDescent="0.25">
      <c r="A99" t="s">
        <v>279</v>
      </c>
      <c r="B99" t="s">
        <v>637</v>
      </c>
      <c r="C99" s="4"/>
      <c r="D99" s="4"/>
      <c r="E99" s="4">
        <f t="shared" ref="C99:R100" si="154">E91</f>
        <v>11.13137</v>
      </c>
      <c r="F99" s="4">
        <f t="shared" si="154"/>
        <v>11.828412999999999</v>
      </c>
      <c r="G99" s="4">
        <f t="shared" si="154"/>
        <v>12.282932000000001</v>
      </c>
      <c r="H99" s="4">
        <f t="shared" si="154"/>
        <v>12.744007</v>
      </c>
      <c r="I99" s="4">
        <f t="shared" si="154"/>
        <v>13.028606</v>
      </c>
      <c r="J99" s="4">
        <f t="shared" si="154"/>
        <v>13.249349</v>
      </c>
      <c r="K99" s="4">
        <f t="shared" si="154"/>
        <v>13.366769</v>
      </c>
      <c r="L99" s="4">
        <f t="shared" si="154"/>
        <v>13.562374</v>
      </c>
      <c r="M99" s="4">
        <f t="shared" si="154"/>
        <v>13.547692</v>
      </c>
      <c r="N99" s="4">
        <f t="shared" si="154"/>
        <v>13.599036999999999</v>
      </c>
      <c r="O99" s="4">
        <f t="shared" si="154"/>
        <v>13.592299000000001</v>
      </c>
      <c r="P99" s="4">
        <f t="shared" si="154"/>
        <v>13.549412999999999</v>
      </c>
      <c r="Q99" s="4">
        <f t="shared" si="154"/>
        <v>13.514751</v>
      </c>
      <c r="R99" s="4">
        <f t="shared" si="154"/>
        <v>13.462120000000001</v>
      </c>
      <c r="S99" s="4">
        <f t="shared" si="153"/>
        <v>13.462853000000001</v>
      </c>
      <c r="T99" s="4">
        <f t="shared" si="153"/>
        <v>13.357620000000001</v>
      </c>
      <c r="U99" s="4">
        <f t="shared" si="153"/>
        <v>13.329132</v>
      </c>
      <c r="V99" s="4">
        <f t="shared" si="153"/>
        <v>13.272278</v>
      </c>
      <c r="W99" s="4">
        <f t="shared" si="153"/>
        <v>13.183566000000001</v>
      </c>
      <c r="X99" s="4">
        <f t="shared" si="153"/>
        <v>13.167393000000001</v>
      </c>
      <c r="Y99" s="4">
        <f t="shared" si="153"/>
        <v>13.134736</v>
      </c>
      <c r="Z99" s="4">
        <f t="shared" si="153"/>
        <v>13.137886</v>
      </c>
      <c r="AA99" s="4">
        <f t="shared" si="153"/>
        <v>13.261365</v>
      </c>
      <c r="AB99" s="4">
        <f t="shared" si="153"/>
        <v>13.325608000000001</v>
      </c>
      <c r="AC99" s="4">
        <f t="shared" si="153"/>
        <v>13.316058</v>
      </c>
      <c r="AD99" s="4">
        <f t="shared" si="153"/>
        <v>13.174086000000001</v>
      </c>
      <c r="AE99" s="4">
        <f t="shared" si="153"/>
        <v>12.960671</v>
      </c>
      <c r="AF99" s="4">
        <f t="shared" si="153"/>
        <v>13.115688</v>
      </c>
      <c r="AG99" s="4">
        <f t="shared" si="153"/>
        <v>13.228028999999999</v>
      </c>
      <c r="AH99" s="4">
        <f t="shared" si="153"/>
        <v>13.116398999999999</v>
      </c>
      <c r="AI99" s="4"/>
      <c r="AJ99" s="4"/>
    </row>
    <row r="100" spans="1:36" x14ac:dyDescent="0.25">
      <c r="A100" t="s">
        <v>281</v>
      </c>
      <c r="B100" t="s">
        <v>280</v>
      </c>
      <c r="C100">
        <f t="shared" si="154"/>
        <v>5751000</v>
      </c>
      <c r="D100">
        <f t="shared" si="153"/>
        <v>5751000</v>
      </c>
      <c r="E100">
        <f t="shared" si="153"/>
        <v>5751000</v>
      </c>
      <c r="F100">
        <f t="shared" si="153"/>
        <v>5751000</v>
      </c>
      <c r="G100">
        <f t="shared" si="153"/>
        <v>5751000</v>
      </c>
      <c r="H100">
        <f t="shared" si="153"/>
        <v>5751000</v>
      </c>
      <c r="I100">
        <f t="shared" si="153"/>
        <v>5751000</v>
      </c>
      <c r="J100">
        <f t="shared" si="153"/>
        <v>5751000</v>
      </c>
      <c r="K100">
        <f t="shared" si="153"/>
        <v>5751000</v>
      </c>
      <c r="L100">
        <f t="shared" si="153"/>
        <v>5751000</v>
      </c>
      <c r="M100">
        <f t="shared" si="153"/>
        <v>5751000</v>
      </c>
      <c r="N100">
        <f t="shared" si="153"/>
        <v>5751000</v>
      </c>
      <c r="O100">
        <f t="shared" si="153"/>
        <v>5751000</v>
      </c>
      <c r="P100">
        <f t="shared" si="153"/>
        <v>5751000</v>
      </c>
      <c r="Q100">
        <f t="shared" si="153"/>
        <v>5751000</v>
      </c>
      <c r="R100">
        <f t="shared" si="153"/>
        <v>5751000</v>
      </c>
      <c r="S100">
        <f t="shared" si="153"/>
        <v>5751000</v>
      </c>
      <c r="T100">
        <f t="shared" si="153"/>
        <v>5751000</v>
      </c>
      <c r="U100">
        <f t="shared" si="153"/>
        <v>5751000</v>
      </c>
      <c r="V100">
        <f t="shared" si="153"/>
        <v>5751000</v>
      </c>
      <c r="W100">
        <f t="shared" si="153"/>
        <v>5751000</v>
      </c>
      <c r="X100">
        <f t="shared" si="153"/>
        <v>5751000</v>
      </c>
      <c r="Y100">
        <f t="shared" si="153"/>
        <v>5751000</v>
      </c>
      <c r="Z100">
        <f t="shared" si="153"/>
        <v>5751000</v>
      </c>
      <c r="AA100">
        <f t="shared" si="153"/>
        <v>5751000</v>
      </c>
      <c r="AB100">
        <f t="shared" si="153"/>
        <v>5751000</v>
      </c>
      <c r="AC100">
        <f t="shared" si="153"/>
        <v>5751000</v>
      </c>
      <c r="AD100">
        <f t="shared" si="153"/>
        <v>5751000</v>
      </c>
      <c r="AE100">
        <f t="shared" si="153"/>
        <v>5751000</v>
      </c>
      <c r="AF100">
        <f t="shared" si="153"/>
        <v>5751000</v>
      </c>
      <c r="AG100">
        <f t="shared" si="153"/>
        <v>5751000</v>
      </c>
      <c r="AH100">
        <f t="shared" si="153"/>
        <v>5751000</v>
      </c>
    </row>
    <row r="101" spans="1:36" x14ac:dyDescent="0.25">
      <c r="A101" t="s">
        <v>282</v>
      </c>
      <c r="B101" t="s">
        <v>637</v>
      </c>
      <c r="C101" s="11"/>
      <c r="D101" s="11"/>
      <c r="E101" s="11">
        <f t="shared" si="153"/>
        <v>0.53645091974861669</v>
      </c>
      <c r="F101" s="11">
        <f t="shared" si="153"/>
        <v>0.54997072969670069</v>
      </c>
      <c r="G101" s="11">
        <f t="shared" si="153"/>
        <v>0.56008292008972782</v>
      </c>
      <c r="H101" s="11">
        <f t="shared" si="153"/>
        <v>0.56795252533835694</v>
      </c>
      <c r="I101" s="11">
        <f t="shared" si="153"/>
        <v>0.58812002240451311</v>
      </c>
      <c r="J101" s="11">
        <f t="shared" si="153"/>
        <v>0.59539035088864523</v>
      </c>
      <c r="K101" s="11">
        <f t="shared" si="153"/>
        <v>0.59278552022334652</v>
      </c>
      <c r="L101" s="11">
        <f t="shared" si="153"/>
        <v>0.60362361322486924</v>
      </c>
      <c r="M101" s="11">
        <f t="shared" si="153"/>
        <v>0.59665547157129262</v>
      </c>
      <c r="N101" s="11">
        <f t="shared" si="153"/>
        <v>0.59930932744025267</v>
      </c>
      <c r="O101" s="11">
        <f t="shared" si="153"/>
        <v>0.59823084206031074</v>
      </c>
      <c r="P101" s="11">
        <f t="shared" si="153"/>
        <v>0.59811575708408016</v>
      </c>
      <c r="Q101" s="11">
        <f t="shared" si="153"/>
        <v>0.59391416584563061</v>
      </c>
      <c r="R101" s="11">
        <f t="shared" si="153"/>
        <v>0.59092805937759207</v>
      </c>
      <c r="S101" s="11">
        <f t="shared" si="153"/>
        <v>0.58850084941557446</v>
      </c>
      <c r="T101" s="11">
        <f t="shared" si="153"/>
        <v>0.58630523236602394</v>
      </c>
      <c r="U101" s="11">
        <f t="shared" si="153"/>
        <v>0.58477069108598867</v>
      </c>
      <c r="V101" s="11">
        <f t="shared" si="153"/>
        <v>0.58563837376755523</v>
      </c>
      <c r="W101" s="11">
        <f t="shared" si="153"/>
        <v>0.58058138612793031</v>
      </c>
      <c r="X101" s="11">
        <f t="shared" si="153"/>
        <v>0.5798463967028763</v>
      </c>
      <c r="Y101" s="11">
        <f t="shared" si="153"/>
        <v>0.5794407608765566</v>
      </c>
      <c r="Z101" s="11">
        <f t="shared" si="153"/>
        <v>0.57772645945400947</v>
      </c>
      <c r="AA101" s="11">
        <f t="shared" si="153"/>
        <v>0.5859340831610701</v>
      </c>
      <c r="AB101" s="11">
        <f t="shared" si="153"/>
        <v>0.58877276328987549</v>
      </c>
      <c r="AC101" s="11">
        <f t="shared" si="153"/>
        <v>0.59137964834877588</v>
      </c>
      <c r="AD101" s="11">
        <f t="shared" si="153"/>
        <v>0.5855093117329333</v>
      </c>
      <c r="AE101" s="11">
        <f t="shared" si="153"/>
        <v>0.57929391992298385</v>
      </c>
      <c r="AF101" s="11">
        <f t="shared" si="153"/>
        <v>0.59196104100095981</v>
      </c>
      <c r="AG101" s="11">
        <f t="shared" si="153"/>
        <v>0.60139402635124495</v>
      </c>
      <c r="AH101" s="11">
        <f t="shared" si="153"/>
        <v>0.59809238005753251</v>
      </c>
      <c r="AI101" s="11"/>
      <c r="AJ101" s="11"/>
    </row>
    <row r="102" spans="1:36" x14ac:dyDescent="0.25">
      <c r="A102" t="s">
        <v>285</v>
      </c>
      <c r="E102">
        <f t="shared" ref="E102:AH102" si="155">(E97*E98)/(E99*10^6*E100*365)*E101</f>
        <v>9.6934796975722764E-9</v>
      </c>
      <c r="F102">
        <f t="shared" si="155"/>
        <v>9.3140859166030708E-9</v>
      </c>
      <c r="G102">
        <f t="shared" si="155"/>
        <v>9.2846627512659777E-9</v>
      </c>
      <c r="H102">
        <f t="shared" si="155"/>
        <v>9.4146439921964651E-9</v>
      </c>
      <c r="I102">
        <f t="shared" si="155"/>
        <v>9.5841447104202272E-9</v>
      </c>
      <c r="J102">
        <f t="shared" si="155"/>
        <v>9.4899124529818756E-9</v>
      </c>
      <c r="K102">
        <f t="shared" si="155"/>
        <v>9.3485895585089759E-9</v>
      </c>
      <c r="L102">
        <f t="shared" si="155"/>
        <v>9.3610122642899339E-9</v>
      </c>
      <c r="M102">
        <f t="shared" si="155"/>
        <v>9.1865715466428822E-9</v>
      </c>
      <c r="N102">
        <f t="shared" si="155"/>
        <v>9.1471494713986674E-9</v>
      </c>
      <c r="O102">
        <f t="shared" si="155"/>
        <v>9.0912413930337903E-9</v>
      </c>
      <c r="P102">
        <f t="shared" si="155"/>
        <v>9.0421183427251613E-9</v>
      </c>
      <c r="Q102">
        <f t="shared" si="155"/>
        <v>8.9183706165450911E-9</v>
      </c>
      <c r="R102">
        <f t="shared" si="155"/>
        <v>8.8258844636905368E-9</v>
      </c>
      <c r="S102">
        <f t="shared" si="155"/>
        <v>8.7276812595517264E-9</v>
      </c>
      <c r="T102">
        <f t="shared" si="155"/>
        <v>8.7039244185833425E-9</v>
      </c>
      <c r="U102">
        <f t="shared" si="155"/>
        <v>8.6626157650017115E-9</v>
      </c>
      <c r="V102">
        <f t="shared" si="155"/>
        <v>8.639492039419552E-9</v>
      </c>
      <c r="W102">
        <f t="shared" si="155"/>
        <v>8.5727714257723787E-9</v>
      </c>
      <c r="X102">
        <f t="shared" si="155"/>
        <v>8.5229241251388578E-9</v>
      </c>
      <c r="Y102">
        <f t="shared" si="155"/>
        <v>8.4856462049757201E-9</v>
      </c>
      <c r="Z102">
        <f t="shared" si="155"/>
        <v>8.4317050224249285E-9</v>
      </c>
      <c r="AA102">
        <f t="shared" si="155"/>
        <v>8.4968179493678824E-9</v>
      </c>
      <c r="AB102">
        <f t="shared" si="155"/>
        <v>8.4930496913346326E-9</v>
      </c>
      <c r="AC102">
        <f t="shared" si="155"/>
        <v>8.519283887644186E-9</v>
      </c>
      <c r="AD102">
        <f t="shared" si="155"/>
        <v>8.4651080442032628E-9</v>
      </c>
      <c r="AE102">
        <f t="shared" si="155"/>
        <v>8.3972537787322936E-9</v>
      </c>
      <c r="AF102">
        <f t="shared" si="155"/>
        <v>8.5202754993201763E-9</v>
      </c>
      <c r="AG102">
        <f t="shared" si="155"/>
        <v>8.6092275998147059E-9</v>
      </c>
      <c r="AH102">
        <f t="shared" si="155"/>
        <v>8.5559601305166742E-9</v>
      </c>
    </row>
    <row r="104" spans="1:36" x14ac:dyDescent="0.25">
      <c r="A104" s="15" t="s">
        <v>250</v>
      </c>
    </row>
    <row r="105" spans="1:36" x14ac:dyDescent="0.25">
      <c r="A105" t="s">
        <v>272</v>
      </c>
      <c r="B105" t="s">
        <v>278</v>
      </c>
      <c r="E105">
        <f>'Subsidies Paid'!H20</f>
        <v>10000000</v>
      </c>
    </row>
    <row r="106" spans="1:36" x14ac:dyDescent="0.25">
      <c r="A106" t="s">
        <v>279</v>
      </c>
      <c r="B106" t="s">
        <v>637</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6">5.751*10^6</f>
        <v>5751000</v>
      </c>
      <c r="AA107" s="5"/>
      <c r="AB107" s="5"/>
      <c r="AC107" s="5"/>
      <c r="AD107" s="5"/>
      <c r="AE107" s="5"/>
      <c r="AF107" s="5"/>
      <c r="AG107" s="5"/>
      <c r="AH107" s="5"/>
      <c r="AI107" s="5"/>
      <c r="AJ107" s="5"/>
    </row>
    <row r="108" spans="1:36" x14ac:dyDescent="0.25">
      <c r="A108" t="s">
        <v>282</v>
      </c>
      <c r="B108" t="s">
        <v>637</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7">E109</f>
        <v>2.2958586358420456E-10</v>
      </c>
      <c r="G109">
        <f t="shared" si="157"/>
        <v>2.2958586358420456E-10</v>
      </c>
      <c r="H109">
        <f t="shared" si="157"/>
        <v>2.2958586358420456E-10</v>
      </c>
      <c r="I109">
        <f t="shared" si="157"/>
        <v>2.2958586358420456E-10</v>
      </c>
      <c r="J109">
        <f t="shared" si="157"/>
        <v>2.2958586358420456E-10</v>
      </c>
      <c r="K109">
        <f t="shared" si="157"/>
        <v>2.2958586358420456E-10</v>
      </c>
      <c r="L109">
        <f t="shared" si="157"/>
        <v>2.2958586358420456E-10</v>
      </c>
      <c r="M109">
        <f t="shared" si="157"/>
        <v>2.2958586358420456E-10</v>
      </c>
      <c r="N109">
        <f t="shared" si="157"/>
        <v>2.2958586358420456E-10</v>
      </c>
      <c r="O109">
        <f t="shared" si="157"/>
        <v>2.2958586358420456E-10</v>
      </c>
      <c r="P109">
        <f t="shared" si="157"/>
        <v>2.2958586358420456E-10</v>
      </c>
      <c r="Q109">
        <f t="shared" si="157"/>
        <v>2.2958586358420456E-10</v>
      </c>
      <c r="R109">
        <f t="shared" si="157"/>
        <v>2.2958586358420456E-10</v>
      </c>
      <c r="S109">
        <f t="shared" si="157"/>
        <v>2.2958586358420456E-10</v>
      </c>
      <c r="T109">
        <f t="shared" si="157"/>
        <v>2.2958586358420456E-10</v>
      </c>
      <c r="U109">
        <f t="shared" si="157"/>
        <v>2.2958586358420456E-10</v>
      </c>
      <c r="V109">
        <f t="shared" si="157"/>
        <v>2.2958586358420456E-10</v>
      </c>
      <c r="W109">
        <f t="shared" si="157"/>
        <v>2.2958586358420456E-10</v>
      </c>
      <c r="X109">
        <f t="shared" si="157"/>
        <v>2.2958586358420456E-10</v>
      </c>
      <c r="Y109">
        <f t="shared" si="157"/>
        <v>2.2958586358420456E-10</v>
      </c>
      <c r="Z109">
        <f t="shared" si="157"/>
        <v>2.2958586358420456E-10</v>
      </c>
      <c r="AA109">
        <f t="shared" si="157"/>
        <v>2.2958586358420456E-10</v>
      </c>
      <c r="AB109">
        <f t="shared" si="157"/>
        <v>2.2958586358420456E-10</v>
      </c>
      <c r="AC109">
        <f t="shared" si="157"/>
        <v>2.2958586358420456E-10</v>
      </c>
      <c r="AD109">
        <f t="shared" si="157"/>
        <v>2.2958586358420456E-10</v>
      </c>
      <c r="AE109">
        <f t="shared" si="157"/>
        <v>2.2958586358420456E-10</v>
      </c>
      <c r="AF109">
        <f t="shared" si="157"/>
        <v>2.2958586358420456E-10</v>
      </c>
      <c r="AG109">
        <f t="shared" si="157"/>
        <v>2.2958586358420456E-10</v>
      </c>
      <c r="AH109">
        <f t="shared" si="157"/>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591</v>
      </c>
      <c r="B1">
        <v>10</v>
      </c>
    </row>
    <row r="2" spans="1:2" ht="30" x14ac:dyDescent="0.25">
      <c r="A2" s="36" t="s">
        <v>592</v>
      </c>
      <c r="B2">
        <v>30</v>
      </c>
    </row>
    <row r="3" spans="1:2" ht="45" x14ac:dyDescent="0.25">
      <c r="A3" s="36" t="s">
        <v>593</v>
      </c>
      <c r="B3">
        <v>0.39100000000000001</v>
      </c>
    </row>
    <row r="4" spans="1:2" ht="45" x14ac:dyDescent="0.25">
      <c r="A4" s="36" t="s">
        <v>594</v>
      </c>
      <c r="B4">
        <v>0.48799999999999999</v>
      </c>
    </row>
    <row r="5" spans="1:2" x14ac:dyDescent="0.25">
      <c r="A5" s="36" t="s">
        <v>595</v>
      </c>
      <c r="B5">
        <v>0.03</v>
      </c>
    </row>
    <row r="6" spans="1:2" x14ac:dyDescent="0.25">
      <c r="A6" s="36" t="s">
        <v>596</v>
      </c>
      <c r="B6">
        <v>8760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3"/>
  <sheetViews>
    <sheetView topLeftCell="D1" workbookViewId="0">
      <selection activeCell="B22" sqref="B22:AE23"/>
    </sheetView>
  </sheetViews>
  <sheetFormatPr defaultColWidth="9.140625" defaultRowHeight="15" x14ac:dyDescent="0.25"/>
  <cols>
    <col min="1" max="1" width="26.5703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1.2525539925140422E-8</v>
      </c>
      <c r="D3" s="5">
        <f>SUM(Calculations!F46,Calculations!F51)</f>
        <v>1.3065760078096662E-8</v>
      </c>
      <c r="E3" s="5">
        <f>SUM(Calculations!G46,Calculations!G51)</f>
        <v>1.2347403598964081E-8</v>
      </c>
      <c r="F3" s="5">
        <f>SUM(Calculations!H46,Calculations!H51)</f>
        <v>1.2884319157178142E-8</v>
      </c>
      <c r="G3" s="5">
        <f>SUM(Calculations!I46,Calculations!I51)</f>
        <v>1.3265686878142218E-8</v>
      </c>
      <c r="H3" s="5">
        <f>SUM(Calculations!J46,Calculations!J51)</f>
        <v>1.3592481096963579E-8</v>
      </c>
      <c r="I3" s="5">
        <f>SUM(Calculations!K46,Calculations!K51)</f>
        <v>1.3892087258334096E-8</v>
      </c>
      <c r="J3" s="5">
        <f>SUM(Calculations!L46,Calculations!L51)</f>
        <v>1.4022893892408049E-8</v>
      </c>
      <c r="K3" s="5">
        <f>SUM(Calculations!M46,Calculations!M51)</f>
        <v>1.4391620683161814E-8</v>
      </c>
      <c r="L3" s="5">
        <f>SUM(Calculations!N46,Calculations!N51)</f>
        <v>1.4524618257655463E-8</v>
      </c>
      <c r="M3" s="5">
        <f>SUM(Calculations!O46,Calculations!O51)</f>
        <v>1.453112662949742E-8</v>
      </c>
      <c r="N3" s="5">
        <f>SUM(Calculations!P46,Calculations!P51)</f>
        <v>1.4606040620526335E-8</v>
      </c>
      <c r="O3" s="5">
        <f>SUM(Calculations!Q46,Calculations!Q51)</f>
        <v>1.4752714560417925E-8</v>
      </c>
      <c r="P3" s="5">
        <f>SUM(Calculations!R46,Calculations!R51)</f>
        <v>1.485327749858301E-8</v>
      </c>
      <c r="Q3" s="5">
        <f>SUM(Calculations!S46,Calculations!S51)</f>
        <v>1.4982128979459748E-8</v>
      </c>
      <c r="R3" s="5">
        <f>SUM(Calculations!T46,Calculations!T51)</f>
        <v>1.5036108658654664E-8</v>
      </c>
      <c r="S3" s="5">
        <f>SUM(Calculations!U46,Calculations!U51)</f>
        <v>1.5442082638486666E-8</v>
      </c>
      <c r="T3" s="5">
        <f>SUM(Calculations!V46,Calculations!V51)</f>
        <v>1.5736719737113413E-8</v>
      </c>
      <c r="U3" s="5">
        <f>SUM(Calculations!W46,Calculations!W51)</f>
        <v>1.6033945107440765E-8</v>
      </c>
      <c r="V3" s="5">
        <f>SUM(Calculations!X46,Calculations!X51)</f>
        <v>1.6218273908115429E-8</v>
      </c>
      <c r="W3" s="5">
        <f>SUM(Calculations!Y46,Calculations!Y51)</f>
        <v>1.6270540511721435E-8</v>
      </c>
      <c r="X3" s="5">
        <f>SUM(Calculations!Z46,Calculations!Z51)</f>
        <v>1.641047417128802E-8</v>
      </c>
      <c r="Y3" s="5">
        <f>SUM(Calculations!AA46,Calculations!AA51)</f>
        <v>1.6537130491990484E-8</v>
      </c>
      <c r="Z3" s="5">
        <f>SUM(Calculations!AB46,Calculations!AB51)</f>
        <v>1.6433540795801158E-8</v>
      </c>
      <c r="AA3" s="5">
        <f>SUM(Calculations!AC46,Calculations!AC51)</f>
        <v>1.6495628642411666E-8</v>
      </c>
      <c r="AB3" s="5">
        <f>SUM(Calculations!AD46,Calculations!AD51)</f>
        <v>1.6633242504716412E-8</v>
      </c>
      <c r="AC3" s="5">
        <f>SUM(Calculations!AE46,Calculations!AE51)</f>
        <v>1.700375039586649E-8</v>
      </c>
      <c r="AD3" s="5">
        <f>SUM(Calculations!AF46,Calculations!AF51)</f>
        <v>1.7074936052783393E-8</v>
      </c>
      <c r="AE3" s="5">
        <f>SUM(Calculations!AG46,Calculations!AG51)</f>
        <v>1.7125043833612412E-8</v>
      </c>
      <c r="AF3" s="5"/>
      <c r="AG3" s="5"/>
    </row>
    <row r="4" spans="1:33" x14ac:dyDescent="0.25">
      <c r="A4" t="s">
        <v>178</v>
      </c>
      <c r="B4" s="5">
        <f>SUM(Calculations!D58,Calculations!D64,Calculations!D70)</f>
        <v>4.4942128582800537E-8</v>
      </c>
      <c r="C4" s="5">
        <f>SUM(Calculations!E58,Calculations!E64,Calculations!E70)</f>
        <v>4.2186233722651945E-8</v>
      </c>
      <c r="D4" s="5">
        <f>SUM(Calculations!F58,Calculations!F64,Calculations!F70)</f>
        <v>4.1344998619831318E-8</v>
      </c>
      <c r="E4" s="5">
        <f>SUM(Calculations!G58,Calculations!G64,Calculations!G70)</f>
        <v>4.1371728291230363E-8</v>
      </c>
      <c r="F4" s="5">
        <f>SUM(Calculations!H58,Calculations!H64,Calculations!H70)</f>
        <v>4.0668834150653252E-8</v>
      </c>
      <c r="G4" s="5">
        <f>SUM(Calculations!I58,Calculations!I64,Calculations!I70)</f>
        <v>3.9783460773467362E-8</v>
      </c>
      <c r="H4" s="5">
        <f>SUM(Calculations!J58,Calculations!J64,Calculations!J70)</f>
        <v>3.9359647260968799E-8</v>
      </c>
      <c r="I4" s="5">
        <f>SUM(Calculations!K58,Calculations!K64,Calculations!K70)</f>
        <v>3.8668945399749569E-8</v>
      </c>
      <c r="J4" s="5">
        <f>SUM(Calculations!L58,Calculations!L64,Calculations!L70)</f>
        <v>3.8390781895975976E-8</v>
      </c>
      <c r="K4" s="5">
        <f>SUM(Calculations!M58,Calculations!M64,Calculations!M70)</f>
        <v>3.8057650165619568E-8</v>
      </c>
      <c r="L4" s="5">
        <f>SUM(Calculations!N58,Calculations!N64,Calculations!N70)</f>
        <v>3.7900576442159186E-8</v>
      </c>
      <c r="M4" s="5">
        <f>SUM(Calculations!O58,Calculations!O64,Calculations!O70)</f>
        <v>3.7705465969052707E-8</v>
      </c>
      <c r="N4" s="5">
        <f>SUM(Calculations!P58,Calculations!P64,Calculations!P70)</f>
        <v>3.7449605925134948E-8</v>
      </c>
      <c r="O4" s="5">
        <f>SUM(Calculations!Q58,Calculations!Q64,Calculations!Q70)</f>
        <v>3.7256746016696891E-8</v>
      </c>
      <c r="P4" s="5">
        <f>SUM(Calculations!R58,Calculations!R64,Calculations!R70)</f>
        <v>3.7001263130620126E-8</v>
      </c>
      <c r="Q4" s="5">
        <f>SUM(Calculations!S58,Calculations!S64,Calculations!S70)</f>
        <v>3.7053328539934495E-8</v>
      </c>
      <c r="R4" s="5">
        <f>SUM(Calculations!T58,Calculations!T64,Calculations!T70)</f>
        <v>3.6977876598654487E-8</v>
      </c>
      <c r="S4" s="5">
        <f>SUM(Calculations!U58,Calculations!U64,Calculations!U70)</f>
        <v>3.6833108265620768E-8</v>
      </c>
      <c r="T4" s="5">
        <f>SUM(Calculations!V58,Calculations!V64,Calculations!V70)</f>
        <v>3.6884286616028196E-8</v>
      </c>
      <c r="U4" s="5">
        <f>SUM(Calculations!W58,Calculations!W64,Calculations!W70)</f>
        <v>3.672812328112228E-8</v>
      </c>
      <c r="V4" s="5">
        <f>SUM(Calculations!X58,Calculations!X64,Calculations!X70)</f>
        <v>3.6603872434960452E-8</v>
      </c>
      <c r="W4" s="5">
        <f>SUM(Calculations!Y58,Calculations!Y64,Calculations!Y70)</f>
        <v>3.648722181128215E-8</v>
      </c>
      <c r="X4" s="5">
        <f>SUM(Calculations!Z58,Calculations!Z64,Calculations!Z70)</f>
        <v>3.6249227744492719E-8</v>
      </c>
      <c r="Y4" s="5">
        <f>SUM(Calculations!AA58,Calculations!AA64,Calculations!AA70)</f>
        <v>3.6063607089534958E-8</v>
      </c>
      <c r="Z4" s="5">
        <f>SUM(Calculations!AB58,Calculations!AB64,Calculations!AB70)</f>
        <v>3.602335111507607E-8</v>
      </c>
      <c r="AA4" s="5">
        <f>SUM(Calculations!AC58,Calculations!AC64,Calculations!AC70)</f>
        <v>3.6179434152672033E-8</v>
      </c>
      <c r="AB4" s="5">
        <f>SUM(Calculations!AD58,Calculations!AD64,Calculations!AD70)</f>
        <v>3.6303156375478152E-8</v>
      </c>
      <c r="AC4" s="5">
        <f>SUM(Calculations!AE58,Calculations!AE64,Calculations!AE70)</f>
        <v>3.6021918899545956E-8</v>
      </c>
      <c r="AD4" s="5">
        <f>SUM(Calculations!AF58,Calculations!AF64,Calculations!AF70)</f>
        <v>3.5820307427788499E-8</v>
      </c>
      <c r="AE4" s="5">
        <f>SUM(Calculations!AG58,Calculations!AG64,Calculations!AG70)</f>
        <v>3.5819050386149934E-8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5.1999538902163305E-8</v>
      </c>
      <c r="D10" s="5">
        <f>SUM(Calculations!G$78,Calculations!G$86,Calculations!G$94,Calculations!G$102,Calculations!G$109)</f>
        <v>5.137127990643651E-8</v>
      </c>
      <c r="E10" s="5">
        <f>SUM(Calculations!H$78,Calculations!H$86,Calculations!H$94,Calculations!H$102,Calculations!H$109)</f>
        <v>5.1052633145549939E-8</v>
      </c>
      <c r="F10" s="5">
        <f>SUM(Calculations!I$78,Calculations!I$86,Calculations!I$94,Calculations!I$102,Calculations!I$109)</f>
        <v>5.1826482769129453E-8</v>
      </c>
      <c r="G10" s="5">
        <f>SUM(Calculations!J$78,Calculations!J$86,Calculations!J$94,Calculations!J$102,Calculations!J$109)</f>
        <v>5.1468111299004848E-8</v>
      </c>
      <c r="H10" s="5">
        <f>SUM(Calculations!K$78,Calculations!K$86,Calculations!K$94,Calculations!K$102,Calculations!K$109)</f>
        <v>5.075435541902437E-8</v>
      </c>
      <c r="I10" s="5">
        <f>SUM(Calculations!L$78,Calculations!L$86,Calculations!L$94,Calculations!L$102,Calculations!L$109)</f>
        <v>5.0883789764207872E-8</v>
      </c>
      <c r="J10" s="5">
        <f>SUM(Calculations!M$78,Calculations!M$86,Calculations!M$94,Calculations!M$102,Calculations!M$109)</f>
        <v>5.0164838008464348E-8</v>
      </c>
      <c r="K10" s="5">
        <f>SUM(Calculations!N$78,Calculations!N$86,Calculations!N$94,Calculations!N$102,Calculations!N$109)</f>
        <v>5.0085474534094369E-8</v>
      </c>
      <c r="L10" s="5">
        <f>SUM(Calculations!O$78,Calculations!O$86,Calculations!O$94,Calculations!O$102,Calculations!O$109)</f>
        <v>4.9911958395240062E-8</v>
      </c>
      <c r="M10" s="5">
        <f>SUM(Calculations!P$78,Calculations!P$86,Calculations!P$94,Calculations!P$102,Calculations!P$109)</f>
        <v>4.987180159583379E-8</v>
      </c>
      <c r="N10" s="5">
        <f>SUM(Calculations!Q$78,Calculations!Q$86,Calculations!Q$94,Calculations!Q$102,Calculations!Q$109)</f>
        <v>4.9444136846000103E-8</v>
      </c>
      <c r="O10" s="5">
        <f>SUM(Calculations!R$78,Calculations!R$86,Calculations!R$94,Calculations!R$102,Calculations!R$109)</f>
        <v>4.9185034381333529E-8</v>
      </c>
      <c r="P10" s="5">
        <f>SUM(Calculations!S$78,Calculations!S$86,Calculations!S$94,Calculations!S$102,Calculations!S$109)</f>
        <v>4.8829664906342479E-8</v>
      </c>
      <c r="Q10" s="5">
        <f>SUM(Calculations!T$78,Calculations!T$86,Calculations!T$94,Calculations!T$102,Calculations!T$109)</f>
        <v>4.888254279365861E-8</v>
      </c>
      <c r="R10" s="5">
        <f>SUM(Calculations!U$78,Calculations!U$86,Calculations!U$94,Calculations!U$102,Calculations!U$109)</f>
        <v>4.8767447146766083E-8</v>
      </c>
      <c r="S10" s="5">
        <f>SUM(Calculations!V$78,Calculations!V$86,Calculations!V$94,Calculations!V$102,Calculations!V$109)</f>
        <v>4.8867283791883278E-8</v>
      </c>
      <c r="T10" s="5">
        <f>SUM(Calculations!W$78,Calculations!W$86,Calculations!W$94,Calculations!W$102,Calculations!W$109)</f>
        <v>4.86490328233298E-8</v>
      </c>
      <c r="U10" s="5">
        <f>SUM(Calculations!X$78,Calculations!X$86,Calculations!X$94,Calculations!X$102,Calculations!X$109)</f>
        <v>4.8525005734145648E-8</v>
      </c>
      <c r="V10" s="5">
        <f>SUM(Calculations!Y$78,Calculations!Y$86,Calculations!Y$94,Calculations!Y$102,Calculations!Y$109)</f>
        <v>4.8481734730591445E-8</v>
      </c>
      <c r="W10" s="5">
        <f>SUM(Calculations!Z$78,Calculations!Z$86,Calculations!Z$94,Calculations!Z$102,Calculations!Z$109)</f>
        <v>4.8261318541442485E-8</v>
      </c>
      <c r="X10" s="5">
        <f>SUM(Calculations!AA$78,Calculations!AA$86,Calculations!AA$94,Calculations!AA$102,Calculations!AA$109)</f>
        <v>4.8551651869267491E-8</v>
      </c>
      <c r="Y10" s="5">
        <f>SUM(Calculations!AB$78,Calculations!AB$86,Calculations!AB$94,Calculations!AB$102,Calculations!AB$109)</f>
        <v>4.8542365979658884E-8</v>
      </c>
      <c r="Z10" s="5">
        <f>SUM(Calculations!AC$78,Calculations!AC$86,Calculations!AC$94,Calculations!AC$102,Calculations!AC$109)</f>
        <v>4.8747943421853959E-8</v>
      </c>
      <c r="AA10" s="5">
        <f>SUM(Calculations!AD$78,Calculations!AD$86,Calculations!AD$94,Calculations!AD$102,Calculations!AD$109)</f>
        <v>4.8634748698582632E-8</v>
      </c>
      <c r="AB10" s="5">
        <f>SUM(Calculations!AE$78,Calculations!AE$86,Calculations!AE$94,Calculations!AE$102,Calculations!AE$109)</f>
        <v>4.8623609727547333E-8</v>
      </c>
      <c r="AC10" s="5">
        <f>SUM(Calculations!AF$78,Calculations!AF$86,Calculations!AF$94,Calculations!AF$102,Calculations!AF$109)</f>
        <v>4.9198026059376642E-8</v>
      </c>
      <c r="AD10" s="5">
        <f>SUM(Calculations!AG$78,Calculations!AG$86,Calculations!AG$94,Calculations!AG$102,Calculations!AG$109)</f>
        <v>4.9621689381903528E-8</v>
      </c>
      <c r="AE10" s="5">
        <f>SUM(Calculations!AH$78,Calculations!AH$86,Calculations!AH$94,Calculations!AH$102,Calculations!AH$109)</f>
        <v>4.9574032480387538E-8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5.1999538902163305E-8</v>
      </c>
      <c r="D11" s="5">
        <f>SUM(Calculations!G$78,Calculations!G$86,Calculations!G$94,Calculations!G$102,Calculations!G$109)</f>
        <v>5.137127990643651E-8</v>
      </c>
      <c r="E11" s="5">
        <f>SUM(Calculations!H$78,Calculations!H$86,Calculations!H$94,Calculations!H$102,Calculations!H$109)</f>
        <v>5.1052633145549939E-8</v>
      </c>
      <c r="F11" s="5">
        <f>SUM(Calculations!I$78,Calculations!I$86,Calculations!I$94,Calculations!I$102,Calculations!I$109)</f>
        <v>5.1826482769129453E-8</v>
      </c>
      <c r="G11" s="5">
        <f>SUM(Calculations!J$78,Calculations!J$86,Calculations!J$94,Calculations!J$102,Calculations!J$109)</f>
        <v>5.1468111299004848E-8</v>
      </c>
      <c r="H11" s="5">
        <f>SUM(Calculations!K$78,Calculations!K$86,Calculations!K$94,Calculations!K$102,Calculations!K$109)</f>
        <v>5.075435541902437E-8</v>
      </c>
      <c r="I11" s="5">
        <f>SUM(Calculations!L$78,Calculations!L$86,Calculations!L$94,Calculations!L$102,Calculations!L$109)</f>
        <v>5.0883789764207872E-8</v>
      </c>
      <c r="J11" s="5">
        <f>SUM(Calculations!M$78,Calculations!M$86,Calculations!M$94,Calculations!M$102,Calculations!M$109)</f>
        <v>5.0164838008464348E-8</v>
      </c>
      <c r="K11" s="5">
        <f>SUM(Calculations!N$78,Calculations!N$86,Calculations!N$94,Calculations!N$102,Calculations!N$109)</f>
        <v>5.0085474534094369E-8</v>
      </c>
      <c r="L11" s="5">
        <f>SUM(Calculations!O$78,Calculations!O$86,Calculations!O$94,Calculations!O$102,Calculations!O$109)</f>
        <v>4.9911958395240062E-8</v>
      </c>
      <c r="M11" s="5">
        <f>SUM(Calculations!P$78,Calculations!P$86,Calculations!P$94,Calculations!P$102,Calculations!P$109)</f>
        <v>4.987180159583379E-8</v>
      </c>
      <c r="N11" s="5">
        <f>SUM(Calculations!Q$78,Calculations!Q$86,Calculations!Q$94,Calculations!Q$102,Calculations!Q$109)</f>
        <v>4.9444136846000103E-8</v>
      </c>
      <c r="O11" s="5">
        <f>SUM(Calculations!R$78,Calculations!R$86,Calculations!R$94,Calculations!R$102,Calculations!R$109)</f>
        <v>4.9185034381333529E-8</v>
      </c>
      <c r="P11" s="5">
        <f>SUM(Calculations!S$78,Calculations!S$86,Calculations!S$94,Calculations!S$102,Calculations!S$109)</f>
        <v>4.8829664906342479E-8</v>
      </c>
      <c r="Q11" s="5">
        <f>SUM(Calculations!T$78,Calculations!T$86,Calculations!T$94,Calculations!T$102,Calculations!T$109)</f>
        <v>4.888254279365861E-8</v>
      </c>
      <c r="R11" s="5">
        <f>SUM(Calculations!U$78,Calculations!U$86,Calculations!U$94,Calculations!U$102,Calculations!U$109)</f>
        <v>4.8767447146766083E-8</v>
      </c>
      <c r="S11" s="5">
        <f>SUM(Calculations!V$78,Calculations!V$86,Calculations!V$94,Calculations!V$102,Calculations!V$109)</f>
        <v>4.8867283791883278E-8</v>
      </c>
      <c r="T11" s="5">
        <f>SUM(Calculations!W$78,Calculations!W$86,Calculations!W$94,Calculations!W$102,Calculations!W$109)</f>
        <v>4.86490328233298E-8</v>
      </c>
      <c r="U11" s="5">
        <f>SUM(Calculations!X$78,Calculations!X$86,Calculations!X$94,Calculations!X$102,Calculations!X$109)</f>
        <v>4.8525005734145648E-8</v>
      </c>
      <c r="V11" s="5">
        <f>SUM(Calculations!Y$78,Calculations!Y$86,Calculations!Y$94,Calculations!Y$102,Calculations!Y$109)</f>
        <v>4.8481734730591445E-8</v>
      </c>
      <c r="W11" s="5">
        <f>SUM(Calculations!Z$78,Calculations!Z$86,Calculations!Z$94,Calculations!Z$102,Calculations!Z$109)</f>
        <v>4.8261318541442485E-8</v>
      </c>
      <c r="X11" s="5">
        <f>SUM(Calculations!AA$78,Calculations!AA$86,Calculations!AA$94,Calculations!AA$102,Calculations!AA$109)</f>
        <v>4.8551651869267491E-8</v>
      </c>
      <c r="Y11" s="5">
        <f>SUM(Calculations!AB$78,Calculations!AB$86,Calculations!AB$94,Calculations!AB$102,Calculations!AB$109)</f>
        <v>4.8542365979658884E-8</v>
      </c>
      <c r="Z11" s="5">
        <f>SUM(Calculations!AC$78,Calculations!AC$86,Calculations!AC$94,Calculations!AC$102,Calculations!AC$109)</f>
        <v>4.8747943421853959E-8</v>
      </c>
      <c r="AA11" s="5">
        <f>SUM(Calculations!AD$78,Calculations!AD$86,Calculations!AD$94,Calculations!AD$102,Calculations!AD$109)</f>
        <v>4.8634748698582632E-8</v>
      </c>
      <c r="AB11" s="5">
        <f>SUM(Calculations!AE$78,Calculations!AE$86,Calculations!AE$94,Calculations!AE$102,Calculations!AE$109)</f>
        <v>4.8623609727547333E-8</v>
      </c>
      <c r="AC11" s="5">
        <f>SUM(Calculations!AF$78,Calculations!AF$86,Calculations!AF$94,Calculations!AF$102,Calculations!AF$109)</f>
        <v>4.9198026059376642E-8</v>
      </c>
      <c r="AD11" s="5">
        <f>SUM(Calculations!AG$78,Calculations!AG$86,Calculations!AG$94,Calculations!AG$102,Calculations!AG$109)</f>
        <v>4.9621689381903528E-8</v>
      </c>
      <c r="AE11" s="5">
        <f>SUM(Calculations!AH$78,Calculations!AH$86,Calculations!AH$94,Calculations!AH$102,Calculations!AH$109)</f>
        <v>4.9574032480387538E-8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5.1999538902163305E-8</v>
      </c>
      <c r="D14" s="5">
        <f>SUM(Calculations!G$78,Calculations!G$86,Calculations!G$94,Calculations!G$102,Calculations!G$109)</f>
        <v>5.137127990643651E-8</v>
      </c>
      <c r="E14" s="5">
        <f>SUM(Calculations!H$78,Calculations!H$86,Calculations!H$94,Calculations!H$102,Calculations!H$109)</f>
        <v>5.1052633145549939E-8</v>
      </c>
      <c r="F14" s="5">
        <f>SUM(Calculations!I$78,Calculations!I$86,Calculations!I$94,Calculations!I$102,Calculations!I$109)</f>
        <v>5.1826482769129453E-8</v>
      </c>
      <c r="G14" s="5">
        <f>SUM(Calculations!J$78,Calculations!J$86,Calculations!J$94,Calculations!J$102,Calculations!J$109)</f>
        <v>5.1468111299004848E-8</v>
      </c>
      <c r="H14" s="5">
        <f>SUM(Calculations!K$78,Calculations!K$86,Calculations!K$94,Calculations!K$102,Calculations!K$109)</f>
        <v>5.075435541902437E-8</v>
      </c>
      <c r="I14" s="5">
        <f>SUM(Calculations!L$78,Calculations!L$86,Calculations!L$94,Calculations!L$102,Calculations!L$109)</f>
        <v>5.0883789764207872E-8</v>
      </c>
      <c r="J14" s="5">
        <f>SUM(Calculations!M$78,Calculations!M$86,Calculations!M$94,Calculations!M$102,Calculations!M$109)</f>
        <v>5.0164838008464348E-8</v>
      </c>
      <c r="K14" s="5">
        <f>SUM(Calculations!N$78,Calculations!N$86,Calculations!N$94,Calculations!N$102,Calculations!N$109)</f>
        <v>5.0085474534094369E-8</v>
      </c>
      <c r="L14" s="5">
        <f>SUM(Calculations!O$78,Calculations!O$86,Calculations!O$94,Calculations!O$102,Calculations!O$109)</f>
        <v>4.9911958395240062E-8</v>
      </c>
      <c r="M14" s="5">
        <f>SUM(Calculations!P$78,Calculations!P$86,Calculations!P$94,Calculations!P$102,Calculations!P$109)</f>
        <v>4.987180159583379E-8</v>
      </c>
      <c r="N14" s="5">
        <f>SUM(Calculations!Q$78,Calculations!Q$86,Calculations!Q$94,Calculations!Q$102,Calculations!Q$109)</f>
        <v>4.9444136846000103E-8</v>
      </c>
      <c r="O14" s="5">
        <f>SUM(Calculations!R$78,Calculations!R$86,Calculations!R$94,Calculations!R$102,Calculations!R$109)</f>
        <v>4.9185034381333529E-8</v>
      </c>
      <c r="P14" s="5">
        <f>SUM(Calculations!S$78,Calculations!S$86,Calculations!S$94,Calculations!S$102,Calculations!S$109)</f>
        <v>4.8829664906342479E-8</v>
      </c>
      <c r="Q14" s="5">
        <f>SUM(Calculations!T$78,Calculations!T$86,Calculations!T$94,Calculations!T$102,Calculations!T$109)</f>
        <v>4.888254279365861E-8</v>
      </c>
      <c r="R14" s="5">
        <f>SUM(Calculations!U$78,Calculations!U$86,Calculations!U$94,Calculations!U$102,Calculations!U$109)</f>
        <v>4.8767447146766083E-8</v>
      </c>
      <c r="S14" s="5">
        <f>SUM(Calculations!V$78,Calculations!V$86,Calculations!V$94,Calculations!V$102,Calculations!V$109)</f>
        <v>4.8867283791883278E-8</v>
      </c>
      <c r="T14" s="5">
        <f>SUM(Calculations!W$78,Calculations!W$86,Calculations!W$94,Calculations!W$102,Calculations!W$109)</f>
        <v>4.86490328233298E-8</v>
      </c>
      <c r="U14" s="5">
        <f>SUM(Calculations!X$78,Calculations!X$86,Calculations!X$94,Calculations!X$102,Calculations!X$109)</f>
        <v>4.8525005734145648E-8</v>
      </c>
      <c r="V14" s="5">
        <f>SUM(Calculations!Y$78,Calculations!Y$86,Calculations!Y$94,Calculations!Y$102,Calculations!Y$109)</f>
        <v>4.8481734730591445E-8</v>
      </c>
      <c r="W14" s="5">
        <f>SUM(Calculations!Z$78,Calculations!Z$86,Calculations!Z$94,Calculations!Z$102,Calculations!Z$109)</f>
        <v>4.8261318541442485E-8</v>
      </c>
      <c r="X14" s="5">
        <f>SUM(Calculations!AA$78,Calculations!AA$86,Calculations!AA$94,Calculations!AA$102,Calculations!AA$109)</f>
        <v>4.8551651869267491E-8</v>
      </c>
      <c r="Y14" s="5">
        <f>SUM(Calculations!AB$78,Calculations!AB$86,Calculations!AB$94,Calculations!AB$102,Calculations!AB$109)</f>
        <v>4.8542365979658884E-8</v>
      </c>
      <c r="Z14" s="5">
        <f>SUM(Calculations!AC$78,Calculations!AC$86,Calculations!AC$94,Calculations!AC$102,Calculations!AC$109)</f>
        <v>4.8747943421853959E-8</v>
      </c>
      <c r="AA14" s="5">
        <f>SUM(Calculations!AD$78,Calculations!AD$86,Calculations!AD$94,Calculations!AD$102,Calculations!AD$109)</f>
        <v>4.8634748698582632E-8</v>
      </c>
      <c r="AB14" s="5">
        <f>SUM(Calculations!AE$78,Calculations!AE$86,Calculations!AE$94,Calculations!AE$102,Calculations!AE$109)</f>
        <v>4.8623609727547333E-8</v>
      </c>
      <c r="AC14" s="5">
        <f>SUM(Calculations!AF$78,Calculations!AF$86,Calculations!AF$94,Calculations!AF$102,Calculations!AF$109)</f>
        <v>4.9198026059376642E-8</v>
      </c>
      <c r="AD14" s="5">
        <f>SUM(Calculations!AG$78,Calculations!AG$86,Calculations!AG$94,Calculations!AG$102,Calculations!AG$109)</f>
        <v>4.9621689381903528E-8</v>
      </c>
      <c r="AE14" s="5">
        <f>SUM(Calculations!AH$78,Calculations!AH$86,Calculations!AH$94,Calculations!AH$102,Calculations!AH$109)</f>
        <v>4.9574032480387538E-8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1.2525539925140422E-8</v>
      </c>
      <c r="D17" s="5">
        <f t="shared" si="0"/>
        <v>1.3065760078096662E-8</v>
      </c>
      <c r="E17" s="5">
        <f t="shared" si="0"/>
        <v>1.2347403598964081E-8</v>
      </c>
      <c r="F17" s="5">
        <f t="shared" si="0"/>
        <v>1.2884319157178142E-8</v>
      </c>
      <c r="G17" s="5">
        <f t="shared" si="0"/>
        <v>1.3265686878142218E-8</v>
      </c>
      <c r="H17" s="5">
        <f t="shared" si="0"/>
        <v>1.3592481096963579E-8</v>
      </c>
      <c r="I17" s="5">
        <f t="shared" si="0"/>
        <v>1.3892087258334096E-8</v>
      </c>
      <c r="J17" s="5">
        <f t="shared" si="0"/>
        <v>1.4022893892408049E-8</v>
      </c>
      <c r="K17" s="5">
        <f t="shared" si="0"/>
        <v>1.4391620683161814E-8</v>
      </c>
      <c r="L17" s="5">
        <f t="shared" si="0"/>
        <v>1.4524618257655463E-8</v>
      </c>
      <c r="M17" s="5">
        <f t="shared" si="0"/>
        <v>1.453112662949742E-8</v>
      </c>
      <c r="N17" s="5">
        <f t="shared" ref="N17:AE17" si="1">N3</f>
        <v>1.4606040620526335E-8</v>
      </c>
      <c r="O17" s="5">
        <f t="shared" si="1"/>
        <v>1.4752714560417925E-8</v>
      </c>
      <c r="P17" s="5">
        <f t="shared" si="1"/>
        <v>1.485327749858301E-8</v>
      </c>
      <c r="Q17" s="5">
        <f t="shared" si="1"/>
        <v>1.4982128979459748E-8</v>
      </c>
      <c r="R17" s="5">
        <f t="shared" si="1"/>
        <v>1.5036108658654664E-8</v>
      </c>
      <c r="S17" s="5">
        <f t="shared" si="1"/>
        <v>1.5442082638486666E-8</v>
      </c>
      <c r="T17" s="5">
        <f t="shared" si="1"/>
        <v>1.5736719737113413E-8</v>
      </c>
      <c r="U17" s="5">
        <f t="shared" si="1"/>
        <v>1.6033945107440765E-8</v>
      </c>
      <c r="V17" s="5">
        <f t="shared" si="1"/>
        <v>1.6218273908115429E-8</v>
      </c>
      <c r="W17" s="5">
        <f t="shared" si="1"/>
        <v>1.6270540511721435E-8</v>
      </c>
      <c r="X17" s="5">
        <f t="shared" si="1"/>
        <v>1.641047417128802E-8</v>
      </c>
      <c r="Y17" s="5">
        <f t="shared" si="1"/>
        <v>1.6537130491990484E-8</v>
      </c>
      <c r="Z17" s="5">
        <f t="shared" si="1"/>
        <v>1.6433540795801158E-8</v>
      </c>
      <c r="AA17" s="5">
        <f t="shared" si="1"/>
        <v>1.6495628642411666E-8</v>
      </c>
      <c r="AB17" s="5">
        <f t="shared" si="1"/>
        <v>1.6633242504716412E-8</v>
      </c>
      <c r="AC17" s="5">
        <f t="shared" si="1"/>
        <v>1.700375039586649E-8</v>
      </c>
      <c r="AD17" s="5">
        <f t="shared" si="1"/>
        <v>1.7074936052783393E-8</v>
      </c>
      <c r="AE17" s="5">
        <f t="shared" si="1"/>
        <v>1.7125043833612412E-8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5.1999538902163305E-8</v>
      </c>
      <c r="D18" s="5">
        <f>SUM(Calculations!G$78,Calculations!G$86,Calculations!G$94,Calculations!G$102,Calculations!G$109)</f>
        <v>5.137127990643651E-8</v>
      </c>
      <c r="E18" s="5">
        <f>SUM(Calculations!H$78,Calculations!H$86,Calculations!H$94,Calculations!H$102,Calculations!H$109)</f>
        <v>5.1052633145549939E-8</v>
      </c>
      <c r="F18" s="5">
        <f>SUM(Calculations!I$78,Calculations!I$86,Calculations!I$94,Calculations!I$102,Calculations!I$109)</f>
        <v>5.1826482769129453E-8</v>
      </c>
      <c r="G18" s="5">
        <f>SUM(Calculations!J$78,Calculations!J$86,Calculations!J$94,Calculations!J$102,Calculations!J$109)</f>
        <v>5.1468111299004848E-8</v>
      </c>
      <c r="H18" s="5">
        <f>SUM(Calculations!K$78,Calculations!K$86,Calculations!K$94,Calculations!K$102,Calculations!K$109)</f>
        <v>5.075435541902437E-8</v>
      </c>
      <c r="I18" s="5">
        <f>SUM(Calculations!L$78,Calculations!L$86,Calculations!L$94,Calculations!L$102,Calculations!L$109)</f>
        <v>5.0883789764207872E-8</v>
      </c>
      <c r="J18" s="5">
        <f>SUM(Calculations!M$78,Calculations!M$86,Calculations!M$94,Calculations!M$102,Calculations!M$109)</f>
        <v>5.0164838008464348E-8</v>
      </c>
      <c r="K18" s="5">
        <f>SUM(Calculations!N$78,Calculations!N$86,Calculations!N$94,Calculations!N$102,Calculations!N$109)</f>
        <v>5.0085474534094369E-8</v>
      </c>
      <c r="L18" s="5">
        <f>SUM(Calculations!O$78,Calculations!O$86,Calculations!O$94,Calculations!O$102,Calculations!O$109)</f>
        <v>4.9911958395240062E-8</v>
      </c>
      <c r="M18" s="5">
        <f>SUM(Calculations!P$78,Calculations!P$86,Calculations!P$94,Calculations!P$102,Calculations!P$109)</f>
        <v>4.987180159583379E-8</v>
      </c>
      <c r="N18" s="5">
        <f>SUM(Calculations!Q$78,Calculations!Q$86,Calculations!Q$94,Calculations!Q$102,Calculations!Q$109)</f>
        <v>4.9444136846000103E-8</v>
      </c>
      <c r="O18" s="5">
        <f>SUM(Calculations!R$78,Calculations!R$86,Calculations!R$94,Calculations!R$102,Calculations!R$109)</f>
        <v>4.9185034381333529E-8</v>
      </c>
      <c r="P18" s="5">
        <f>SUM(Calculations!S$78,Calculations!S$86,Calculations!S$94,Calculations!S$102,Calculations!S$109)</f>
        <v>4.8829664906342479E-8</v>
      </c>
      <c r="Q18" s="5">
        <f>SUM(Calculations!T$78,Calculations!T$86,Calculations!T$94,Calculations!T$102,Calculations!T$109)</f>
        <v>4.888254279365861E-8</v>
      </c>
      <c r="R18" s="5">
        <f>SUM(Calculations!U$78,Calculations!U$86,Calculations!U$94,Calculations!U$102,Calculations!U$109)</f>
        <v>4.8767447146766083E-8</v>
      </c>
      <c r="S18" s="5">
        <f>SUM(Calculations!V$78,Calculations!V$86,Calculations!V$94,Calculations!V$102,Calculations!V$109)</f>
        <v>4.8867283791883278E-8</v>
      </c>
      <c r="T18" s="5">
        <f>SUM(Calculations!W$78,Calculations!W$86,Calculations!W$94,Calculations!W$102,Calculations!W$109)</f>
        <v>4.86490328233298E-8</v>
      </c>
      <c r="U18" s="5">
        <f>SUM(Calculations!X$78,Calculations!X$86,Calculations!X$94,Calculations!X$102,Calculations!X$109)</f>
        <v>4.8525005734145648E-8</v>
      </c>
      <c r="V18" s="5">
        <f>SUM(Calculations!Y$78,Calculations!Y$86,Calculations!Y$94,Calculations!Y$102,Calculations!Y$109)</f>
        <v>4.8481734730591445E-8</v>
      </c>
      <c r="W18" s="5">
        <f>SUM(Calculations!Z$78,Calculations!Z$86,Calculations!Z$94,Calculations!Z$102,Calculations!Z$109)</f>
        <v>4.8261318541442485E-8</v>
      </c>
      <c r="X18" s="5">
        <f>SUM(Calculations!AA$78,Calculations!AA$86,Calculations!AA$94,Calculations!AA$102,Calculations!AA$109)</f>
        <v>4.8551651869267491E-8</v>
      </c>
      <c r="Y18" s="5">
        <f>SUM(Calculations!AB$78,Calculations!AB$86,Calculations!AB$94,Calculations!AB$102,Calculations!AB$109)</f>
        <v>4.8542365979658884E-8</v>
      </c>
      <c r="Z18" s="5">
        <f>SUM(Calculations!AC$78,Calculations!AC$86,Calculations!AC$94,Calculations!AC$102,Calculations!AC$109)</f>
        <v>4.8747943421853959E-8</v>
      </c>
      <c r="AA18" s="5">
        <f>SUM(Calculations!AD$78,Calculations!AD$86,Calculations!AD$94,Calculations!AD$102,Calculations!AD$109)</f>
        <v>4.8634748698582632E-8</v>
      </c>
      <c r="AB18" s="5">
        <f>SUM(Calculations!AE$78,Calculations!AE$86,Calculations!AE$94,Calculations!AE$102,Calculations!AE$109)</f>
        <v>4.8623609727547333E-8</v>
      </c>
      <c r="AC18" s="5">
        <f>SUM(Calculations!AF$78,Calculations!AF$86,Calculations!AF$94,Calculations!AF$102,Calculations!AF$109)</f>
        <v>4.9198026059376642E-8</v>
      </c>
      <c r="AD18" s="5">
        <f>SUM(Calculations!AG$78,Calculations!AG$86,Calculations!AG$94,Calculations!AG$102,Calculations!AG$109)</f>
        <v>4.9621689381903528E-8</v>
      </c>
      <c r="AE18" s="5">
        <f>SUM(Calculations!AH$78,Calculations!AH$86,Calculations!AH$94,Calculations!AH$102,Calculations!AH$109)</f>
        <v>4.9574032480387538E-8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5.1999538902163305E-8</v>
      </c>
      <c r="D19" s="5">
        <f>SUM(Calculations!G$78,Calculations!G$86,Calculations!G$94,Calculations!G$102,Calculations!G$109)</f>
        <v>5.137127990643651E-8</v>
      </c>
      <c r="E19" s="5">
        <f>SUM(Calculations!H$78,Calculations!H$86,Calculations!H$94,Calculations!H$102,Calculations!H$109)</f>
        <v>5.1052633145549939E-8</v>
      </c>
      <c r="F19" s="5">
        <f>SUM(Calculations!I$78,Calculations!I$86,Calculations!I$94,Calculations!I$102,Calculations!I$109)</f>
        <v>5.1826482769129453E-8</v>
      </c>
      <c r="G19" s="5">
        <f>SUM(Calculations!J$78,Calculations!J$86,Calculations!J$94,Calculations!J$102,Calculations!J$109)</f>
        <v>5.1468111299004848E-8</v>
      </c>
      <c r="H19" s="5">
        <f>SUM(Calculations!K$78,Calculations!K$86,Calculations!K$94,Calculations!K$102,Calculations!K$109)</f>
        <v>5.075435541902437E-8</v>
      </c>
      <c r="I19" s="5">
        <f>SUM(Calculations!L$78,Calculations!L$86,Calculations!L$94,Calculations!L$102,Calculations!L$109)</f>
        <v>5.0883789764207872E-8</v>
      </c>
      <c r="J19" s="5">
        <f>SUM(Calculations!M$78,Calculations!M$86,Calculations!M$94,Calculations!M$102,Calculations!M$109)</f>
        <v>5.0164838008464348E-8</v>
      </c>
      <c r="K19" s="5">
        <f>SUM(Calculations!N$78,Calculations!N$86,Calculations!N$94,Calculations!N$102,Calculations!N$109)</f>
        <v>5.0085474534094369E-8</v>
      </c>
      <c r="L19" s="5">
        <f>SUM(Calculations!O$78,Calculations!O$86,Calculations!O$94,Calculations!O$102,Calculations!O$109)</f>
        <v>4.9911958395240062E-8</v>
      </c>
      <c r="M19" s="5">
        <f>SUM(Calculations!P$78,Calculations!P$86,Calculations!P$94,Calculations!P$102,Calculations!P$109)</f>
        <v>4.987180159583379E-8</v>
      </c>
      <c r="N19" s="5">
        <f>SUM(Calculations!Q$78,Calculations!Q$86,Calculations!Q$94,Calculations!Q$102,Calculations!Q$109)</f>
        <v>4.9444136846000103E-8</v>
      </c>
      <c r="O19" s="5">
        <f>SUM(Calculations!R$78,Calculations!R$86,Calculations!R$94,Calculations!R$102,Calculations!R$109)</f>
        <v>4.9185034381333529E-8</v>
      </c>
      <c r="P19" s="5">
        <f>SUM(Calculations!S$78,Calculations!S$86,Calculations!S$94,Calculations!S$102,Calculations!S$109)</f>
        <v>4.8829664906342479E-8</v>
      </c>
      <c r="Q19" s="5">
        <f>SUM(Calculations!T$78,Calculations!T$86,Calculations!T$94,Calculations!T$102,Calculations!T$109)</f>
        <v>4.888254279365861E-8</v>
      </c>
      <c r="R19" s="5">
        <f>SUM(Calculations!U$78,Calculations!U$86,Calculations!U$94,Calculations!U$102,Calculations!U$109)</f>
        <v>4.8767447146766083E-8</v>
      </c>
      <c r="S19" s="5">
        <f>SUM(Calculations!V$78,Calculations!V$86,Calculations!V$94,Calculations!V$102,Calculations!V$109)</f>
        <v>4.8867283791883278E-8</v>
      </c>
      <c r="T19" s="5">
        <f>SUM(Calculations!W$78,Calculations!W$86,Calculations!W$94,Calculations!W$102,Calculations!W$109)</f>
        <v>4.86490328233298E-8</v>
      </c>
      <c r="U19" s="5">
        <f>SUM(Calculations!X$78,Calculations!X$86,Calculations!X$94,Calculations!X$102,Calculations!X$109)</f>
        <v>4.8525005734145648E-8</v>
      </c>
      <c r="V19" s="5">
        <f>SUM(Calculations!Y$78,Calculations!Y$86,Calculations!Y$94,Calculations!Y$102,Calculations!Y$109)</f>
        <v>4.8481734730591445E-8</v>
      </c>
      <c r="W19" s="5">
        <f>SUM(Calculations!Z$78,Calculations!Z$86,Calculations!Z$94,Calculations!Z$102,Calculations!Z$109)</f>
        <v>4.8261318541442485E-8</v>
      </c>
      <c r="X19" s="5">
        <f>SUM(Calculations!AA$78,Calculations!AA$86,Calculations!AA$94,Calculations!AA$102,Calculations!AA$109)</f>
        <v>4.8551651869267491E-8</v>
      </c>
      <c r="Y19" s="5">
        <f>SUM(Calculations!AB$78,Calculations!AB$86,Calculations!AB$94,Calculations!AB$102,Calculations!AB$109)</f>
        <v>4.8542365979658884E-8</v>
      </c>
      <c r="Z19" s="5">
        <f>SUM(Calculations!AC$78,Calculations!AC$86,Calculations!AC$94,Calculations!AC$102,Calculations!AC$109)</f>
        <v>4.8747943421853959E-8</v>
      </c>
      <c r="AA19" s="5">
        <f>SUM(Calculations!AD$78,Calculations!AD$86,Calculations!AD$94,Calculations!AD$102,Calculations!AD$109)</f>
        <v>4.8634748698582632E-8</v>
      </c>
      <c r="AB19" s="5">
        <f>SUM(Calculations!AE$78,Calculations!AE$86,Calculations!AE$94,Calculations!AE$102,Calculations!AE$109)</f>
        <v>4.8623609727547333E-8</v>
      </c>
      <c r="AC19" s="5">
        <f>SUM(Calculations!AF$78,Calculations!AF$86,Calculations!AF$94,Calculations!AF$102,Calculations!AF$109)</f>
        <v>4.9198026059376642E-8</v>
      </c>
      <c r="AD19" s="5">
        <f>SUM(Calculations!AG$78,Calculations!AG$86,Calculations!AG$94,Calculations!AG$102,Calculations!AG$109)</f>
        <v>4.9621689381903528E-8</v>
      </c>
      <c r="AE19" s="5">
        <f>SUM(Calculations!AH$78,Calculations!AH$86,Calculations!AH$94,Calculations!AH$102,Calculations!AH$109)</f>
        <v>4.9574032480387538E-8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07" t="s">
        <v>828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s="107" t="s">
        <v>829</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topLeftCell="D1" workbookViewId="0">
      <selection activeCell="B24" sqref="B24:AE25"/>
    </sheetView>
  </sheetViews>
  <sheetFormatPr defaultColWidth="9.140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19">
        <f>Calculations!D33</f>
        <v>0.31989540904438946</v>
      </c>
      <c r="C2" s="19">
        <f>Calculations!E33</f>
        <v>0.36047886675941437</v>
      </c>
      <c r="D2" s="19">
        <f>Calculations!F33</f>
        <v>0.3828880690327891</v>
      </c>
      <c r="E2" s="19">
        <f>Calculations!G33</f>
        <v>0.36541779175962613</v>
      </c>
      <c r="F2" s="19">
        <f>Calculations!H33</f>
        <v>0.39506601526777391</v>
      </c>
      <c r="G2" s="19">
        <f>Calculations!I33</f>
        <v>0.42474675214670515</v>
      </c>
      <c r="H2" s="19">
        <f>Calculations!J33</f>
        <v>0.45119569362947909</v>
      </c>
      <c r="I2" s="19">
        <f>Calculations!K33</f>
        <v>0.47176584350220807</v>
      </c>
      <c r="J2" s="19">
        <f>Calculations!L33</f>
        <v>0.48758446212319156</v>
      </c>
      <c r="K2" s="19">
        <f>Calculations!M33</f>
        <v>0.50276694688823764</v>
      </c>
      <c r="L2" s="19">
        <f>Calculations!N33</f>
        <v>0.51011353647992785</v>
      </c>
      <c r="M2" s="19">
        <f>Calculations!O33</f>
        <v>0.51432824629266416</v>
      </c>
      <c r="N2" s="19">
        <f>Calculations!P33</f>
        <v>0.5173519516941999</v>
      </c>
      <c r="O2" s="19">
        <f>Calculations!Q33</f>
        <v>0.52607553446885047</v>
      </c>
      <c r="P2" s="19">
        <f>Calculations!R33</f>
        <v>0.53539538414616139</v>
      </c>
      <c r="Q2" s="19">
        <f>Calculations!S33</f>
        <v>0.5376732829586518</v>
      </c>
      <c r="R2" s="19">
        <f>Calculations!T33</f>
        <v>0.54053102914228723</v>
      </c>
      <c r="S2" s="19">
        <f>Calculations!U33</f>
        <v>0.5740821398218271</v>
      </c>
      <c r="T2" s="19">
        <f>Calculations!V33</f>
        <v>0.58323782198358431</v>
      </c>
      <c r="U2" s="19">
        <f>Calculations!W33</f>
        <v>0.62113979346725046</v>
      </c>
      <c r="V2" s="19">
        <f>Calculations!X33</f>
        <v>0.62955576851468587</v>
      </c>
      <c r="W2" s="19">
        <f>Calculations!Y33</f>
        <v>0.63378073767654075</v>
      </c>
      <c r="X2" s="19">
        <f>Calculations!Z33</f>
        <v>0.64363856881231551</v>
      </c>
      <c r="Y2" s="19">
        <f>Calculations!AA33</f>
        <v>0.65812407720721189</v>
      </c>
      <c r="Z2" s="19">
        <f>Calculations!AB33</f>
        <v>0.66454606473165123</v>
      </c>
      <c r="AA2" s="19">
        <f>Calculations!AC33</f>
        <v>0.66618682414055952</v>
      </c>
      <c r="AB2" s="19">
        <f>Calculations!AD33</f>
        <v>0.67785993427628244</v>
      </c>
      <c r="AC2" s="19">
        <f>Calculations!AE33</f>
        <v>0.72067089617525493</v>
      </c>
      <c r="AD2" s="19">
        <f>Calculations!AF33</f>
        <v>0.72821149162834353</v>
      </c>
      <c r="AE2" s="19">
        <f>Calculations!AG33</f>
        <v>0.73051548106581188</v>
      </c>
      <c r="AF2" s="19"/>
      <c r="AG2" s="19"/>
    </row>
    <row r="3" spans="1:33" x14ac:dyDescent="0.2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1.5544354834635552</v>
      </c>
      <c r="D5" s="19">
        <f>Calculations!F39</f>
        <v>1.5311670156123991</v>
      </c>
      <c r="E5" s="19">
        <f>'Inflation Reduction Act'!C119</f>
        <v>6.1543302834887239</v>
      </c>
      <c r="F5" s="19">
        <f>'Inflation Reduction Act'!D119</f>
        <v>6.1543302834887239</v>
      </c>
      <c r="G5" s="19">
        <f>'Inflation Reduction Act'!E119</f>
        <v>6.1543302834887239</v>
      </c>
      <c r="H5" s="19">
        <f>'Inflation Reduction Act'!F119</f>
        <v>6.1543302834887239</v>
      </c>
      <c r="I5" s="19">
        <f>'Inflation Reduction Act'!G119</f>
        <v>6.1543302834887239</v>
      </c>
      <c r="J5" s="19">
        <f>'Inflation Reduction Act'!H119</f>
        <v>6.1543302834887239</v>
      </c>
      <c r="K5" s="19">
        <f>'Inflation Reduction Act'!I119</f>
        <v>6.1543302834887239</v>
      </c>
      <c r="L5" s="19">
        <f>'Inflation Reduction Act'!J119</f>
        <v>6.1543302834887239</v>
      </c>
      <c r="M5" s="19">
        <f>'Inflation Reduction Act'!K119</f>
        <v>6.1543302834887239</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Paid'!L5*About!$A$73*1000</f>
        <v>0</v>
      </c>
      <c r="C6">
        <f>'Subsidies Paid'!M5*About!$A$73*1000</f>
        <v>0</v>
      </c>
      <c r="D6">
        <f>'Subsidies Paid'!N5*About!$A$73*1000</f>
        <v>0</v>
      </c>
      <c r="E6">
        <f>'Subsidies Paid'!O5*About!$A$73*1000</f>
        <v>0</v>
      </c>
      <c r="F6">
        <f>'Subsidies Paid'!P5*About!$A$73*1000</f>
        <v>0</v>
      </c>
      <c r="G6">
        <f>'Subsidies Paid'!Q5*About!$A$73*1000</f>
        <v>0</v>
      </c>
      <c r="H6">
        <f>'Subsidies Paid'!R5*About!$A$73*1000</f>
        <v>0</v>
      </c>
      <c r="I6">
        <f>'Subsidies Paid'!S5*About!$A$73*1000</f>
        <v>0</v>
      </c>
      <c r="J6">
        <f>'Subsidies Paid'!T5*About!$A$73*1000</f>
        <v>0</v>
      </c>
      <c r="K6">
        <f>'Subsidies Paid'!U5*About!$A$73*1000</f>
        <v>0</v>
      </c>
      <c r="L6">
        <f>'Subsidies Paid'!V5*About!$A$73*1000</f>
        <v>0</v>
      </c>
      <c r="M6">
        <f>'Subsidies Paid'!W5*About!$A$73*1000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Paid'!M10*About!$A$77*1000*'Monetizing Tax Credit Penalty'!$A$30*'Wind PV Calcs'!$B$6*'Wind PV Calcs'!$B$3)/('Wind PV Calcs'!$B$3*'Wind PV Calcs'!$B$6*'Wind PV Calcs'!$B$2)</f>
        <v>2.5662975615208952</v>
      </c>
      <c r="C7">
        <f>-PV('Wind PV Calcs'!$B$5,'Wind PV Calcs'!$B$1,'Subsidies Paid'!N10*About!$A$77*1000*'Monetizing Tax Credit Penalty'!$A$30*'Wind PV Calcs'!$B$6*'Wind PV Calcs'!$B$3)/('Wind PV Calcs'!$B$3*'Wind PV Calcs'!$B$6*'Wind PV Calcs'!$B$2)</f>
        <v>2.5662975615208952</v>
      </c>
      <c r="D7" s="4">
        <f>'Inflation Reduction Act'!B98</f>
        <v>0</v>
      </c>
      <c r="E7" s="4">
        <f>'Inflation Reduction Act'!C98</f>
        <v>0</v>
      </c>
      <c r="F7" s="4">
        <f>'Inflation Reduction Act'!D98</f>
        <v>0</v>
      </c>
      <c r="G7" s="4">
        <f>'Inflation Reduction Act'!E98</f>
        <v>0</v>
      </c>
      <c r="H7" s="4">
        <f>'Inflation Reduction Act'!F98</f>
        <v>0</v>
      </c>
      <c r="I7" s="4">
        <f>'Inflation Reduction Act'!G98</f>
        <v>0</v>
      </c>
      <c r="J7" s="4">
        <f>'Inflation Reduction Act'!H98</f>
        <v>0</v>
      </c>
      <c r="K7" s="4">
        <f>'Inflation Reduction Act'!I98</f>
        <v>0</v>
      </c>
      <c r="L7" s="4">
        <f>'Inflation Reduction Act'!J98</f>
        <v>0</v>
      </c>
      <c r="M7" s="4">
        <f>'Inflation Reduction Act'!K98</f>
        <v>0</v>
      </c>
      <c r="N7" s="4">
        <f>'Inflation Reduction Act'!L98</f>
        <v>0</v>
      </c>
      <c r="O7" s="4">
        <f>'Inflation Reduction Act'!M98</f>
        <v>0</v>
      </c>
      <c r="P7" s="4">
        <f>'Inflation Reduction Act'!N98</f>
        <v>0</v>
      </c>
      <c r="Q7" s="4">
        <f>'Inflation Reduction Act'!O98</f>
        <v>0</v>
      </c>
      <c r="R7" s="4">
        <f>'Inflation Reduction Act'!P98</f>
        <v>0</v>
      </c>
      <c r="S7" s="4">
        <f>'Inflation Reduction Act'!Q98</f>
        <v>0</v>
      </c>
      <c r="T7" s="4">
        <f>'Inflation Reduction Act'!R98</f>
        <v>0</v>
      </c>
      <c r="U7" s="4">
        <f>'Inflation Reduction Act'!S98</f>
        <v>0</v>
      </c>
      <c r="V7" s="4">
        <f>'Inflation Reduction Act'!T98</f>
        <v>0</v>
      </c>
      <c r="W7" s="4">
        <f>'Inflation Reduction Act'!U98</f>
        <v>0</v>
      </c>
      <c r="X7" s="4">
        <f>'Inflation Reduction Act'!V98</f>
        <v>0</v>
      </c>
      <c r="Y7" s="4">
        <f>'Inflation Reduction Act'!W98</f>
        <v>0</v>
      </c>
      <c r="Z7" s="4">
        <f>'Inflation Reduction Act'!X98</f>
        <v>0</v>
      </c>
      <c r="AA7" s="4">
        <f>'Inflation Reduction Act'!Y98</f>
        <v>0</v>
      </c>
      <c r="AB7" s="4">
        <f>'Inflation Reduction Act'!Z98</f>
        <v>0</v>
      </c>
      <c r="AC7" s="4">
        <f>'Inflation Reduction Act'!AA98</f>
        <v>0</v>
      </c>
      <c r="AD7" s="4">
        <f>'Inflation Reduction Act'!AB98</f>
        <v>0</v>
      </c>
      <c r="AE7" s="4">
        <f>'Inflation Reduction Act'!AC98</f>
        <v>0</v>
      </c>
    </row>
    <row r="8" spans="1:33" x14ac:dyDescent="0.25">
      <c r="A8" t="s">
        <v>810</v>
      </c>
      <c r="B8">
        <v>0</v>
      </c>
      <c r="C8">
        <v>0</v>
      </c>
      <c r="D8">
        <v>0</v>
      </c>
      <c r="E8">
        <v>0</v>
      </c>
      <c r="F8">
        <v>0</v>
      </c>
      <c r="G8">
        <v>0</v>
      </c>
      <c r="H8">
        <v>0</v>
      </c>
      <c r="I8">
        <v>0</v>
      </c>
      <c r="J8">
        <v>0</v>
      </c>
      <c r="K8" s="4">
        <f>'Inflation Reduction Act'!I102</f>
        <v>0</v>
      </c>
      <c r="L8" s="4">
        <f>'Inflation Reduction Act'!J102</f>
        <v>0</v>
      </c>
      <c r="M8" s="4">
        <f>'Inflation Reduction Act'!K102</f>
        <v>0</v>
      </c>
      <c r="N8" s="4">
        <f>'Inflation Reduction Act'!L102</f>
        <v>0</v>
      </c>
      <c r="O8" s="4">
        <f>'Inflation Reduction Act'!M102</f>
        <v>0</v>
      </c>
      <c r="P8" s="4">
        <f>'Inflation Reduction Act'!N102</f>
        <v>0</v>
      </c>
      <c r="Q8" s="4">
        <f>'Inflation Reduction Act'!O102</f>
        <v>0</v>
      </c>
      <c r="R8" s="4">
        <f>'Inflation Reduction Act'!P102</f>
        <v>0</v>
      </c>
      <c r="S8" s="4">
        <f>'Inflation Reduction Act'!Q102</f>
        <v>0</v>
      </c>
      <c r="T8" s="4">
        <f>'Inflation Reduction Act'!R102</f>
        <v>0</v>
      </c>
      <c r="U8" s="4">
        <f>'Inflation Reduction Act'!S102</f>
        <v>0</v>
      </c>
      <c r="V8" s="4">
        <f>'Inflation Reduction Act'!T102</f>
        <v>0</v>
      </c>
      <c r="W8" s="4">
        <f>'Inflation Reduction Act'!U102</f>
        <v>0</v>
      </c>
      <c r="X8" s="4">
        <f>'Inflation Reduction Act'!V102</f>
        <v>0</v>
      </c>
      <c r="Y8" s="4">
        <f>'Inflation Reduction Act'!W102</f>
        <v>0</v>
      </c>
      <c r="Z8" s="4">
        <f>'Inflation Reduction Act'!X102</f>
        <v>0</v>
      </c>
      <c r="AA8" s="4">
        <f>'Inflation Reduction Act'!Y102</f>
        <v>0</v>
      </c>
      <c r="AB8" s="4">
        <f>'Inflation Reduction Act'!Z102</f>
        <v>0</v>
      </c>
      <c r="AC8" s="4">
        <f>'Inflation Reduction Act'!AA102</f>
        <v>0</v>
      </c>
      <c r="AD8" s="4">
        <f>'Inflation Reduction Act'!AB102</f>
        <v>0</v>
      </c>
      <c r="AE8" s="4">
        <f>'Inflation Reduction Act'!AC102</f>
        <v>0</v>
      </c>
    </row>
    <row r="9" spans="1:33" x14ac:dyDescent="0.2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Paid'!L2*About!$A$73*1000</f>
        <v>0</v>
      </c>
      <c r="C10" s="19">
        <f>'Subsidies Paid'!M2*About!$A$73*1000</f>
        <v>0</v>
      </c>
      <c r="D10" s="19">
        <f>'Subsidies Paid'!N2*About!$A$73*1000</f>
        <v>0</v>
      </c>
      <c r="E10" s="19">
        <f>'Subsidies Paid'!O2*About!$A$73*1000</f>
        <v>0</v>
      </c>
      <c r="F10" s="19">
        <f>'Subsidies Paid'!P2*About!$A$73*1000</f>
        <v>0</v>
      </c>
      <c r="G10" s="19">
        <f>'Subsidies Paid'!Q2*About!$A$73*1000</f>
        <v>0</v>
      </c>
      <c r="H10" s="19">
        <f>'Subsidies Paid'!R2*About!$A$73*1000</f>
        <v>0</v>
      </c>
      <c r="I10" s="19">
        <f>'Subsidies Paid'!S2*About!$A$73*1000</f>
        <v>0</v>
      </c>
      <c r="J10" s="19">
        <f>'Subsidies Paid'!T2*About!$A$73*1000</f>
        <v>0</v>
      </c>
      <c r="K10" s="19">
        <f>'Subsidies Paid'!U2*About!$A$73*1000</f>
        <v>0</v>
      </c>
      <c r="L10" s="19">
        <f>'Subsidies Paid'!V2*About!$A$73*1000</f>
        <v>0</v>
      </c>
      <c r="M10" s="19">
        <f>'Subsidies Paid'!W2*About!$A$73*1000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814</v>
      </c>
      <c r="B14" s="19">
        <f>B2</f>
        <v>0.31989540904438946</v>
      </c>
      <c r="C14" s="19">
        <f t="shared" ref="C14:AE14" si="0">C2</f>
        <v>0.36047886675941437</v>
      </c>
      <c r="D14" s="19">
        <f t="shared" si="0"/>
        <v>0.3828880690327891</v>
      </c>
      <c r="E14" s="19">
        <f t="shared" si="0"/>
        <v>0.36541779175962613</v>
      </c>
      <c r="F14" s="19">
        <f t="shared" si="0"/>
        <v>0.39506601526777391</v>
      </c>
      <c r="G14" s="19">
        <f t="shared" si="0"/>
        <v>0.42474675214670515</v>
      </c>
      <c r="H14" s="19">
        <f t="shared" si="0"/>
        <v>0.45119569362947909</v>
      </c>
      <c r="I14" s="19">
        <f t="shared" si="0"/>
        <v>0.47176584350220807</v>
      </c>
      <c r="J14" s="19">
        <f t="shared" si="0"/>
        <v>0.48758446212319156</v>
      </c>
      <c r="K14" s="19">
        <f t="shared" si="0"/>
        <v>0.50276694688823764</v>
      </c>
      <c r="L14" s="19">
        <f t="shared" si="0"/>
        <v>0.51011353647992785</v>
      </c>
      <c r="M14" s="19">
        <f t="shared" si="0"/>
        <v>0.51432824629266416</v>
      </c>
      <c r="N14" s="19">
        <f t="shared" si="0"/>
        <v>0.5173519516941999</v>
      </c>
      <c r="O14" s="19">
        <f t="shared" si="0"/>
        <v>0.52607553446885047</v>
      </c>
      <c r="P14" s="19">
        <f t="shared" si="0"/>
        <v>0.53539538414616139</v>
      </c>
      <c r="Q14" s="19">
        <f t="shared" si="0"/>
        <v>0.5376732829586518</v>
      </c>
      <c r="R14" s="19">
        <f t="shared" si="0"/>
        <v>0.54053102914228723</v>
      </c>
      <c r="S14" s="19">
        <f t="shared" si="0"/>
        <v>0.5740821398218271</v>
      </c>
      <c r="T14" s="19">
        <f t="shared" si="0"/>
        <v>0.58323782198358431</v>
      </c>
      <c r="U14" s="19">
        <f t="shared" si="0"/>
        <v>0.62113979346725046</v>
      </c>
      <c r="V14" s="19">
        <f t="shared" si="0"/>
        <v>0.62955576851468587</v>
      </c>
      <c r="W14" s="19">
        <f t="shared" si="0"/>
        <v>0.63378073767654075</v>
      </c>
      <c r="X14" s="19">
        <f t="shared" si="0"/>
        <v>0.64363856881231551</v>
      </c>
      <c r="Y14" s="19">
        <f t="shared" si="0"/>
        <v>0.65812407720721189</v>
      </c>
      <c r="Z14" s="19">
        <f t="shared" si="0"/>
        <v>0.66454606473165123</v>
      </c>
      <c r="AA14" s="19">
        <f t="shared" si="0"/>
        <v>0.66618682414055952</v>
      </c>
      <c r="AB14" s="19">
        <f t="shared" si="0"/>
        <v>0.67785993427628244</v>
      </c>
      <c r="AC14" s="19">
        <f t="shared" si="0"/>
        <v>0.72067089617525493</v>
      </c>
      <c r="AD14" s="19">
        <f t="shared" si="0"/>
        <v>0.72821149162834353</v>
      </c>
      <c r="AE14" s="19">
        <f t="shared" si="0"/>
        <v>0.73051548106581188</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Act'!B115</f>
        <v>0</v>
      </c>
      <c r="E18" s="4">
        <f>'Inflation Reduction Act'!C115</f>
        <v>0</v>
      </c>
      <c r="F18" s="4">
        <f>'Inflation Reduction Act'!D115</f>
        <v>0</v>
      </c>
      <c r="G18" s="4">
        <f>'Inflation Reduction Act'!E115</f>
        <v>0</v>
      </c>
      <c r="H18" s="4">
        <f>'Inflation Reduction Act'!F115</f>
        <v>0</v>
      </c>
      <c r="I18" s="4">
        <f>'Inflation Reduction Act'!G115</f>
        <v>0</v>
      </c>
      <c r="J18" s="4">
        <f>'Inflation Reduction Act'!H115</f>
        <v>0</v>
      </c>
      <c r="K18" s="4">
        <f>'Inflation Reduction Act'!I115</f>
        <v>0</v>
      </c>
      <c r="L18" s="4">
        <f>'Inflation Reduction Act'!J115</f>
        <v>0</v>
      </c>
      <c r="M18" s="4">
        <f>'Inflation Reduction Act'!K115</f>
        <v>0</v>
      </c>
      <c r="N18" s="4">
        <f>'Inflation Reduction Act'!L115</f>
        <v>0</v>
      </c>
      <c r="O18" s="4">
        <f>'Inflation Reduction Act'!M115</f>
        <v>0</v>
      </c>
      <c r="P18" s="4">
        <f>'Inflation Reduction Act'!N115</f>
        <v>0</v>
      </c>
      <c r="Q18" s="4">
        <f>'Inflation Reduction Act'!O115</f>
        <v>0</v>
      </c>
      <c r="R18" s="4">
        <f>'Inflation Reduction Act'!P115</f>
        <v>0</v>
      </c>
      <c r="S18" s="4">
        <f>'Inflation Reduction Act'!Q115</f>
        <v>0</v>
      </c>
      <c r="T18" s="4">
        <f>'Inflation Reduction Act'!R115</f>
        <v>0</v>
      </c>
      <c r="U18" s="4">
        <f>'Inflation Reduction Act'!S115</f>
        <v>0</v>
      </c>
      <c r="V18" s="4">
        <f>'Inflation Reduction Act'!T115</f>
        <v>0</v>
      </c>
      <c r="W18" s="4">
        <f>'Inflation Reduction Act'!U115</f>
        <v>0</v>
      </c>
      <c r="X18" s="4">
        <f>'Inflation Reduction Act'!V115</f>
        <v>0</v>
      </c>
      <c r="Y18" s="4">
        <f>'Inflation Reduction Act'!W115</f>
        <v>0</v>
      </c>
      <c r="Z18" s="4">
        <f>'Inflation Reduction Act'!X115</f>
        <v>0</v>
      </c>
      <c r="AA18" s="4">
        <f>'Inflation Reduction Act'!Y115</f>
        <v>0</v>
      </c>
      <c r="AB18" s="4">
        <f>'Inflation Reduction Act'!Z115</f>
        <v>0</v>
      </c>
      <c r="AC18" s="4">
        <f>'Inflation Reduction Act'!AA115</f>
        <v>0</v>
      </c>
      <c r="AD18" s="4">
        <f>'Inflation Reduction Act'!AB115</f>
        <v>0</v>
      </c>
      <c r="AE18" s="4">
        <f>'Inflation Reduction Act'!AC115</f>
        <v>0</v>
      </c>
    </row>
    <row r="19" spans="1:31"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07"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07"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L11" sqref="L11"/>
    </sheetView>
  </sheetViews>
  <sheetFormatPr defaultRowHeight="15" x14ac:dyDescent="0.25"/>
  <cols>
    <col min="1" max="1" width="32.710937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810</v>
      </c>
      <c r="B8" s="20">
        <f>Calculations!D7</f>
        <v>233752.94999999998</v>
      </c>
      <c r="C8" s="20">
        <f>Calculations!E7</f>
        <v>191193.21</v>
      </c>
      <c r="D8" s="20">
        <f>Calculations!F7</f>
        <v>180589.65599999999</v>
      </c>
      <c r="E8" s="20">
        <f>Calculations!G7</f>
        <v>171481.609</v>
      </c>
      <c r="F8" s="20">
        <f>Calculations!H7</f>
        <v>138474.63519999999</v>
      </c>
      <c r="G8" s="20">
        <f>Calculations!I7</f>
        <v>58742.18299999999</v>
      </c>
      <c r="H8" s="20">
        <f>Calculations!J7</f>
        <v>55449.869999999995</v>
      </c>
      <c r="I8" s="20">
        <f>Calculations!K7</f>
        <v>52294.303999999989</v>
      </c>
      <c r="J8" s="20">
        <f>Calculations!L7</f>
        <v>49491.425999999992</v>
      </c>
      <c r="K8" s="20">
        <f>Calculations!M7</f>
        <v>46751.125999999997</v>
      </c>
      <c r="L8" s="20">
        <f>Calculations!N7</f>
        <v>45740.229999999996</v>
      </c>
      <c r="M8" s="20">
        <f>Calculations!O7</f>
        <v>44786.685999999994</v>
      </c>
      <c r="N8" s="20">
        <f>Calculations!P7</f>
        <v>43962.518999999993</v>
      </c>
      <c r="O8" s="20">
        <f>Calculations!Q7</f>
        <v>43192.48799999999</v>
      </c>
      <c r="P8" s="20">
        <f>Calculations!R7</f>
        <v>42490.260999999991</v>
      </c>
      <c r="Q8" s="20">
        <f>Calculations!S7</f>
        <v>41871.917999999991</v>
      </c>
      <c r="R8" s="20">
        <f>Calculations!T7</f>
        <v>41360.841999999997</v>
      </c>
      <c r="S8" s="20">
        <f>Calculations!U7</f>
        <v>40877.436999999991</v>
      </c>
      <c r="T8" s="20">
        <f>Calculations!V7</f>
        <v>40429.072999999997</v>
      </c>
      <c r="U8" s="20">
        <f>Calculations!W7</f>
        <v>40021.377999999997</v>
      </c>
      <c r="V8" s="20">
        <f>Calculations!X7</f>
        <v>39645.239999999991</v>
      </c>
      <c r="W8" s="20">
        <f>Calculations!Y7</f>
        <v>39288.062999999995</v>
      </c>
      <c r="X8" s="20">
        <f>Calculations!Z7</f>
        <v>38942.208999999995</v>
      </c>
      <c r="Y8" s="20">
        <f>Calculations!AA7</f>
        <v>38592.133999999991</v>
      </c>
      <c r="Z8" s="20">
        <f>Calculations!AB7</f>
        <v>38234.688999999991</v>
      </c>
      <c r="AA8" s="20">
        <f>Calculations!AC7</f>
        <v>37916.974999999991</v>
      </c>
      <c r="AB8" s="20">
        <f>Calculations!AD7</f>
        <v>37619.628999999994</v>
      </c>
      <c r="AC8" s="20">
        <f>Calculations!AE7</f>
        <v>37333.337999999996</v>
      </c>
      <c r="AD8" s="20">
        <f>Calculations!AF7</f>
        <v>37047.515999999996</v>
      </c>
      <c r="AE8" s="20">
        <f>Calculations!AG7</f>
        <v>36783.267999999996</v>
      </c>
      <c r="AF8" s="20"/>
      <c r="AG8" s="20"/>
    </row>
    <row r="9" spans="1:33" x14ac:dyDescent="0.25">
      <c r="A9" t="s">
        <v>811</v>
      </c>
      <c r="B9" s="20">
        <f>Calculations!D21</f>
        <v>1240009.2</v>
      </c>
      <c r="C9" s="20">
        <f>Calculations!E21</f>
        <v>1018003.8959999999</v>
      </c>
      <c r="D9" s="20">
        <f>Calculations!F21</f>
        <v>980787.80799999996</v>
      </c>
      <c r="E9" s="20">
        <f>Calculations!G21</f>
        <v>944651.76</v>
      </c>
      <c r="F9" s="20">
        <f>Calculations!H21</f>
        <v>771410.52999999991</v>
      </c>
      <c r="G9" s="20">
        <f>Calculations!I21</f>
        <v>338900.73999999993</v>
      </c>
      <c r="H9" s="20">
        <f>Calculations!J21</f>
        <v>328206.86999999994</v>
      </c>
      <c r="I9" s="20">
        <f>Calculations!K21</f>
        <v>318516.65999999997</v>
      </c>
      <c r="J9" s="20">
        <f>Calculations!L21</f>
        <v>309554.73999999993</v>
      </c>
      <c r="K9" s="20">
        <f>Calculations!M21</f>
        <v>301569.00999999995</v>
      </c>
      <c r="L9" s="20">
        <f>Calculations!N21</f>
        <v>294371.19999999995</v>
      </c>
      <c r="M9" s="20">
        <f>Calculations!O21</f>
        <v>287931.82999999996</v>
      </c>
      <c r="N9" s="20">
        <f>Calculations!P21</f>
        <v>282239.50999999995</v>
      </c>
      <c r="O9" s="20">
        <f>Calculations!Q21</f>
        <v>277078.49999999994</v>
      </c>
      <c r="P9" s="20">
        <f>Calculations!R21</f>
        <v>272656.49999999994</v>
      </c>
      <c r="Q9" s="20">
        <f>Calculations!S21</f>
        <v>268685.40999999997</v>
      </c>
      <c r="R9" s="20">
        <f>Calculations!T21</f>
        <v>265225.52999999997</v>
      </c>
      <c r="S9" s="20">
        <f>Calculations!U21</f>
        <v>262286.23999999993</v>
      </c>
      <c r="T9" s="20">
        <f>Calculations!V21</f>
        <v>259722.14999999997</v>
      </c>
      <c r="U9" s="20">
        <f>Calculations!W21</f>
        <v>257505.78999999995</v>
      </c>
      <c r="V9" s="20">
        <f>Calculations!X21</f>
        <v>255554.07999999996</v>
      </c>
      <c r="W9" s="20">
        <f>Calculations!Y21</f>
        <v>253886.44999999995</v>
      </c>
      <c r="X9" s="20">
        <f>Calculations!Z21</f>
        <v>252480.78999999995</v>
      </c>
      <c r="Y9" s="20">
        <f>Calculations!AA21</f>
        <v>251185.00999999995</v>
      </c>
      <c r="Z9" s="20">
        <f>Calculations!AB21</f>
        <v>249954.21999999997</v>
      </c>
      <c r="AA9" s="20">
        <f>Calculations!AC21</f>
        <v>248877.52999999997</v>
      </c>
      <c r="AB9" s="20">
        <f>Calculations!AD21</f>
        <v>247712.39999999997</v>
      </c>
      <c r="AC9" s="20">
        <f>Calculations!AE21</f>
        <v>246570.04999999996</v>
      </c>
      <c r="AD9" s="20">
        <f>Calculations!AF21</f>
        <v>245362.03999999995</v>
      </c>
      <c r="AE9" s="20">
        <f>Calculations!AG21</f>
        <v>243934.93999999997</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20">
        <f>Calculations!D27</f>
        <v>398018.85999999993</v>
      </c>
      <c r="C11" s="20">
        <f>Calculations!E27</f>
        <v>391888.35999999993</v>
      </c>
      <c r="D11" s="20">
        <f>Calculations!F27</f>
        <v>385782.64999999997</v>
      </c>
      <c r="E11" s="20">
        <f>Calculations!G27</f>
        <v>379701.05999999994</v>
      </c>
      <c r="F11" s="20">
        <f>Calculations!H27</f>
        <v>373644.92999999993</v>
      </c>
      <c r="G11" s="20">
        <f>Calculations!I27</f>
        <v>367612.91999999993</v>
      </c>
      <c r="H11" s="20">
        <f>Calculations!J27</f>
        <v>361606.36999999994</v>
      </c>
      <c r="I11" s="20">
        <f>Calculations!K27</f>
        <v>355623.93999999994</v>
      </c>
      <c r="J11" s="20">
        <f>Calculations!L27</f>
        <v>349666.29999999993</v>
      </c>
      <c r="K11" s="20">
        <f>Calculations!M27</f>
        <v>343734.11999999994</v>
      </c>
      <c r="L11" s="20">
        <f>Calculations!N27</f>
        <v>337759.72999999992</v>
      </c>
      <c r="M11" s="20">
        <f>Calculations!O27</f>
        <v>336070.66</v>
      </c>
      <c r="N11" s="20">
        <f>Calculations!P27</f>
        <v>334390.29999999993</v>
      </c>
      <c r="O11" s="20">
        <f>Calculations!Q27</f>
        <v>332718.64999999997</v>
      </c>
      <c r="P11" s="20">
        <f>Calculations!R27</f>
        <v>331055.03999999998</v>
      </c>
      <c r="Q11" s="20">
        <f>Calculations!S27</f>
        <v>329399.46999999997</v>
      </c>
      <c r="R11" s="20">
        <f>Calculations!T27</f>
        <v>327752.60999999993</v>
      </c>
      <c r="S11" s="20">
        <f>Calculations!U27</f>
        <v>326113.78999999998</v>
      </c>
      <c r="T11" s="20">
        <f>Calculations!V27</f>
        <v>324483.00999999995</v>
      </c>
      <c r="U11" s="20">
        <f>Calculations!W27</f>
        <v>322860.93999999994</v>
      </c>
      <c r="V11" s="20">
        <f>Calculations!X27</f>
        <v>321246.90999999997</v>
      </c>
      <c r="W11" s="20">
        <f>Calculations!Y27</f>
        <v>319640.24999999994</v>
      </c>
      <c r="X11" s="20">
        <f>Calculations!Z27</f>
        <v>318042.29999999993</v>
      </c>
      <c r="Y11" s="20">
        <f>Calculations!AA27</f>
        <v>316451.71999999997</v>
      </c>
      <c r="Z11" s="20">
        <f>Calculations!AB27</f>
        <v>314869.84999999998</v>
      </c>
      <c r="AA11" s="20">
        <f>Calculations!AC27</f>
        <v>313295.34999999998</v>
      </c>
      <c r="AB11" s="20">
        <f>Calculations!AD27</f>
        <v>311728.88999999996</v>
      </c>
      <c r="AC11" s="20">
        <f>Calculations!AE27</f>
        <v>310170.46999999997</v>
      </c>
      <c r="AD11" s="20">
        <f>Calculations!AF27</f>
        <v>308619.41999999993</v>
      </c>
      <c r="AE11" s="20">
        <f>Calculations!AG27</f>
        <v>307076.40999999997</v>
      </c>
      <c r="AF11" s="20"/>
      <c r="AG11" s="20"/>
    </row>
    <row r="12" spans="1:33" x14ac:dyDescent="0.2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20">
        <f>Calculations!D14</f>
        <v>794898.72</v>
      </c>
      <c r="C15" s="20">
        <f>Calculations!E14</f>
        <v>751452.57</v>
      </c>
      <c r="D15" s="20">
        <f>Calculations!F14</f>
        <v>709753.11</v>
      </c>
      <c r="E15" s="20">
        <f>Calculations!G14</f>
        <v>654962.5199999999</v>
      </c>
      <c r="F15" s="20">
        <f>Calculations!H14</f>
        <v>617942.34</v>
      </c>
      <c r="G15" s="20">
        <f>Calculations!I14</f>
        <v>0</v>
      </c>
      <c r="H15" s="20">
        <f>Calculations!J14</f>
        <v>0</v>
      </c>
      <c r="I15" s="20">
        <f>Calculations!K14</f>
        <v>0</v>
      </c>
      <c r="J15" s="20">
        <f>Calculations!L14</f>
        <v>0</v>
      </c>
      <c r="K15" s="20">
        <f>Calculations!M14</f>
        <v>0</v>
      </c>
      <c r="L15" s="20">
        <f>Calculations!N14</f>
        <v>0</v>
      </c>
      <c r="M15" s="20">
        <f>Calculations!O14</f>
        <v>0</v>
      </c>
      <c r="N15" s="20">
        <f>Calculations!P14</f>
        <v>0</v>
      </c>
      <c r="O15" s="20">
        <f>Calculations!Q14</f>
        <v>0</v>
      </c>
      <c r="P15" s="20">
        <f>Calculations!R14</f>
        <v>0</v>
      </c>
      <c r="Q15" s="20">
        <f>Calculations!S14</f>
        <v>0</v>
      </c>
      <c r="R15" s="20">
        <f>Calculations!T14</f>
        <v>0</v>
      </c>
      <c r="S15" s="20">
        <f>Calculations!U14</f>
        <v>0</v>
      </c>
      <c r="T15" s="20">
        <f>Calculations!V14</f>
        <v>0</v>
      </c>
      <c r="U15" s="20">
        <f>Calculations!W14</f>
        <v>0</v>
      </c>
      <c r="V15" s="20">
        <f>Calculations!X14</f>
        <v>0</v>
      </c>
      <c r="W15" s="20">
        <f>Calculations!Y14</f>
        <v>0</v>
      </c>
      <c r="X15" s="20">
        <f>Calculations!Z14</f>
        <v>0</v>
      </c>
      <c r="Y15" s="20">
        <f>Calculations!AA14</f>
        <v>0</v>
      </c>
      <c r="Z15" s="20">
        <f>Calculations!AB14</f>
        <v>0</v>
      </c>
      <c r="AA15" s="20">
        <f>Calculations!AC14</f>
        <v>0</v>
      </c>
      <c r="AB15" s="20">
        <f>Calculations!AD14</f>
        <v>0</v>
      </c>
      <c r="AC15" s="20">
        <f>Calculations!AE14</f>
        <v>0</v>
      </c>
      <c r="AD15" s="20">
        <f>Calculations!AF14</f>
        <v>0</v>
      </c>
      <c r="AE15" s="20">
        <f>Calculations!AG14</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07"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07"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AJ792"/>
  <sheetViews>
    <sheetView topLeftCell="A105" workbookViewId="0">
      <selection activeCell="B132" sqref="B132"/>
    </sheetView>
  </sheetViews>
  <sheetFormatPr defaultColWidth="12.5703125" defaultRowHeight="15.75" customHeight="1" x14ac:dyDescent="0.2"/>
  <cols>
    <col min="1" max="1" width="94.42578125" style="60" customWidth="1"/>
    <col min="2" max="2" width="15.42578125" style="60" customWidth="1"/>
    <col min="3" max="4" width="11.5703125" style="60" customWidth="1"/>
    <col min="5" max="5" width="10.140625" style="60" customWidth="1"/>
    <col min="6" max="6" width="7.5703125" style="60" customWidth="1"/>
    <col min="7" max="7" width="9.5703125" style="60" customWidth="1"/>
    <col min="8" max="8" width="10.140625" style="60" customWidth="1"/>
    <col min="9" max="36" width="7.5703125" style="60" customWidth="1"/>
    <col min="37" max="16384" width="12.5703125" style="60"/>
  </cols>
  <sheetData>
    <row r="1" spans="1:36" ht="12.75" x14ac:dyDescent="0.2">
      <c r="A1" s="58" t="s">
        <v>671</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9"/>
      <c r="AH1" s="59"/>
      <c r="AI1" s="59"/>
      <c r="AJ1" s="59"/>
    </row>
    <row r="2" spans="1:36" ht="305.25" customHeight="1" x14ac:dyDescent="0.2">
      <c r="A2" s="61" t="s">
        <v>672</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row>
    <row r="3" spans="1:36" ht="12.75" x14ac:dyDescent="0.2">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row>
    <row r="4" spans="1:36" ht="12.75" x14ac:dyDescent="0.2">
      <c r="A4" s="58" t="s">
        <v>673</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row>
    <row r="5" spans="1:36" ht="12.75" x14ac:dyDescent="0.2">
      <c r="A5" s="63" t="s">
        <v>674</v>
      </c>
      <c r="B5" s="63"/>
      <c r="C5" s="63"/>
      <c r="D5" s="63"/>
      <c r="E5" s="63"/>
      <c r="F5" s="63"/>
      <c r="G5" s="63"/>
      <c r="H5" s="63"/>
      <c r="I5" s="63"/>
      <c r="J5" s="63"/>
      <c r="K5" s="63"/>
      <c r="L5" s="63"/>
      <c r="M5" s="63"/>
      <c r="N5" s="64"/>
      <c r="O5" s="64"/>
      <c r="P5" s="64"/>
      <c r="Q5" s="64"/>
      <c r="R5" s="64"/>
      <c r="S5" s="64"/>
      <c r="T5" s="64"/>
      <c r="U5" s="64"/>
      <c r="V5" s="64"/>
      <c r="W5" s="64"/>
      <c r="X5" s="64"/>
      <c r="Y5" s="64"/>
      <c r="Z5" s="64"/>
      <c r="AA5" s="64"/>
      <c r="AB5" s="64"/>
      <c r="AC5" s="64"/>
      <c r="AD5" s="64"/>
      <c r="AE5" s="64"/>
      <c r="AF5" s="64"/>
      <c r="AG5" s="64"/>
      <c r="AH5" s="64"/>
      <c r="AI5" s="64"/>
      <c r="AJ5" s="64"/>
    </row>
    <row r="6" spans="1:36" ht="12.75" x14ac:dyDescent="0.2">
      <c r="A6" s="65" t="s">
        <v>675</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row>
    <row r="7" spans="1:36" ht="12.75" x14ac:dyDescent="0.2">
      <c r="A7" s="66" t="s">
        <v>676</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row>
    <row r="8" spans="1:36" ht="12.75" x14ac:dyDescent="0.2">
      <c r="A8" s="67"/>
      <c r="B8" s="59"/>
      <c r="C8" s="59"/>
      <c r="D8" s="59"/>
      <c r="E8" s="59"/>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row>
    <row r="9" spans="1:36" ht="12.75" x14ac:dyDescent="0.2">
      <c r="A9" s="67"/>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row>
    <row r="10" spans="1:36" ht="12.75" x14ac:dyDescent="0.2">
      <c r="A10" s="67"/>
      <c r="B10" s="59"/>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row>
    <row r="11" spans="1:36" ht="12.75" x14ac:dyDescent="0.2">
      <c r="A11" s="67"/>
      <c r="B11" s="59"/>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row>
    <row r="12" spans="1:36" ht="12.75" x14ac:dyDescent="0.2">
      <c r="A12" s="67"/>
      <c r="B12" s="59"/>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row>
    <row r="13" spans="1:36" ht="12.75" x14ac:dyDescent="0.2">
      <c r="A13" s="67"/>
      <c r="B13" s="59"/>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row>
    <row r="14" spans="1:36" ht="12.75" x14ac:dyDescent="0.2">
      <c r="A14" s="67"/>
      <c r="B14" s="59"/>
      <c r="C14" s="59"/>
      <c r="D14" s="59"/>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row>
    <row r="15" spans="1:36" ht="12.75" x14ac:dyDescent="0.2">
      <c r="A15" s="67"/>
      <c r="B15" s="59"/>
      <c r="C15" s="59"/>
      <c r="D15" s="59"/>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row>
    <row r="16" spans="1:36" ht="12.75" x14ac:dyDescent="0.2">
      <c r="A16" s="67"/>
      <c r="B16" s="59"/>
      <c r="C16" s="59"/>
      <c r="D16" s="59"/>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row>
    <row r="17" spans="1:36" ht="12.75" x14ac:dyDescent="0.2">
      <c r="A17" s="67"/>
      <c r="B17" s="59"/>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row>
    <row r="18" spans="1:36" ht="12.75" x14ac:dyDescent="0.2">
      <c r="A18" s="67"/>
      <c r="B18" s="59"/>
      <c r="C18" s="59"/>
      <c r="D18" s="59"/>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row>
    <row r="19" spans="1:36" ht="12.75" x14ac:dyDescent="0.2">
      <c r="A19" s="67"/>
      <c r="B19" s="59"/>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row>
    <row r="20" spans="1:36" ht="12.75" x14ac:dyDescent="0.2">
      <c r="A20" s="67"/>
      <c r="B20" s="59"/>
      <c r="C20" s="59"/>
      <c r="D20" s="59"/>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row>
    <row r="21" spans="1:36" ht="12.75" x14ac:dyDescent="0.2">
      <c r="A21" s="67"/>
      <c r="B21" s="59"/>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row>
    <row r="22" spans="1:36" ht="12.75" x14ac:dyDescent="0.2">
      <c r="A22" s="67"/>
      <c r="B22" s="59"/>
      <c r="C22" s="59"/>
      <c r="D22" s="59"/>
      <c r="E22" s="59"/>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row>
    <row r="23" spans="1:36" ht="12.75" x14ac:dyDescent="0.2">
      <c r="A23" s="67"/>
      <c r="B23" s="59"/>
      <c r="C23" s="59"/>
      <c r="D23" s="59"/>
      <c r="E23" s="59"/>
      <c r="F23" s="59"/>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row>
    <row r="24" spans="1:36" ht="12.75" x14ac:dyDescent="0.2">
      <c r="A24" s="67"/>
      <c r="B24" s="59"/>
      <c r="C24" s="59"/>
      <c r="D24" s="59"/>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row>
    <row r="25" spans="1:36" ht="12.75" x14ac:dyDescent="0.2">
      <c r="A25" s="67"/>
      <c r="B25" s="59"/>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row>
    <row r="26" spans="1:36" ht="12.75" x14ac:dyDescent="0.2">
      <c r="A26" s="59" t="s">
        <v>677</v>
      </c>
      <c r="B26" s="59"/>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row>
    <row r="27" spans="1:36" ht="12.75" x14ac:dyDescent="0.2">
      <c r="A27" s="59" t="s">
        <v>678</v>
      </c>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row>
    <row r="28" spans="1:36" ht="12.75" x14ac:dyDescent="0.2">
      <c r="A28" s="59" t="s">
        <v>679</v>
      </c>
      <c r="B28" s="59"/>
      <c r="C28" s="59"/>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row>
    <row r="29" spans="1:36" ht="12.75" x14ac:dyDescent="0.2">
      <c r="A29" s="60" t="s">
        <v>680</v>
      </c>
      <c r="B29" s="68">
        <v>0.127</v>
      </c>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row>
    <row r="30" spans="1:36" ht="12.75" x14ac:dyDescent="0.2">
      <c r="A30" s="60" t="s">
        <v>681</v>
      </c>
      <c r="B30" s="69">
        <f>B29*1.2</f>
        <v>0.15240000000000001</v>
      </c>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row>
    <row r="31" spans="1:36" ht="12.75" x14ac:dyDescent="0.2">
      <c r="A31" s="67"/>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row>
    <row r="32" spans="1:36" ht="12.75" x14ac:dyDescent="0.2">
      <c r="A32" s="67"/>
      <c r="B32" s="67">
        <v>2022</v>
      </c>
      <c r="C32" s="67">
        <v>2023</v>
      </c>
      <c r="D32" s="67">
        <v>2024</v>
      </c>
      <c r="E32" s="67">
        <v>2025</v>
      </c>
      <c r="F32" s="67">
        <v>2026</v>
      </c>
      <c r="G32" s="67">
        <v>2027</v>
      </c>
      <c r="H32" s="67">
        <v>2028</v>
      </c>
      <c r="I32" s="67">
        <v>2029</v>
      </c>
      <c r="J32" s="67">
        <v>2030</v>
      </c>
      <c r="K32" s="67">
        <v>2031</v>
      </c>
      <c r="L32" s="67">
        <v>2032</v>
      </c>
      <c r="M32" s="67">
        <v>2033</v>
      </c>
      <c r="N32" s="67">
        <v>2034</v>
      </c>
      <c r="O32" s="67">
        <v>2035</v>
      </c>
      <c r="P32" s="67">
        <v>2036</v>
      </c>
      <c r="Q32" s="67">
        <v>2037</v>
      </c>
      <c r="R32" s="67">
        <v>2038</v>
      </c>
      <c r="S32" s="67">
        <v>2039</v>
      </c>
      <c r="T32" s="67">
        <v>2040</v>
      </c>
      <c r="U32" s="67">
        <v>2041</v>
      </c>
      <c r="V32" s="67">
        <v>2042</v>
      </c>
      <c r="W32" s="67">
        <v>2043</v>
      </c>
      <c r="X32" s="67">
        <v>2044</v>
      </c>
      <c r="Y32" s="67">
        <v>2045</v>
      </c>
      <c r="Z32" s="67">
        <v>2046</v>
      </c>
      <c r="AA32" s="67">
        <v>2047</v>
      </c>
      <c r="AB32" s="67">
        <v>2048</v>
      </c>
      <c r="AC32" s="67">
        <v>2049</v>
      </c>
      <c r="AD32" s="67">
        <v>2050</v>
      </c>
      <c r="AE32" s="59"/>
      <c r="AF32" s="59"/>
      <c r="AG32" s="59"/>
      <c r="AH32" s="59"/>
      <c r="AI32" s="59"/>
      <c r="AJ32" s="59"/>
    </row>
    <row r="33" spans="1:36" ht="12.75" x14ac:dyDescent="0.2">
      <c r="A33" s="70" t="s">
        <v>682</v>
      </c>
      <c r="B33" s="68">
        <v>0</v>
      </c>
      <c r="C33" s="68">
        <v>0.05</v>
      </c>
      <c r="D33" s="68">
        <v>0.1</v>
      </c>
      <c r="E33" s="68">
        <v>0.15</v>
      </c>
      <c r="F33" s="68">
        <v>0.15</v>
      </c>
      <c r="G33" s="68">
        <v>0.15</v>
      </c>
      <c r="H33" s="68">
        <v>0.15</v>
      </c>
      <c r="I33" s="68">
        <v>0.15</v>
      </c>
      <c r="J33" s="68">
        <v>0.15</v>
      </c>
      <c r="K33" s="68">
        <v>0.15</v>
      </c>
      <c r="L33" s="68">
        <v>0.15</v>
      </c>
      <c r="M33" s="68">
        <v>0.15</v>
      </c>
      <c r="N33" s="68">
        <v>0.15</v>
      </c>
      <c r="O33" s="68">
        <v>0.15</v>
      </c>
      <c r="P33" s="68">
        <v>0.15</v>
      </c>
      <c r="Q33" s="68">
        <v>0.15</v>
      </c>
      <c r="R33" s="68">
        <v>0.15</v>
      </c>
      <c r="S33" s="68">
        <v>0.15</v>
      </c>
      <c r="T33" s="68">
        <v>0.15</v>
      </c>
      <c r="U33" s="68">
        <v>0.15</v>
      </c>
      <c r="V33" s="68">
        <v>0.15</v>
      </c>
      <c r="W33" s="68">
        <v>0.15</v>
      </c>
      <c r="X33" s="68">
        <v>0.15</v>
      </c>
      <c r="Y33" s="68">
        <v>0.15</v>
      </c>
      <c r="Z33" s="68">
        <v>0.15</v>
      </c>
      <c r="AA33" s="68">
        <v>0.15</v>
      </c>
      <c r="AB33" s="68">
        <v>0.15</v>
      </c>
      <c r="AC33" s="68">
        <v>0.15</v>
      </c>
      <c r="AD33" s="68">
        <v>0.15</v>
      </c>
      <c r="AE33" s="68"/>
      <c r="AF33" s="68"/>
      <c r="AG33" s="59"/>
      <c r="AH33" s="59"/>
      <c r="AI33" s="59"/>
      <c r="AJ33" s="59"/>
    </row>
    <row r="34" spans="1:36" ht="12.75" x14ac:dyDescent="0.2">
      <c r="A34" s="70" t="s">
        <v>683</v>
      </c>
      <c r="B34" s="68">
        <f>B33</f>
        <v>0</v>
      </c>
      <c r="C34" s="68">
        <v>1</v>
      </c>
      <c r="D34" s="68">
        <v>1</v>
      </c>
      <c r="E34" s="68">
        <v>1</v>
      </c>
      <c r="F34" s="68">
        <v>1</v>
      </c>
      <c r="G34" s="68">
        <v>1</v>
      </c>
      <c r="H34" s="68">
        <v>1</v>
      </c>
      <c r="I34" s="68">
        <v>1</v>
      </c>
      <c r="J34" s="68">
        <v>1</v>
      </c>
      <c r="K34" s="68">
        <v>1</v>
      </c>
      <c r="L34" s="68">
        <v>1</v>
      </c>
      <c r="M34" s="68">
        <v>1</v>
      </c>
      <c r="N34" s="68">
        <v>1</v>
      </c>
      <c r="O34" s="68">
        <v>1</v>
      </c>
      <c r="P34" s="68">
        <v>1</v>
      </c>
      <c r="Q34" s="68">
        <v>1</v>
      </c>
      <c r="R34" s="68">
        <v>1</v>
      </c>
      <c r="S34" s="68">
        <v>1</v>
      </c>
      <c r="T34" s="68">
        <v>1</v>
      </c>
      <c r="U34" s="68">
        <v>1</v>
      </c>
      <c r="V34" s="68">
        <v>1</v>
      </c>
      <c r="W34" s="68">
        <v>1</v>
      </c>
      <c r="X34" s="68">
        <v>1</v>
      </c>
      <c r="Y34" s="68">
        <v>1</v>
      </c>
      <c r="Z34" s="68">
        <v>1</v>
      </c>
      <c r="AA34" s="68">
        <v>1</v>
      </c>
      <c r="AB34" s="68">
        <v>1</v>
      </c>
      <c r="AC34" s="68">
        <v>1</v>
      </c>
      <c r="AD34" s="68">
        <v>1</v>
      </c>
      <c r="AE34" s="68"/>
      <c r="AF34" s="68"/>
      <c r="AG34" s="59"/>
      <c r="AH34" s="59"/>
      <c r="AI34" s="59"/>
      <c r="AJ34" s="59"/>
    </row>
    <row r="35" spans="1:36" ht="12.75" x14ac:dyDescent="0.2">
      <c r="A35" s="67"/>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row>
    <row r="36" spans="1:36" ht="12.75" x14ac:dyDescent="0.2">
      <c r="A36" s="63" t="s">
        <v>684</v>
      </c>
      <c r="B36" s="63"/>
      <c r="C36" s="63"/>
      <c r="D36" s="63"/>
      <c r="E36" s="63"/>
      <c r="F36" s="63"/>
      <c r="G36" s="63"/>
      <c r="H36" s="63"/>
      <c r="I36" s="63"/>
      <c r="J36" s="63"/>
      <c r="K36" s="63"/>
      <c r="L36" s="63"/>
      <c r="M36" s="63"/>
      <c r="N36" s="64"/>
      <c r="O36" s="64"/>
      <c r="P36" s="64"/>
      <c r="Q36" s="64"/>
      <c r="R36" s="64"/>
      <c r="S36" s="64"/>
      <c r="T36" s="64"/>
      <c r="U36" s="64"/>
      <c r="V36" s="64"/>
      <c r="W36" s="64"/>
      <c r="X36" s="64"/>
      <c r="Y36" s="64"/>
      <c r="Z36" s="64"/>
      <c r="AA36" s="64"/>
      <c r="AB36" s="64"/>
      <c r="AC36" s="64"/>
      <c r="AD36" s="64"/>
      <c r="AE36" s="64"/>
      <c r="AF36" s="64"/>
      <c r="AG36" s="64"/>
      <c r="AH36" s="64"/>
      <c r="AI36" s="64"/>
      <c r="AJ36" s="64"/>
    </row>
    <row r="37" spans="1:36" ht="12.75" x14ac:dyDescent="0.2">
      <c r="A37" s="59" t="s">
        <v>685</v>
      </c>
      <c r="B37" s="59"/>
      <c r="C37" s="59"/>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row>
    <row r="38" spans="1:36" ht="12.75" x14ac:dyDescent="0.2">
      <c r="A38" s="71" t="s">
        <v>686</v>
      </c>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row>
    <row r="39" spans="1:36" ht="12.75" x14ac:dyDescent="0.2">
      <c r="A39" s="67"/>
      <c r="B39" s="59"/>
      <c r="C39" s="59"/>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row>
    <row r="40" spans="1:36" ht="12.75" x14ac:dyDescent="0.2">
      <c r="A40" s="72" t="s">
        <v>687</v>
      </c>
      <c r="B40" s="73" t="s">
        <v>688</v>
      </c>
      <c r="C40" s="59"/>
      <c r="D40" s="72" t="s">
        <v>689</v>
      </c>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row>
    <row r="41" spans="1:36" ht="12.75" x14ac:dyDescent="0.2">
      <c r="A41" s="74" t="s">
        <v>690</v>
      </c>
      <c r="B41" s="75" t="s">
        <v>691</v>
      </c>
      <c r="C41" s="59"/>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row>
    <row r="42" spans="1:36" ht="12.75" x14ac:dyDescent="0.2">
      <c r="A42" s="76" t="s">
        <v>692</v>
      </c>
      <c r="B42" s="77">
        <v>0.41199999999999998</v>
      </c>
      <c r="C42" s="78"/>
      <c r="D42" s="78">
        <v>0.11</v>
      </c>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row>
    <row r="43" spans="1:36" ht="12.75" x14ac:dyDescent="0.2">
      <c r="A43" s="76" t="s">
        <v>693</v>
      </c>
      <c r="B43" s="77">
        <v>0.13200000000000001</v>
      </c>
      <c r="C43" s="78"/>
      <c r="D43" s="78">
        <v>0.37</v>
      </c>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row>
    <row r="44" spans="1:36" ht="12.75" x14ac:dyDescent="0.2">
      <c r="A44" s="76" t="s">
        <v>694</v>
      </c>
      <c r="B44" s="77">
        <v>0.114</v>
      </c>
      <c r="C44" s="78"/>
      <c r="D44" s="78">
        <v>0.15</v>
      </c>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row>
    <row r="45" spans="1:36" ht="12.75" x14ac:dyDescent="0.2">
      <c r="A45" s="76" t="s">
        <v>695</v>
      </c>
      <c r="B45" s="77">
        <v>7.0000000000000007E-2</v>
      </c>
      <c r="C45" s="59"/>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row>
    <row r="46" spans="1:36" ht="12.75" x14ac:dyDescent="0.2">
      <c r="A46" s="76" t="s">
        <v>696</v>
      </c>
      <c r="B46" s="77">
        <v>8.7999999999999995E-2</v>
      </c>
      <c r="C46" s="59"/>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row>
    <row r="47" spans="1:36" ht="12.75" x14ac:dyDescent="0.2">
      <c r="A47" s="76" t="s">
        <v>697</v>
      </c>
      <c r="B47" s="77">
        <v>5.2999999999999999E-2</v>
      </c>
      <c r="C47" s="59"/>
      <c r="D47" s="59"/>
      <c r="E47" s="59"/>
      <c r="F47" s="59"/>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row>
    <row r="48" spans="1:36" ht="12.75" x14ac:dyDescent="0.2">
      <c r="A48" s="76" t="s">
        <v>698</v>
      </c>
      <c r="B48" s="77">
        <v>4.3999999999999997E-2</v>
      </c>
      <c r="C48" s="59"/>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row>
    <row r="49" spans="1:36" ht="12.75" x14ac:dyDescent="0.2">
      <c r="A49" s="76" t="s">
        <v>699</v>
      </c>
      <c r="B49" s="77">
        <v>1.7999999999999999E-2</v>
      </c>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row>
    <row r="50" spans="1:36" ht="12.75" x14ac:dyDescent="0.2">
      <c r="A50" s="76" t="s">
        <v>700</v>
      </c>
      <c r="B50" s="77">
        <v>2.5999999999999999E-2</v>
      </c>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row>
    <row r="51" spans="1:36" ht="12.75" x14ac:dyDescent="0.2">
      <c r="A51" s="79" t="s">
        <v>701</v>
      </c>
      <c r="B51" s="80">
        <v>4.3999999999999997E-2</v>
      </c>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row>
    <row r="52" spans="1:36" ht="12.75" x14ac:dyDescent="0.2">
      <c r="A52" s="67"/>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row>
    <row r="53" spans="1:36" ht="12.75" x14ac:dyDescent="0.2">
      <c r="A53" s="59" t="s">
        <v>702</v>
      </c>
      <c r="B53" s="78">
        <f>SUMPRODUCT(B42:B44,D42:D44)/SUM(B42:B44)</f>
        <v>0.16908814589665652</v>
      </c>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row>
    <row r="54" spans="1:36" ht="12.75" x14ac:dyDescent="0.2">
      <c r="A54" s="59" t="s">
        <v>703</v>
      </c>
      <c r="B54" s="78">
        <f>AVERAGE(H62,B53)</f>
        <v>0.3595440729483283</v>
      </c>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row>
    <row r="55" spans="1:36" ht="12.75" x14ac:dyDescent="0.2">
      <c r="A55" s="59"/>
      <c r="B55" s="78"/>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row>
    <row r="56" spans="1:36" ht="12.75" x14ac:dyDescent="0.2">
      <c r="A56" s="59"/>
      <c r="B56" s="67">
        <v>2022</v>
      </c>
      <c r="C56" s="67">
        <v>2023</v>
      </c>
      <c r="D56" s="67">
        <v>2024</v>
      </c>
      <c r="E56" s="67">
        <v>2025</v>
      </c>
      <c r="F56" s="67">
        <v>2026</v>
      </c>
      <c r="G56" s="67">
        <v>2027</v>
      </c>
      <c r="H56" s="67">
        <v>2028</v>
      </c>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row>
    <row r="57" spans="1:36" ht="12.75" x14ac:dyDescent="0.2">
      <c r="A57" s="61" t="s">
        <v>704</v>
      </c>
      <c r="B57" s="78">
        <f>B53</f>
        <v>0.16908814589665652</v>
      </c>
      <c r="C57" s="78">
        <f>B57</f>
        <v>0.16908814589665652</v>
      </c>
      <c r="D57" s="78">
        <f t="shared" ref="D57:G57" si="0">($H$57-$B$57)/5+C57</f>
        <v>0.20717933130699087</v>
      </c>
      <c r="E57" s="78">
        <f t="shared" si="0"/>
        <v>0.24527051671732522</v>
      </c>
      <c r="F57" s="78">
        <f t="shared" si="0"/>
        <v>0.2833617021276596</v>
      </c>
      <c r="G57" s="78">
        <f t="shared" si="0"/>
        <v>0.32145288753799395</v>
      </c>
      <c r="H57" s="78">
        <f>'[1]Policy Control Center'!C9</f>
        <v>0.3595440729483283</v>
      </c>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row>
    <row r="58" spans="1:36" ht="12.75" x14ac:dyDescent="0.2">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59"/>
      <c r="AG58" s="59"/>
      <c r="AH58" s="59"/>
      <c r="AI58" s="59"/>
      <c r="AJ58" s="59"/>
    </row>
    <row r="59" spans="1:36" ht="25.5" x14ac:dyDescent="0.2">
      <c r="A59" s="61" t="s">
        <v>705</v>
      </c>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59"/>
      <c r="AG59" s="59"/>
      <c r="AH59" s="59"/>
      <c r="AI59" s="59"/>
      <c r="AJ59" s="59"/>
    </row>
    <row r="60" spans="1:36" ht="12.75" x14ac:dyDescent="0.2">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7"/>
      <c r="AG60" s="67"/>
      <c r="AH60" s="67"/>
      <c r="AI60" s="67"/>
      <c r="AJ60" s="67"/>
    </row>
    <row r="61" spans="1:36" s="81" customFormat="1" ht="12.75" x14ac:dyDescent="0.2">
      <c r="A61" s="70"/>
      <c r="B61" s="70">
        <v>2022</v>
      </c>
      <c r="C61" s="70">
        <v>2023</v>
      </c>
      <c r="D61" s="70">
        <v>2024</v>
      </c>
      <c r="E61" s="70">
        <v>2025</v>
      </c>
      <c r="F61" s="70">
        <v>2026</v>
      </c>
      <c r="G61" s="70">
        <v>2027</v>
      </c>
      <c r="H61" s="70">
        <v>2028</v>
      </c>
      <c r="I61" s="70">
        <v>2029</v>
      </c>
      <c r="J61" s="70">
        <v>2030</v>
      </c>
      <c r="K61" s="70">
        <v>2031</v>
      </c>
      <c r="L61" s="70">
        <v>2032</v>
      </c>
      <c r="M61" s="70">
        <v>2033</v>
      </c>
      <c r="N61" s="70">
        <v>2034</v>
      </c>
      <c r="O61" s="70">
        <v>2035</v>
      </c>
      <c r="P61" s="70">
        <v>2036</v>
      </c>
      <c r="Q61" s="70">
        <v>2037</v>
      </c>
      <c r="R61" s="70">
        <v>2038</v>
      </c>
      <c r="S61" s="70">
        <v>2039</v>
      </c>
      <c r="T61" s="70">
        <v>2040</v>
      </c>
      <c r="U61" s="70">
        <v>2041</v>
      </c>
      <c r="V61" s="70">
        <v>2042</v>
      </c>
      <c r="W61" s="70">
        <v>2043</v>
      </c>
      <c r="X61" s="70">
        <v>2044</v>
      </c>
      <c r="Y61" s="70">
        <v>2045</v>
      </c>
      <c r="Z61" s="70">
        <v>2046</v>
      </c>
      <c r="AA61" s="70">
        <v>2047</v>
      </c>
      <c r="AB61" s="70">
        <v>2048</v>
      </c>
      <c r="AC61" s="70">
        <v>2049</v>
      </c>
      <c r="AD61" s="70">
        <v>2050</v>
      </c>
      <c r="AE61" s="70"/>
      <c r="AF61" s="67"/>
      <c r="AG61" s="67"/>
      <c r="AH61" s="67"/>
      <c r="AI61" s="67"/>
      <c r="AJ61" s="67"/>
    </row>
    <row r="62" spans="1:36" ht="12.75" x14ac:dyDescent="0.2">
      <c r="A62" s="78" t="s">
        <v>706</v>
      </c>
      <c r="B62" s="82">
        <v>0.4</v>
      </c>
      <c r="C62" s="82">
        <v>0.4</v>
      </c>
      <c r="D62" s="82">
        <v>0.4</v>
      </c>
      <c r="E62" s="82">
        <v>0.4</v>
      </c>
      <c r="F62" s="82">
        <v>0.45</v>
      </c>
      <c r="G62" s="82">
        <v>0.5</v>
      </c>
      <c r="H62" s="82">
        <v>0.55000000000000004</v>
      </c>
      <c r="I62" s="82">
        <v>0.55000000000000004</v>
      </c>
      <c r="J62" s="82">
        <v>0.55000000000000004</v>
      </c>
      <c r="K62" s="82">
        <v>0.55000000000000004</v>
      </c>
      <c r="L62" s="82">
        <v>0.55000000000000004</v>
      </c>
      <c r="M62" s="82">
        <v>0.55000000000000004</v>
      </c>
      <c r="N62" s="82">
        <v>0.55000000000000004</v>
      </c>
      <c r="O62" s="82">
        <v>0.55000000000000004</v>
      </c>
      <c r="P62" s="82">
        <v>0.55000000000000004</v>
      </c>
      <c r="Q62" s="82">
        <v>0.55000000000000004</v>
      </c>
      <c r="R62" s="82">
        <v>0.55000000000000004</v>
      </c>
      <c r="S62" s="82">
        <v>0.55000000000000004</v>
      </c>
      <c r="T62" s="82">
        <v>0.55000000000000004</v>
      </c>
      <c r="U62" s="82">
        <v>0.55000000000000004</v>
      </c>
      <c r="V62" s="82">
        <v>0.55000000000000004</v>
      </c>
      <c r="W62" s="82">
        <v>0.55000000000000004</v>
      </c>
      <c r="X62" s="82">
        <v>0.55000000000000004</v>
      </c>
      <c r="Y62" s="82">
        <v>0.55000000000000004</v>
      </c>
      <c r="Z62" s="82">
        <v>0.55000000000000004</v>
      </c>
      <c r="AA62" s="82">
        <v>0.55000000000000004</v>
      </c>
      <c r="AB62" s="82">
        <v>0.55000000000000004</v>
      </c>
      <c r="AC62" s="82">
        <v>0.55000000000000004</v>
      </c>
      <c r="AD62" s="82">
        <v>0.55000000000000004</v>
      </c>
      <c r="AE62" s="78"/>
      <c r="AF62" s="78"/>
      <c r="AG62" s="78"/>
      <c r="AH62" s="78"/>
      <c r="AI62" s="78"/>
      <c r="AJ62" s="78"/>
    </row>
    <row r="63" spans="1:36" ht="12.75" x14ac:dyDescent="0.2">
      <c r="A63" s="78" t="s">
        <v>707</v>
      </c>
      <c r="B63" s="82">
        <f>B53</f>
        <v>0.16908814589665652</v>
      </c>
      <c r="C63" s="82">
        <f>($H$63-$B$63)/COUNT($C$61:$H$61)+B63</f>
        <v>0.20083080040526849</v>
      </c>
      <c r="D63" s="82">
        <f t="shared" ref="D63:G63" si="1">($H$63-$B$63)/COUNT($C$61:$H$61)+C63</f>
        <v>0.23257345491388046</v>
      </c>
      <c r="E63" s="82">
        <f t="shared" si="1"/>
        <v>0.2643161094224924</v>
      </c>
      <c r="F63" s="82">
        <f t="shared" si="1"/>
        <v>0.29605876393110436</v>
      </c>
      <c r="G63" s="82">
        <f t="shared" si="1"/>
        <v>0.32780141843971633</v>
      </c>
      <c r="H63" s="82">
        <f>B54</f>
        <v>0.3595440729483283</v>
      </c>
      <c r="I63" s="82">
        <f>$H$63</f>
        <v>0.3595440729483283</v>
      </c>
      <c r="J63" s="82">
        <f t="shared" ref="J63:AD63" si="2">$H$63</f>
        <v>0.3595440729483283</v>
      </c>
      <c r="K63" s="82">
        <f t="shared" si="2"/>
        <v>0.3595440729483283</v>
      </c>
      <c r="L63" s="82">
        <f t="shared" si="2"/>
        <v>0.3595440729483283</v>
      </c>
      <c r="M63" s="82">
        <f t="shared" si="2"/>
        <v>0.3595440729483283</v>
      </c>
      <c r="N63" s="82">
        <f t="shared" si="2"/>
        <v>0.3595440729483283</v>
      </c>
      <c r="O63" s="82">
        <f t="shared" si="2"/>
        <v>0.3595440729483283</v>
      </c>
      <c r="P63" s="82">
        <f t="shared" si="2"/>
        <v>0.3595440729483283</v>
      </c>
      <c r="Q63" s="82">
        <f t="shared" si="2"/>
        <v>0.3595440729483283</v>
      </c>
      <c r="R63" s="82">
        <f t="shared" si="2"/>
        <v>0.3595440729483283</v>
      </c>
      <c r="S63" s="82">
        <f t="shared" si="2"/>
        <v>0.3595440729483283</v>
      </c>
      <c r="T63" s="82">
        <f t="shared" si="2"/>
        <v>0.3595440729483283</v>
      </c>
      <c r="U63" s="82">
        <f t="shared" si="2"/>
        <v>0.3595440729483283</v>
      </c>
      <c r="V63" s="82">
        <f t="shared" si="2"/>
        <v>0.3595440729483283</v>
      </c>
      <c r="W63" s="82">
        <f t="shared" si="2"/>
        <v>0.3595440729483283</v>
      </c>
      <c r="X63" s="82">
        <f t="shared" si="2"/>
        <v>0.3595440729483283</v>
      </c>
      <c r="Y63" s="82">
        <f t="shared" si="2"/>
        <v>0.3595440729483283</v>
      </c>
      <c r="Z63" s="82">
        <f t="shared" si="2"/>
        <v>0.3595440729483283</v>
      </c>
      <c r="AA63" s="82">
        <f t="shared" si="2"/>
        <v>0.3595440729483283</v>
      </c>
      <c r="AB63" s="82">
        <f t="shared" si="2"/>
        <v>0.3595440729483283</v>
      </c>
      <c r="AC63" s="82">
        <f t="shared" si="2"/>
        <v>0.3595440729483283</v>
      </c>
      <c r="AD63" s="82">
        <f t="shared" si="2"/>
        <v>0.3595440729483283</v>
      </c>
      <c r="AE63" s="78"/>
      <c r="AF63" s="78"/>
      <c r="AG63" s="78"/>
      <c r="AH63" s="78"/>
      <c r="AI63" s="78"/>
      <c r="AJ63" s="78"/>
    </row>
    <row r="64" spans="1:36" ht="12.75" x14ac:dyDescent="0.2">
      <c r="A64" s="59" t="s">
        <v>708</v>
      </c>
      <c r="B64" s="82">
        <f>B63/B62</f>
        <v>0.42272036474164126</v>
      </c>
      <c r="C64" s="82">
        <f t="shared" ref="C64:AD64" si="3">C63/C62</f>
        <v>0.50207700101317121</v>
      </c>
      <c r="D64" s="82">
        <f t="shared" si="3"/>
        <v>0.5814336372847011</v>
      </c>
      <c r="E64" s="82">
        <f t="shared" si="3"/>
        <v>0.66079027355623099</v>
      </c>
      <c r="F64" s="82">
        <f t="shared" si="3"/>
        <v>0.65790836429134303</v>
      </c>
      <c r="G64" s="82">
        <f t="shared" si="3"/>
        <v>0.65560283687943266</v>
      </c>
      <c r="H64" s="82">
        <f t="shared" si="3"/>
        <v>0.65371649626968775</v>
      </c>
      <c r="I64" s="82">
        <f t="shared" si="3"/>
        <v>0.65371649626968775</v>
      </c>
      <c r="J64" s="82">
        <f t="shared" si="3"/>
        <v>0.65371649626968775</v>
      </c>
      <c r="K64" s="82">
        <f t="shared" si="3"/>
        <v>0.65371649626968775</v>
      </c>
      <c r="L64" s="82">
        <f t="shared" si="3"/>
        <v>0.65371649626968775</v>
      </c>
      <c r="M64" s="82">
        <f t="shared" si="3"/>
        <v>0.65371649626968775</v>
      </c>
      <c r="N64" s="82">
        <f t="shared" si="3"/>
        <v>0.65371649626968775</v>
      </c>
      <c r="O64" s="82">
        <f t="shared" si="3"/>
        <v>0.65371649626968775</v>
      </c>
      <c r="P64" s="82">
        <f t="shared" si="3"/>
        <v>0.65371649626968775</v>
      </c>
      <c r="Q64" s="82">
        <f t="shared" si="3"/>
        <v>0.65371649626968775</v>
      </c>
      <c r="R64" s="82">
        <f t="shared" si="3"/>
        <v>0.65371649626968775</v>
      </c>
      <c r="S64" s="82">
        <f t="shared" si="3"/>
        <v>0.65371649626968775</v>
      </c>
      <c r="T64" s="82">
        <f t="shared" si="3"/>
        <v>0.65371649626968775</v>
      </c>
      <c r="U64" s="82">
        <f t="shared" si="3"/>
        <v>0.65371649626968775</v>
      </c>
      <c r="V64" s="82">
        <f t="shared" si="3"/>
        <v>0.65371649626968775</v>
      </c>
      <c r="W64" s="82">
        <f t="shared" si="3"/>
        <v>0.65371649626968775</v>
      </c>
      <c r="X64" s="82">
        <f t="shared" si="3"/>
        <v>0.65371649626968775</v>
      </c>
      <c r="Y64" s="82">
        <f t="shared" si="3"/>
        <v>0.65371649626968775</v>
      </c>
      <c r="Z64" s="82">
        <f t="shared" si="3"/>
        <v>0.65371649626968775</v>
      </c>
      <c r="AA64" s="82">
        <f t="shared" si="3"/>
        <v>0.65371649626968775</v>
      </c>
      <c r="AB64" s="82">
        <f t="shared" si="3"/>
        <v>0.65371649626968775</v>
      </c>
      <c r="AC64" s="82">
        <f t="shared" si="3"/>
        <v>0.65371649626968775</v>
      </c>
      <c r="AD64" s="82">
        <f t="shared" si="3"/>
        <v>0.65371649626968775</v>
      </c>
      <c r="AE64" s="59"/>
      <c r="AF64" s="59"/>
      <c r="AG64" s="59"/>
      <c r="AH64" s="59"/>
      <c r="AI64" s="59"/>
      <c r="AJ64" s="59"/>
    </row>
    <row r="65" spans="1:36" ht="12.75" x14ac:dyDescent="0.2">
      <c r="A65" s="65"/>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67"/>
      <c r="AF65" s="67"/>
      <c r="AG65" s="67"/>
      <c r="AH65" s="67"/>
      <c r="AI65" s="67"/>
      <c r="AJ65" s="67"/>
    </row>
    <row r="66" spans="1:36" s="84" customFormat="1" ht="25.5" x14ac:dyDescent="0.2">
      <c r="A66" s="61" t="s">
        <v>709</v>
      </c>
      <c r="B66" s="83">
        <v>1</v>
      </c>
      <c r="C66" s="83">
        <v>1</v>
      </c>
      <c r="D66" s="83">
        <v>1</v>
      </c>
      <c r="E66" s="83">
        <v>1</v>
      </c>
      <c r="F66" s="83">
        <v>1</v>
      </c>
      <c r="G66" s="83">
        <v>1</v>
      </c>
      <c r="H66" s="83">
        <v>1</v>
      </c>
      <c r="I66" s="83">
        <v>1</v>
      </c>
      <c r="J66" s="83">
        <v>1</v>
      </c>
      <c r="K66" s="83">
        <v>1</v>
      </c>
      <c r="L66" s="83">
        <v>1</v>
      </c>
      <c r="M66" s="83">
        <v>1</v>
      </c>
      <c r="N66" s="83">
        <v>1</v>
      </c>
      <c r="O66" s="83">
        <v>1</v>
      </c>
      <c r="P66" s="83">
        <v>1</v>
      </c>
      <c r="Q66" s="83">
        <v>1</v>
      </c>
      <c r="R66" s="83">
        <v>1</v>
      </c>
      <c r="S66" s="83">
        <v>1</v>
      </c>
      <c r="T66" s="83">
        <v>1</v>
      </c>
      <c r="U66" s="83">
        <v>1</v>
      </c>
      <c r="V66" s="83">
        <v>1</v>
      </c>
      <c r="W66" s="83">
        <v>1</v>
      </c>
      <c r="X66" s="83">
        <v>1</v>
      </c>
      <c r="Y66" s="83">
        <v>1</v>
      </c>
      <c r="Z66" s="83">
        <v>1</v>
      </c>
      <c r="AA66" s="83">
        <v>1</v>
      </c>
      <c r="AB66" s="83">
        <v>1</v>
      </c>
      <c r="AC66" s="83">
        <v>1</v>
      </c>
      <c r="AD66" s="83">
        <v>1</v>
      </c>
      <c r="AE66" s="70"/>
      <c r="AF66" s="70"/>
      <c r="AG66" s="70"/>
      <c r="AH66" s="70"/>
      <c r="AI66" s="70"/>
      <c r="AJ66" s="70"/>
    </row>
    <row r="67" spans="1:36" ht="12.75" x14ac:dyDescent="0.2">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7"/>
      <c r="AB67" s="67"/>
      <c r="AC67" s="67"/>
      <c r="AD67" s="67"/>
      <c r="AE67" s="67"/>
      <c r="AF67" s="67"/>
      <c r="AG67" s="67"/>
      <c r="AH67" s="67"/>
      <c r="AI67" s="67"/>
      <c r="AJ67" s="67"/>
    </row>
    <row r="68" spans="1:36" ht="12.75" x14ac:dyDescent="0.2">
      <c r="A68" s="63" t="s">
        <v>710</v>
      </c>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row>
    <row r="69" spans="1:36" ht="12.75" x14ac:dyDescent="0.2">
      <c r="A69" s="65" t="s">
        <v>711</v>
      </c>
      <c r="B69" s="59"/>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row>
    <row r="70" spans="1:36" ht="12.75" x14ac:dyDescent="0.2">
      <c r="A70" s="65" t="s">
        <v>712</v>
      </c>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row>
    <row r="71" spans="1:36" ht="12.75" x14ac:dyDescent="0.2">
      <c r="A71" s="65" t="s">
        <v>713</v>
      </c>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row>
    <row r="72" spans="1:36" ht="12.75" x14ac:dyDescent="0.2">
      <c r="A72" s="65" t="s">
        <v>714</v>
      </c>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row>
    <row r="73" spans="1:36" ht="12.75" x14ac:dyDescent="0.2">
      <c r="A73" s="65" t="s">
        <v>715</v>
      </c>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row>
    <row r="74" spans="1:36" ht="12.75" x14ac:dyDescent="0.2">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row>
    <row r="75" spans="1:36" ht="12.75" x14ac:dyDescent="0.2">
      <c r="A75" s="63" t="s">
        <v>716</v>
      </c>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row>
    <row r="76" spans="1:36" ht="12.75" x14ac:dyDescent="0.2">
      <c r="A76" s="85"/>
      <c r="B76" s="85"/>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row>
    <row r="77" spans="1:36" ht="12.75" x14ac:dyDescent="0.2">
      <c r="A77" s="85" t="s">
        <v>717</v>
      </c>
      <c r="B77" s="86">
        <v>0</v>
      </c>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row>
    <row r="78" spans="1:36" ht="12.75" x14ac:dyDescent="0.2">
      <c r="A78" s="85" t="s">
        <v>718</v>
      </c>
      <c r="B78" s="86">
        <v>0</v>
      </c>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row>
    <row r="79" spans="1:36" ht="12.75" x14ac:dyDescent="0.2">
      <c r="A79" s="85" t="s">
        <v>719</v>
      </c>
      <c r="B79" s="59">
        <v>1.6687000000000001</v>
      </c>
      <c r="C79" s="87" t="s">
        <v>720</v>
      </c>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row>
    <row r="80" spans="1:36" ht="12.75" x14ac:dyDescent="0.2">
      <c r="A80" s="85" t="s">
        <v>721</v>
      </c>
      <c r="B80" s="88">
        <v>0.88711067149387013</v>
      </c>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row>
    <row r="81" spans="1:36" ht="17.25" x14ac:dyDescent="0.4">
      <c r="A81" s="85" t="s">
        <v>722</v>
      </c>
      <c r="B81" s="89">
        <v>10</v>
      </c>
      <c r="C81" s="59"/>
      <c r="D81" s="59"/>
      <c r="E81" s="90"/>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row>
    <row r="82" spans="1:36" ht="12.75" x14ac:dyDescent="0.2">
      <c r="A82" s="85" t="s">
        <v>723</v>
      </c>
      <c r="B82" s="91">
        <f>B77*B79*B80</f>
        <v>0</v>
      </c>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row>
    <row r="83" spans="1:36" ht="12.75" x14ac:dyDescent="0.2">
      <c r="A83" s="85" t="s">
        <v>724</v>
      </c>
      <c r="B83" s="91">
        <f>B78*B79*B80</f>
        <v>0</v>
      </c>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row>
    <row r="84" spans="1:36" ht="12.75" x14ac:dyDescent="0.2">
      <c r="A84" s="85" t="s">
        <v>725</v>
      </c>
      <c r="B84" s="92">
        <v>0.02</v>
      </c>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row>
    <row r="85" spans="1:36" ht="17.25" x14ac:dyDescent="0.4">
      <c r="A85" s="85" t="s">
        <v>726</v>
      </c>
      <c r="B85" s="92">
        <v>0.1</v>
      </c>
      <c r="C85" s="59"/>
      <c r="D85" s="59"/>
      <c r="E85" s="93"/>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row>
    <row r="86" spans="1:36" ht="12.75" x14ac:dyDescent="0.2">
      <c r="A86" s="85" t="s">
        <v>595</v>
      </c>
      <c r="B86" s="92">
        <v>0</v>
      </c>
      <c r="C86" s="59" t="s">
        <v>822</v>
      </c>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row>
    <row r="87" spans="1:36" ht="12.75" x14ac:dyDescent="0.2">
      <c r="A87" s="85" t="s">
        <v>727</v>
      </c>
      <c r="B87" s="94">
        <v>7.4999999999999997E-2</v>
      </c>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row>
    <row r="88" spans="1:36" ht="12.75" x14ac:dyDescent="0.2">
      <c r="A88" s="85" t="s">
        <v>728</v>
      </c>
      <c r="B88" s="92">
        <v>0.1</v>
      </c>
      <c r="C88" s="59"/>
      <c r="D88" s="59"/>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row>
    <row r="89" spans="1:36" ht="12.75" x14ac:dyDescent="0.2">
      <c r="A89" s="85" t="s">
        <v>729</v>
      </c>
      <c r="B89" s="92">
        <v>0.5</v>
      </c>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row>
    <row r="90" spans="1:36" ht="12.75" x14ac:dyDescent="0.2">
      <c r="A90" s="85"/>
      <c r="B90" s="85"/>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row>
    <row r="91" spans="1:36" s="98" customFormat="1" ht="12.75" x14ac:dyDescent="0.2">
      <c r="A91" s="95" t="s">
        <v>730</v>
      </c>
      <c r="B91" s="96"/>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row>
    <row r="92" spans="1:36" ht="12.75" x14ac:dyDescent="0.2">
      <c r="A92" s="85"/>
      <c r="B92" s="85">
        <v>2023</v>
      </c>
      <c r="C92" s="85">
        <v>2024</v>
      </c>
      <c r="D92" s="85">
        <v>2025</v>
      </c>
      <c r="E92" s="85">
        <v>2026</v>
      </c>
      <c r="F92" s="85">
        <v>2027</v>
      </c>
      <c r="G92" s="85">
        <v>2028</v>
      </c>
      <c r="H92" s="85">
        <v>2029</v>
      </c>
      <c r="I92" s="85">
        <v>2030</v>
      </c>
      <c r="J92" s="85">
        <v>2031</v>
      </c>
      <c r="K92" s="85">
        <v>2032</v>
      </c>
      <c r="L92" s="85">
        <v>2033</v>
      </c>
      <c r="M92" s="85">
        <v>2034</v>
      </c>
      <c r="N92" s="85">
        <v>2035</v>
      </c>
      <c r="O92" s="85">
        <v>2036</v>
      </c>
      <c r="P92" s="85">
        <v>2037</v>
      </c>
      <c r="Q92" s="85">
        <v>2038</v>
      </c>
      <c r="R92" s="85">
        <v>2039</v>
      </c>
      <c r="S92" s="85">
        <v>2040</v>
      </c>
      <c r="T92" s="85">
        <v>2041</v>
      </c>
      <c r="U92" s="85">
        <v>2042</v>
      </c>
      <c r="V92" s="85">
        <v>2043</v>
      </c>
      <c r="W92" s="85">
        <v>2044</v>
      </c>
      <c r="X92" s="85">
        <v>2045</v>
      </c>
      <c r="Y92" s="85">
        <v>2046</v>
      </c>
      <c r="Z92" s="85">
        <v>2047</v>
      </c>
      <c r="AA92" s="85">
        <v>2048</v>
      </c>
      <c r="AB92" s="85">
        <v>2049</v>
      </c>
      <c r="AC92" s="85">
        <v>2050</v>
      </c>
      <c r="AD92" s="85"/>
      <c r="AE92" s="59"/>
      <c r="AF92" s="59"/>
      <c r="AG92" s="59"/>
      <c r="AH92" s="59"/>
      <c r="AI92" s="59"/>
    </row>
    <row r="93" spans="1:36" ht="12.75" x14ac:dyDescent="0.2">
      <c r="A93" s="85" t="s">
        <v>731</v>
      </c>
      <c r="B93" s="99">
        <v>1</v>
      </c>
      <c r="C93" s="99">
        <v>1</v>
      </c>
      <c r="D93" s="99">
        <v>1</v>
      </c>
      <c r="E93" s="99">
        <v>1</v>
      </c>
      <c r="F93" s="99">
        <v>1</v>
      </c>
      <c r="G93" s="99">
        <v>1</v>
      </c>
      <c r="H93" s="99">
        <v>1</v>
      </c>
      <c r="I93" s="99">
        <v>1</v>
      </c>
      <c r="J93" s="99">
        <v>1</v>
      </c>
      <c r="K93" s="99">
        <v>1</v>
      </c>
      <c r="L93" s="99">
        <v>1</v>
      </c>
      <c r="M93" s="99">
        <v>1</v>
      </c>
      <c r="N93" s="99">
        <v>1</v>
      </c>
      <c r="O93" s="99">
        <v>1</v>
      </c>
      <c r="P93" s="99">
        <v>0.75</v>
      </c>
      <c r="Q93" s="99">
        <v>0.5</v>
      </c>
      <c r="R93" s="99">
        <v>0</v>
      </c>
      <c r="S93" s="99">
        <v>0</v>
      </c>
      <c r="T93" s="99">
        <v>0</v>
      </c>
      <c r="U93" s="99">
        <v>0</v>
      </c>
      <c r="V93" s="99">
        <v>0</v>
      </c>
      <c r="W93" s="99">
        <v>0</v>
      </c>
      <c r="X93" s="99">
        <v>0</v>
      </c>
      <c r="Y93" s="99">
        <v>0</v>
      </c>
      <c r="Z93" s="99">
        <v>0</v>
      </c>
      <c r="AA93" s="99">
        <v>0</v>
      </c>
      <c r="AB93" s="99">
        <v>0</v>
      </c>
      <c r="AC93" s="99">
        <v>0</v>
      </c>
      <c r="AD93" s="59"/>
      <c r="AE93" s="59"/>
      <c r="AF93" s="59"/>
      <c r="AG93" s="59"/>
      <c r="AH93" s="59"/>
      <c r="AI93" s="59"/>
    </row>
    <row r="94" spans="1:36" ht="12.75" x14ac:dyDescent="0.2">
      <c r="A94" s="85"/>
      <c r="B94" s="85"/>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row>
    <row r="95" spans="1:36" ht="12.75" x14ac:dyDescent="0.2">
      <c r="A95" s="85" t="s">
        <v>732</v>
      </c>
      <c r="B95" s="85"/>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c r="AE95" s="85"/>
      <c r="AF95" s="59"/>
      <c r="AG95" s="59"/>
      <c r="AH95" s="59"/>
      <c r="AI95" s="59"/>
      <c r="AJ95" s="59"/>
    </row>
    <row r="96" spans="1:36" ht="12.75" x14ac:dyDescent="0.2">
      <c r="A96" s="85"/>
      <c r="B96" s="85">
        <v>2023</v>
      </c>
      <c r="C96" s="85">
        <v>2024</v>
      </c>
      <c r="D96" s="85">
        <v>2025</v>
      </c>
      <c r="E96" s="85">
        <v>2026</v>
      </c>
      <c r="F96" s="85">
        <v>2027</v>
      </c>
      <c r="G96" s="85">
        <v>2028</v>
      </c>
      <c r="H96" s="85">
        <v>2029</v>
      </c>
      <c r="I96" s="85">
        <v>2030</v>
      </c>
      <c r="J96" s="85">
        <v>2031</v>
      </c>
      <c r="K96" s="85">
        <v>2032</v>
      </c>
      <c r="L96" s="85">
        <v>2033</v>
      </c>
      <c r="M96" s="85">
        <v>2034</v>
      </c>
      <c r="N96" s="85">
        <v>2035</v>
      </c>
      <c r="O96" s="85">
        <v>2036</v>
      </c>
      <c r="P96" s="85">
        <v>2037</v>
      </c>
      <c r="Q96" s="85">
        <v>2038</v>
      </c>
      <c r="R96" s="85">
        <v>2039</v>
      </c>
      <c r="S96" s="85">
        <v>2040</v>
      </c>
      <c r="T96" s="85">
        <v>2041</v>
      </c>
      <c r="U96" s="85">
        <v>2042</v>
      </c>
      <c r="V96" s="85">
        <v>2043</v>
      </c>
      <c r="W96" s="85">
        <v>2044</v>
      </c>
      <c r="X96" s="85">
        <v>2045</v>
      </c>
      <c r="Y96" s="85">
        <v>2046</v>
      </c>
      <c r="Z96" s="85">
        <v>2047</v>
      </c>
      <c r="AA96" s="85">
        <v>2048</v>
      </c>
      <c r="AB96" s="85">
        <v>2049</v>
      </c>
      <c r="AC96" s="85">
        <v>2050</v>
      </c>
      <c r="AD96" s="85"/>
      <c r="AE96" s="85"/>
      <c r="AF96" s="59"/>
      <c r="AG96" s="59"/>
      <c r="AH96" s="59"/>
      <c r="AI96" s="59"/>
      <c r="AJ96" s="59"/>
    </row>
    <row r="97" spans="1:36" ht="12.75" x14ac:dyDescent="0.2">
      <c r="A97" s="85" t="s">
        <v>733</v>
      </c>
      <c r="B97" s="100">
        <f t="shared" ref="B97:C97" si="4">C97</f>
        <v>0</v>
      </c>
      <c r="C97" s="100">
        <f t="shared" si="4"/>
        <v>0</v>
      </c>
      <c r="D97" s="100">
        <f t="shared" ref="D97:AC97" si="5">((($B$83*C34+$B$82*(1-C34))*(1+($B$85*C66+$B$84*(1-C66))))+(($B$83*C34+$B$82*(1-C34))*$B$88*$B$89))*D93*(1-B87)</f>
        <v>0</v>
      </c>
      <c r="E97" s="100">
        <f t="shared" si="5"/>
        <v>0</v>
      </c>
      <c r="F97" s="100">
        <f t="shared" si="5"/>
        <v>0</v>
      </c>
      <c r="G97" s="100">
        <f t="shared" si="5"/>
        <v>0</v>
      </c>
      <c r="H97" s="100">
        <f t="shared" si="5"/>
        <v>0</v>
      </c>
      <c r="I97" s="100">
        <f t="shared" si="5"/>
        <v>0</v>
      </c>
      <c r="J97" s="100">
        <f t="shared" si="5"/>
        <v>0</v>
      </c>
      <c r="K97" s="100">
        <f t="shared" si="5"/>
        <v>0</v>
      </c>
      <c r="L97" s="100">
        <f t="shared" si="5"/>
        <v>0</v>
      </c>
      <c r="M97" s="100">
        <f t="shared" si="5"/>
        <v>0</v>
      </c>
      <c r="N97" s="100">
        <f t="shared" si="5"/>
        <v>0</v>
      </c>
      <c r="O97" s="100">
        <f t="shared" si="5"/>
        <v>0</v>
      </c>
      <c r="P97" s="100">
        <f t="shared" si="5"/>
        <v>0</v>
      </c>
      <c r="Q97" s="100">
        <f t="shared" si="5"/>
        <v>0</v>
      </c>
      <c r="R97" s="100">
        <f t="shared" si="5"/>
        <v>0</v>
      </c>
      <c r="S97" s="100">
        <f t="shared" si="5"/>
        <v>0</v>
      </c>
      <c r="T97" s="100">
        <f t="shared" si="5"/>
        <v>0</v>
      </c>
      <c r="U97" s="100">
        <f t="shared" si="5"/>
        <v>0</v>
      </c>
      <c r="V97" s="100">
        <f t="shared" si="5"/>
        <v>0</v>
      </c>
      <c r="W97" s="100">
        <f t="shared" si="5"/>
        <v>0</v>
      </c>
      <c r="X97" s="100">
        <f t="shared" si="5"/>
        <v>0</v>
      </c>
      <c r="Y97" s="100">
        <f t="shared" si="5"/>
        <v>0</v>
      </c>
      <c r="Z97" s="100">
        <f t="shared" si="5"/>
        <v>0</v>
      </c>
      <c r="AA97" s="100">
        <f t="shared" si="5"/>
        <v>0</v>
      </c>
      <c r="AB97" s="100">
        <f t="shared" si="5"/>
        <v>0</v>
      </c>
      <c r="AC97" s="100">
        <f t="shared" si="5"/>
        <v>0</v>
      </c>
      <c r="AD97" s="85"/>
      <c r="AE97" s="85"/>
      <c r="AF97" s="59"/>
      <c r="AG97" s="59"/>
      <c r="AH97" s="59"/>
      <c r="AI97" s="59"/>
      <c r="AJ97" s="59"/>
    </row>
    <row r="98" spans="1:36" ht="12.75" x14ac:dyDescent="0.2">
      <c r="A98" s="85" t="s">
        <v>734</v>
      </c>
      <c r="B98" s="100">
        <f t="shared" ref="B98:AC98" si="6">-PV($B$86,$B$81,B97*8760*B166)/(B166*8760*$B149)*(1-$B$87)</f>
        <v>0</v>
      </c>
      <c r="C98" s="100">
        <f t="shared" si="6"/>
        <v>0</v>
      </c>
      <c r="D98" s="100">
        <f t="shared" si="6"/>
        <v>0</v>
      </c>
      <c r="E98" s="100">
        <f t="shared" si="6"/>
        <v>0</v>
      </c>
      <c r="F98" s="100">
        <f t="shared" si="6"/>
        <v>0</v>
      </c>
      <c r="G98" s="100">
        <f t="shared" si="6"/>
        <v>0</v>
      </c>
      <c r="H98" s="100">
        <f t="shared" si="6"/>
        <v>0</v>
      </c>
      <c r="I98" s="100">
        <f t="shared" si="6"/>
        <v>0</v>
      </c>
      <c r="J98" s="100">
        <f t="shared" si="6"/>
        <v>0</v>
      </c>
      <c r="K98" s="100">
        <f t="shared" si="6"/>
        <v>0</v>
      </c>
      <c r="L98" s="100">
        <f t="shared" si="6"/>
        <v>0</v>
      </c>
      <c r="M98" s="100">
        <f t="shared" si="6"/>
        <v>0</v>
      </c>
      <c r="N98" s="100">
        <f t="shared" si="6"/>
        <v>0</v>
      </c>
      <c r="O98" s="100">
        <f t="shared" si="6"/>
        <v>0</v>
      </c>
      <c r="P98" s="100">
        <f t="shared" si="6"/>
        <v>0</v>
      </c>
      <c r="Q98" s="100">
        <f t="shared" si="6"/>
        <v>0</v>
      </c>
      <c r="R98" s="100">
        <f t="shared" si="6"/>
        <v>0</v>
      </c>
      <c r="S98" s="100">
        <f t="shared" si="6"/>
        <v>0</v>
      </c>
      <c r="T98" s="100">
        <f t="shared" si="6"/>
        <v>0</v>
      </c>
      <c r="U98" s="100">
        <f t="shared" si="6"/>
        <v>0</v>
      </c>
      <c r="V98" s="100">
        <f t="shared" si="6"/>
        <v>0</v>
      </c>
      <c r="W98" s="100">
        <f t="shared" si="6"/>
        <v>0</v>
      </c>
      <c r="X98" s="100">
        <f t="shared" si="6"/>
        <v>0</v>
      </c>
      <c r="Y98" s="100">
        <f t="shared" si="6"/>
        <v>0</v>
      </c>
      <c r="Z98" s="100">
        <f t="shared" si="6"/>
        <v>0</v>
      </c>
      <c r="AA98" s="100">
        <f t="shared" si="6"/>
        <v>0</v>
      </c>
      <c r="AB98" s="100">
        <f t="shared" si="6"/>
        <v>0</v>
      </c>
      <c r="AC98" s="100">
        <f t="shared" si="6"/>
        <v>0</v>
      </c>
      <c r="AD98" s="85"/>
      <c r="AE98" s="85"/>
      <c r="AF98" s="59"/>
      <c r="AG98" s="59"/>
      <c r="AH98" s="59"/>
      <c r="AI98" s="59"/>
      <c r="AJ98" s="59"/>
    </row>
    <row r="99" spans="1:36" ht="12.75" x14ac:dyDescent="0.2">
      <c r="A99" s="85"/>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c r="AA99" s="100"/>
      <c r="AB99" s="100"/>
      <c r="AC99" s="100"/>
      <c r="AD99" s="85"/>
      <c r="AE99" s="85"/>
      <c r="AF99" s="59"/>
      <c r="AG99" s="59"/>
      <c r="AH99" s="59"/>
      <c r="AI99" s="59"/>
      <c r="AJ99" s="59"/>
    </row>
    <row r="100" spans="1:36" ht="12.75" x14ac:dyDescent="0.2">
      <c r="A100" s="85" t="s">
        <v>735</v>
      </c>
      <c r="B100" s="100">
        <f t="shared" ref="B100:C100" si="7">C100</f>
        <v>0</v>
      </c>
      <c r="C100" s="100">
        <f t="shared" si="7"/>
        <v>0</v>
      </c>
      <c r="D100" s="100">
        <f t="shared" ref="D100:AC100" si="8">((($B$83*C34+$B$82*(1-C34))*(1+($B$85*C64+$B$84*(1-C64))))+(($B$83*C34+$B$82*(1-C34))*$B$88*$B$89))*D93*(1-B87)</f>
        <v>0</v>
      </c>
      <c r="E100" s="100">
        <f t="shared" si="8"/>
        <v>0</v>
      </c>
      <c r="F100" s="100">
        <f t="shared" si="8"/>
        <v>0</v>
      </c>
      <c r="G100" s="100">
        <f t="shared" si="8"/>
        <v>0</v>
      </c>
      <c r="H100" s="100">
        <f t="shared" si="8"/>
        <v>0</v>
      </c>
      <c r="I100" s="100">
        <f t="shared" si="8"/>
        <v>0</v>
      </c>
      <c r="J100" s="100">
        <f t="shared" si="8"/>
        <v>0</v>
      </c>
      <c r="K100" s="100">
        <f t="shared" si="8"/>
        <v>0</v>
      </c>
      <c r="L100" s="100">
        <f t="shared" si="8"/>
        <v>0</v>
      </c>
      <c r="M100" s="100">
        <f t="shared" si="8"/>
        <v>0</v>
      </c>
      <c r="N100" s="100">
        <f t="shared" si="8"/>
        <v>0</v>
      </c>
      <c r="O100" s="100">
        <f t="shared" si="8"/>
        <v>0</v>
      </c>
      <c r="P100" s="100">
        <f t="shared" si="8"/>
        <v>0</v>
      </c>
      <c r="Q100" s="100">
        <f t="shared" si="8"/>
        <v>0</v>
      </c>
      <c r="R100" s="100">
        <f t="shared" si="8"/>
        <v>0</v>
      </c>
      <c r="S100" s="100">
        <f t="shared" si="8"/>
        <v>0</v>
      </c>
      <c r="T100" s="100">
        <f t="shared" si="8"/>
        <v>0</v>
      </c>
      <c r="U100" s="100">
        <f t="shared" si="8"/>
        <v>0</v>
      </c>
      <c r="V100" s="100">
        <f t="shared" si="8"/>
        <v>0</v>
      </c>
      <c r="W100" s="100">
        <f t="shared" si="8"/>
        <v>0</v>
      </c>
      <c r="X100" s="100">
        <f t="shared" si="8"/>
        <v>0</v>
      </c>
      <c r="Y100" s="100">
        <f t="shared" si="8"/>
        <v>0</v>
      </c>
      <c r="Z100" s="100">
        <f t="shared" si="8"/>
        <v>0</v>
      </c>
      <c r="AA100" s="100">
        <f t="shared" si="8"/>
        <v>0</v>
      </c>
      <c r="AB100" s="100">
        <f t="shared" si="8"/>
        <v>0</v>
      </c>
      <c r="AC100" s="100">
        <f t="shared" si="8"/>
        <v>0</v>
      </c>
      <c r="AD100" s="85"/>
      <c r="AE100" s="85"/>
      <c r="AF100" s="59"/>
      <c r="AG100" s="59"/>
      <c r="AH100" s="59"/>
      <c r="AI100" s="59"/>
      <c r="AJ100" s="59"/>
    </row>
    <row r="101" spans="1:36" ht="12.75" x14ac:dyDescent="0.2">
      <c r="A101" s="85" t="s">
        <v>736</v>
      </c>
      <c r="B101" s="100">
        <f t="shared" ref="B101:AC101" si="9">-PV($B$86,$B$81,B100*8760*B169)/(B169*8760*$B149)*(1-$B$87)</f>
        <v>0</v>
      </c>
      <c r="C101" s="100">
        <f t="shared" si="9"/>
        <v>0</v>
      </c>
      <c r="D101" s="100">
        <f t="shared" si="9"/>
        <v>0</v>
      </c>
      <c r="E101" s="100">
        <f t="shared" si="9"/>
        <v>0</v>
      </c>
      <c r="F101" s="100">
        <f t="shared" si="9"/>
        <v>0</v>
      </c>
      <c r="G101" s="100">
        <f t="shared" si="9"/>
        <v>0</v>
      </c>
      <c r="H101" s="100">
        <f t="shared" si="9"/>
        <v>0</v>
      </c>
      <c r="I101" s="100">
        <f t="shared" si="9"/>
        <v>0</v>
      </c>
      <c r="J101" s="100">
        <f t="shared" si="9"/>
        <v>0</v>
      </c>
      <c r="K101" s="100">
        <f t="shared" si="9"/>
        <v>0</v>
      </c>
      <c r="L101" s="100">
        <f t="shared" si="9"/>
        <v>0</v>
      </c>
      <c r="M101" s="100">
        <f t="shared" si="9"/>
        <v>0</v>
      </c>
      <c r="N101" s="100">
        <f t="shared" si="9"/>
        <v>0</v>
      </c>
      <c r="O101" s="100">
        <f t="shared" si="9"/>
        <v>0</v>
      </c>
      <c r="P101" s="100">
        <f t="shared" si="9"/>
        <v>0</v>
      </c>
      <c r="Q101" s="100">
        <f t="shared" si="9"/>
        <v>0</v>
      </c>
      <c r="R101" s="100">
        <f t="shared" si="9"/>
        <v>0</v>
      </c>
      <c r="S101" s="100">
        <f t="shared" si="9"/>
        <v>0</v>
      </c>
      <c r="T101" s="100">
        <f t="shared" si="9"/>
        <v>0</v>
      </c>
      <c r="U101" s="100">
        <f t="shared" si="9"/>
        <v>0</v>
      </c>
      <c r="V101" s="100">
        <f t="shared" si="9"/>
        <v>0</v>
      </c>
      <c r="W101" s="100">
        <f t="shared" si="9"/>
        <v>0</v>
      </c>
      <c r="X101" s="100">
        <f t="shared" si="9"/>
        <v>0</v>
      </c>
      <c r="Y101" s="100">
        <f t="shared" si="9"/>
        <v>0</v>
      </c>
      <c r="Z101" s="100">
        <f t="shared" si="9"/>
        <v>0</v>
      </c>
      <c r="AA101" s="100">
        <f t="shared" si="9"/>
        <v>0</v>
      </c>
      <c r="AB101" s="100">
        <f t="shared" si="9"/>
        <v>0</v>
      </c>
      <c r="AC101" s="100">
        <f t="shared" si="9"/>
        <v>0</v>
      </c>
      <c r="AD101" s="85"/>
      <c r="AE101" s="85"/>
      <c r="AF101" s="59"/>
      <c r="AG101" s="59"/>
      <c r="AH101" s="59"/>
      <c r="AI101" s="59"/>
      <c r="AJ101" s="59"/>
    </row>
    <row r="102" spans="1:36" ht="12.75" x14ac:dyDescent="0.2">
      <c r="A102" s="85" t="s">
        <v>737</v>
      </c>
      <c r="B102" s="101">
        <f>B101*$B$80</f>
        <v>0</v>
      </c>
      <c r="C102" s="101">
        <f t="shared" ref="C102:AC102" si="10">C101*$B$80</f>
        <v>0</v>
      </c>
      <c r="D102" s="101">
        <f t="shared" si="10"/>
        <v>0</v>
      </c>
      <c r="E102" s="101">
        <f t="shared" si="10"/>
        <v>0</v>
      </c>
      <c r="F102" s="101">
        <f t="shared" si="10"/>
        <v>0</v>
      </c>
      <c r="G102" s="101">
        <f t="shared" si="10"/>
        <v>0</v>
      </c>
      <c r="H102" s="101">
        <f t="shared" si="10"/>
        <v>0</v>
      </c>
      <c r="I102" s="102">
        <f t="shared" si="10"/>
        <v>0</v>
      </c>
      <c r="J102" s="102">
        <f t="shared" si="10"/>
        <v>0</v>
      </c>
      <c r="K102" s="102">
        <f t="shared" si="10"/>
        <v>0</v>
      </c>
      <c r="L102" s="102">
        <f t="shared" si="10"/>
        <v>0</v>
      </c>
      <c r="M102" s="102">
        <f t="shared" si="10"/>
        <v>0</v>
      </c>
      <c r="N102" s="102">
        <f t="shared" si="10"/>
        <v>0</v>
      </c>
      <c r="O102" s="102">
        <f t="shared" si="10"/>
        <v>0</v>
      </c>
      <c r="P102" s="102">
        <f t="shared" si="10"/>
        <v>0</v>
      </c>
      <c r="Q102" s="102">
        <f t="shared" si="10"/>
        <v>0</v>
      </c>
      <c r="R102" s="100">
        <f t="shared" si="10"/>
        <v>0</v>
      </c>
      <c r="S102" s="100">
        <f t="shared" si="10"/>
        <v>0</v>
      </c>
      <c r="T102" s="100">
        <f t="shared" si="10"/>
        <v>0</v>
      </c>
      <c r="U102" s="100">
        <f t="shared" si="10"/>
        <v>0</v>
      </c>
      <c r="V102" s="100">
        <f t="shared" si="10"/>
        <v>0</v>
      </c>
      <c r="W102" s="100">
        <f t="shared" si="10"/>
        <v>0</v>
      </c>
      <c r="X102" s="100">
        <f t="shared" si="10"/>
        <v>0</v>
      </c>
      <c r="Y102" s="100">
        <f t="shared" si="10"/>
        <v>0</v>
      </c>
      <c r="Z102" s="100">
        <f t="shared" si="10"/>
        <v>0</v>
      </c>
      <c r="AA102" s="100">
        <f t="shared" si="10"/>
        <v>0</v>
      </c>
      <c r="AB102" s="100">
        <f t="shared" si="10"/>
        <v>0</v>
      </c>
      <c r="AC102" s="100">
        <f t="shared" si="10"/>
        <v>0</v>
      </c>
      <c r="AD102" s="85"/>
      <c r="AE102" s="85"/>
      <c r="AF102" s="59"/>
      <c r="AG102" s="59"/>
      <c r="AH102" s="59"/>
      <c r="AI102" s="59"/>
      <c r="AJ102" s="59"/>
    </row>
    <row r="103" spans="1:36" ht="12.75" x14ac:dyDescent="0.2">
      <c r="A103" s="85" t="s">
        <v>738</v>
      </c>
      <c r="B103" s="101"/>
      <c r="C103" s="101"/>
      <c r="D103" s="101"/>
      <c r="E103" s="101"/>
      <c r="F103" s="101"/>
      <c r="G103" s="101"/>
      <c r="H103" s="101"/>
      <c r="I103" s="102"/>
      <c r="J103" s="102"/>
      <c r="K103" s="102"/>
      <c r="L103" s="102"/>
      <c r="M103" s="102"/>
      <c r="N103" s="102"/>
      <c r="O103" s="102"/>
      <c r="P103" s="102"/>
      <c r="Q103" s="102"/>
      <c r="R103" s="100"/>
      <c r="S103" s="100"/>
      <c r="T103" s="100"/>
      <c r="U103" s="100"/>
      <c r="V103" s="100"/>
      <c r="W103" s="100"/>
      <c r="X103" s="100"/>
      <c r="Y103" s="100"/>
      <c r="Z103" s="100"/>
      <c r="AA103" s="100"/>
      <c r="AB103" s="100"/>
      <c r="AC103" s="100"/>
      <c r="AD103" s="85"/>
      <c r="AE103" s="85"/>
      <c r="AF103" s="59"/>
      <c r="AG103" s="59"/>
      <c r="AH103" s="59"/>
      <c r="AI103" s="59"/>
      <c r="AJ103" s="59"/>
    </row>
    <row r="104" spans="1:36" ht="12.75" x14ac:dyDescent="0.2">
      <c r="A104" s="85"/>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c r="AA104" s="100"/>
      <c r="AB104" s="100"/>
      <c r="AC104" s="100"/>
      <c r="AD104" s="85"/>
      <c r="AE104" s="85"/>
      <c r="AF104" s="59"/>
      <c r="AG104" s="59"/>
      <c r="AH104" s="59"/>
      <c r="AI104" s="59"/>
      <c r="AJ104" s="59"/>
    </row>
    <row r="105" spans="1:36" ht="12.75" x14ac:dyDescent="0.2">
      <c r="A105" s="85" t="s">
        <v>739</v>
      </c>
      <c r="B105" s="100">
        <f t="shared" ref="B105:C105" si="11">C105</f>
        <v>0</v>
      </c>
      <c r="C105" s="100">
        <f t="shared" si="11"/>
        <v>0</v>
      </c>
      <c r="D105" s="100">
        <f t="shared" ref="D105:AC105" si="12">((($B$83*C34+$B$82*(1-C34))*(1+($B$85*C66+$B$84*(1-C66))))+(($B$83*C34+$B$82*(1-C34))*$B$88*$B$89))*D93*(1-B87)</f>
        <v>0</v>
      </c>
      <c r="E105" s="100">
        <f t="shared" si="12"/>
        <v>0</v>
      </c>
      <c r="F105" s="100">
        <f t="shared" si="12"/>
        <v>0</v>
      </c>
      <c r="G105" s="100">
        <f t="shared" si="12"/>
        <v>0</v>
      </c>
      <c r="H105" s="100">
        <f t="shared" si="12"/>
        <v>0</v>
      </c>
      <c r="I105" s="100">
        <f t="shared" si="12"/>
        <v>0</v>
      </c>
      <c r="J105" s="100">
        <f t="shared" si="12"/>
        <v>0</v>
      </c>
      <c r="K105" s="100">
        <f t="shared" si="12"/>
        <v>0</v>
      </c>
      <c r="L105" s="100">
        <f t="shared" si="12"/>
        <v>0</v>
      </c>
      <c r="M105" s="100">
        <f t="shared" si="12"/>
        <v>0</v>
      </c>
      <c r="N105" s="100">
        <f t="shared" si="12"/>
        <v>0</v>
      </c>
      <c r="O105" s="100">
        <f t="shared" si="12"/>
        <v>0</v>
      </c>
      <c r="P105" s="100">
        <f t="shared" si="12"/>
        <v>0</v>
      </c>
      <c r="Q105" s="100">
        <f t="shared" si="12"/>
        <v>0</v>
      </c>
      <c r="R105" s="100">
        <f t="shared" si="12"/>
        <v>0</v>
      </c>
      <c r="S105" s="100">
        <f t="shared" si="12"/>
        <v>0</v>
      </c>
      <c r="T105" s="100">
        <f t="shared" si="12"/>
        <v>0</v>
      </c>
      <c r="U105" s="100">
        <f t="shared" si="12"/>
        <v>0</v>
      </c>
      <c r="V105" s="100">
        <f t="shared" si="12"/>
        <v>0</v>
      </c>
      <c r="W105" s="100">
        <f t="shared" si="12"/>
        <v>0</v>
      </c>
      <c r="X105" s="100">
        <f t="shared" si="12"/>
        <v>0</v>
      </c>
      <c r="Y105" s="100">
        <f t="shared" si="12"/>
        <v>0</v>
      </c>
      <c r="Z105" s="100">
        <f t="shared" si="12"/>
        <v>0</v>
      </c>
      <c r="AA105" s="100">
        <f t="shared" si="12"/>
        <v>0</v>
      </c>
      <c r="AB105" s="100">
        <f t="shared" si="12"/>
        <v>0</v>
      </c>
      <c r="AC105" s="100">
        <f t="shared" si="12"/>
        <v>0</v>
      </c>
      <c r="AD105" s="85"/>
      <c r="AE105" s="85"/>
      <c r="AF105" s="59"/>
      <c r="AG105" s="59"/>
      <c r="AH105" s="59"/>
      <c r="AI105" s="59"/>
      <c r="AJ105" s="59"/>
    </row>
    <row r="106" spans="1:36" ht="12.75" x14ac:dyDescent="0.2">
      <c r="A106" s="85" t="s">
        <v>740</v>
      </c>
      <c r="B106" s="100">
        <f t="shared" ref="B106:AC106" si="13">-PV($B$86,$B$81,B105*8760*B172)/(B172*8760*$B149)*(1-$B$87)</f>
        <v>0</v>
      </c>
      <c r="C106" s="100">
        <f t="shared" si="13"/>
        <v>0</v>
      </c>
      <c r="D106" s="100">
        <f t="shared" si="13"/>
        <v>0</v>
      </c>
      <c r="E106" s="100">
        <f t="shared" si="13"/>
        <v>0</v>
      </c>
      <c r="F106" s="100">
        <f t="shared" si="13"/>
        <v>0</v>
      </c>
      <c r="G106" s="100">
        <f t="shared" si="13"/>
        <v>0</v>
      </c>
      <c r="H106" s="100">
        <f t="shared" si="13"/>
        <v>0</v>
      </c>
      <c r="I106" s="100">
        <f t="shared" si="13"/>
        <v>0</v>
      </c>
      <c r="J106" s="100">
        <f t="shared" si="13"/>
        <v>0</v>
      </c>
      <c r="K106" s="100">
        <f t="shared" si="13"/>
        <v>0</v>
      </c>
      <c r="L106" s="100">
        <f t="shared" si="13"/>
        <v>0</v>
      </c>
      <c r="M106" s="100">
        <f t="shared" si="13"/>
        <v>0</v>
      </c>
      <c r="N106" s="100">
        <f t="shared" si="13"/>
        <v>0</v>
      </c>
      <c r="O106" s="100">
        <f t="shared" si="13"/>
        <v>0</v>
      </c>
      <c r="P106" s="100">
        <f t="shared" si="13"/>
        <v>0</v>
      </c>
      <c r="Q106" s="100">
        <f t="shared" si="13"/>
        <v>0</v>
      </c>
      <c r="R106" s="100">
        <f t="shared" si="13"/>
        <v>0</v>
      </c>
      <c r="S106" s="100">
        <f t="shared" si="13"/>
        <v>0</v>
      </c>
      <c r="T106" s="100">
        <f t="shared" si="13"/>
        <v>0</v>
      </c>
      <c r="U106" s="100">
        <f t="shared" si="13"/>
        <v>0</v>
      </c>
      <c r="V106" s="100">
        <f t="shared" si="13"/>
        <v>0</v>
      </c>
      <c r="W106" s="100">
        <f t="shared" si="13"/>
        <v>0</v>
      </c>
      <c r="X106" s="100">
        <f t="shared" si="13"/>
        <v>0</v>
      </c>
      <c r="Y106" s="100">
        <f t="shared" si="13"/>
        <v>0</v>
      </c>
      <c r="Z106" s="100">
        <f t="shared" si="13"/>
        <v>0</v>
      </c>
      <c r="AA106" s="100">
        <f t="shared" si="13"/>
        <v>0</v>
      </c>
      <c r="AB106" s="100">
        <f t="shared" si="13"/>
        <v>0</v>
      </c>
      <c r="AC106" s="100">
        <f t="shared" si="13"/>
        <v>0</v>
      </c>
      <c r="AD106" s="85"/>
      <c r="AE106" s="85"/>
      <c r="AF106" s="59"/>
      <c r="AG106" s="59"/>
      <c r="AH106" s="59"/>
      <c r="AI106" s="59"/>
      <c r="AJ106" s="59"/>
    </row>
    <row r="107" spans="1:36" ht="12.75" x14ac:dyDescent="0.2">
      <c r="A107" s="85" t="s">
        <v>741</v>
      </c>
      <c r="B107" s="100">
        <f>B106*$B$80</f>
        <v>0</v>
      </c>
      <c r="C107" s="100">
        <f t="shared" ref="C107:AC107" si="14">C106*$B$80</f>
        <v>0</v>
      </c>
      <c r="D107" s="100">
        <f t="shared" si="14"/>
        <v>0</v>
      </c>
      <c r="E107" s="100">
        <f t="shared" si="14"/>
        <v>0</v>
      </c>
      <c r="F107" s="100">
        <f t="shared" si="14"/>
        <v>0</v>
      </c>
      <c r="G107" s="100">
        <f t="shared" si="14"/>
        <v>0</v>
      </c>
      <c r="H107" s="100">
        <f t="shared" si="14"/>
        <v>0</v>
      </c>
      <c r="I107" s="100">
        <f t="shared" si="14"/>
        <v>0</v>
      </c>
      <c r="J107" s="100">
        <f t="shared" si="14"/>
        <v>0</v>
      </c>
      <c r="K107" s="100">
        <f t="shared" si="14"/>
        <v>0</v>
      </c>
      <c r="L107" s="100">
        <f t="shared" si="14"/>
        <v>0</v>
      </c>
      <c r="M107" s="100">
        <f t="shared" si="14"/>
        <v>0</v>
      </c>
      <c r="N107" s="100">
        <f t="shared" si="14"/>
        <v>0</v>
      </c>
      <c r="O107" s="100">
        <f t="shared" si="14"/>
        <v>0</v>
      </c>
      <c r="P107" s="100">
        <f t="shared" si="14"/>
        <v>0</v>
      </c>
      <c r="Q107" s="100">
        <f t="shared" si="14"/>
        <v>0</v>
      </c>
      <c r="R107" s="100">
        <f t="shared" si="14"/>
        <v>0</v>
      </c>
      <c r="S107" s="100">
        <f t="shared" si="14"/>
        <v>0</v>
      </c>
      <c r="T107" s="100">
        <f t="shared" si="14"/>
        <v>0</v>
      </c>
      <c r="U107" s="100">
        <f t="shared" si="14"/>
        <v>0</v>
      </c>
      <c r="V107" s="100">
        <f t="shared" si="14"/>
        <v>0</v>
      </c>
      <c r="W107" s="100">
        <f t="shared" si="14"/>
        <v>0</v>
      </c>
      <c r="X107" s="100">
        <f t="shared" si="14"/>
        <v>0</v>
      </c>
      <c r="Y107" s="100">
        <f t="shared" si="14"/>
        <v>0</v>
      </c>
      <c r="Z107" s="100">
        <f t="shared" si="14"/>
        <v>0</v>
      </c>
      <c r="AA107" s="100">
        <f t="shared" si="14"/>
        <v>0</v>
      </c>
      <c r="AB107" s="100">
        <f t="shared" si="14"/>
        <v>0</v>
      </c>
      <c r="AC107" s="100">
        <f t="shared" si="14"/>
        <v>0</v>
      </c>
      <c r="AD107" s="85"/>
      <c r="AE107" s="85"/>
      <c r="AF107" s="59"/>
      <c r="AG107" s="59"/>
      <c r="AH107" s="59"/>
      <c r="AI107" s="59"/>
      <c r="AJ107" s="59"/>
    </row>
    <row r="108" spans="1:36" ht="12.75" x14ac:dyDescent="0.2">
      <c r="A108" s="85"/>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c r="AA108" s="100"/>
      <c r="AB108" s="100"/>
      <c r="AC108" s="100"/>
      <c r="AD108" s="85"/>
      <c r="AE108" s="85"/>
      <c r="AF108" s="59"/>
      <c r="AG108" s="59"/>
      <c r="AH108" s="59"/>
      <c r="AI108" s="59"/>
      <c r="AJ108" s="59"/>
    </row>
    <row r="109" spans="1:36" ht="12.75" x14ac:dyDescent="0.2">
      <c r="A109" s="85" t="s">
        <v>742</v>
      </c>
      <c r="B109" s="100">
        <f t="shared" ref="B109:C109" si="15">C109</f>
        <v>0</v>
      </c>
      <c r="C109" s="100">
        <f t="shared" si="15"/>
        <v>0</v>
      </c>
      <c r="D109" s="100">
        <f t="shared" ref="D109:AC109" si="16">((($B$83*C34+$B$82*(1-C34))*(1+($B$85*C66+$B$84*(1-C66))))+(($B$83*C34+$B$82*(1-C34))*$B$88*$B$89))*D93*(1-B87)</f>
        <v>0</v>
      </c>
      <c r="E109" s="100">
        <f t="shared" si="16"/>
        <v>0</v>
      </c>
      <c r="F109" s="100">
        <f t="shared" si="16"/>
        <v>0</v>
      </c>
      <c r="G109" s="100">
        <f t="shared" si="16"/>
        <v>0</v>
      </c>
      <c r="H109" s="100">
        <f t="shared" si="16"/>
        <v>0</v>
      </c>
      <c r="I109" s="100">
        <f t="shared" si="16"/>
        <v>0</v>
      </c>
      <c r="J109" s="100">
        <f t="shared" si="16"/>
        <v>0</v>
      </c>
      <c r="K109" s="100">
        <f t="shared" si="16"/>
        <v>0</v>
      </c>
      <c r="L109" s="100">
        <f t="shared" si="16"/>
        <v>0</v>
      </c>
      <c r="M109" s="100">
        <f t="shared" si="16"/>
        <v>0</v>
      </c>
      <c r="N109" s="100">
        <f t="shared" si="16"/>
        <v>0</v>
      </c>
      <c r="O109" s="100">
        <f t="shared" si="16"/>
        <v>0</v>
      </c>
      <c r="P109" s="100">
        <f t="shared" si="16"/>
        <v>0</v>
      </c>
      <c r="Q109" s="100">
        <f t="shared" si="16"/>
        <v>0</v>
      </c>
      <c r="R109" s="100">
        <f t="shared" si="16"/>
        <v>0</v>
      </c>
      <c r="S109" s="100">
        <f t="shared" si="16"/>
        <v>0</v>
      </c>
      <c r="T109" s="100">
        <f t="shared" si="16"/>
        <v>0</v>
      </c>
      <c r="U109" s="100">
        <f t="shared" si="16"/>
        <v>0</v>
      </c>
      <c r="V109" s="100">
        <f t="shared" si="16"/>
        <v>0</v>
      </c>
      <c r="W109" s="100">
        <f t="shared" si="16"/>
        <v>0</v>
      </c>
      <c r="X109" s="100">
        <f t="shared" si="16"/>
        <v>0</v>
      </c>
      <c r="Y109" s="100">
        <f t="shared" si="16"/>
        <v>0</v>
      </c>
      <c r="Z109" s="100">
        <f t="shared" si="16"/>
        <v>0</v>
      </c>
      <c r="AA109" s="100">
        <f t="shared" si="16"/>
        <v>0</v>
      </c>
      <c r="AB109" s="100">
        <f t="shared" si="16"/>
        <v>0</v>
      </c>
      <c r="AC109" s="100">
        <f t="shared" si="16"/>
        <v>0</v>
      </c>
      <c r="AD109" s="85"/>
      <c r="AE109" s="85"/>
      <c r="AF109" s="59"/>
      <c r="AG109" s="59"/>
      <c r="AH109" s="59"/>
      <c r="AI109" s="59"/>
      <c r="AJ109" s="59"/>
    </row>
    <row r="110" spans="1:36" ht="12.75" x14ac:dyDescent="0.2">
      <c r="A110" s="85" t="s">
        <v>743</v>
      </c>
      <c r="B110" s="100">
        <f t="shared" ref="B110:AC110" si="17">-PV($B$86,$B$81,B109*8760*B178)/(B178*8760*$B149)*(1-$B$87)</f>
        <v>0</v>
      </c>
      <c r="C110" s="100">
        <f t="shared" si="17"/>
        <v>0</v>
      </c>
      <c r="D110" s="100">
        <f t="shared" si="17"/>
        <v>0</v>
      </c>
      <c r="E110" s="100">
        <f t="shared" si="17"/>
        <v>0</v>
      </c>
      <c r="F110" s="100">
        <f t="shared" si="17"/>
        <v>0</v>
      </c>
      <c r="G110" s="100">
        <f t="shared" si="17"/>
        <v>0</v>
      </c>
      <c r="H110" s="100">
        <f t="shared" si="17"/>
        <v>0</v>
      </c>
      <c r="I110" s="100">
        <f t="shared" si="17"/>
        <v>0</v>
      </c>
      <c r="J110" s="100">
        <f t="shared" si="17"/>
        <v>0</v>
      </c>
      <c r="K110" s="100">
        <f t="shared" si="17"/>
        <v>0</v>
      </c>
      <c r="L110" s="100">
        <f t="shared" si="17"/>
        <v>0</v>
      </c>
      <c r="M110" s="100">
        <f t="shared" si="17"/>
        <v>0</v>
      </c>
      <c r="N110" s="100">
        <f t="shared" si="17"/>
        <v>0</v>
      </c>
      <c r="O110" s="100">
        <f t="shared" si="17"/>
        <v>0</v>
      </c>
      <c r="P110" s="100">
        <f t="shared" si="17"/>
        <v>0</v>
      </c>
      <c r="Q110" s="100">
        <f t="shared" si="17"/>
        <v>0</v>
      </c>
      <c r="R110" s="100">
        <f t="shared" si="17"/>
        <v>0</v>
      </c>
      <c r="S110" s="100">
        <f t="shared" si="17"/>
        <v>0</v>
      </c>
      <c r="T110" s="100">
        <f t="shared" si="17"/>
        <v>0</v>
      </c>
      <c r="U110" s="100">
        <f t="shared" si="17"/>
        <v>0</v>
      </c>
      <c r="V110" s="100">
        <f t="shared" si="17"/>
        <v>0</v>
      </c>
      <c r="W110" s="100">
        <f t="shared" si="17"/>
        <v>0</v>
      </c>
      <c r="X110" s="100">
        <f t="shared" si="17"/>
        <v>0</v>
      </c>
      <c r="Y110" s="100">
        <f t="shared" si="17"/>
        <v>0</v>
      </c>
      <c r="Z110" s="100">
        <f t="shared" si="17"/>
        <v>0</v>
      </c>
      <c r="AA110" s="100">
        <f t="shared" si="17"/>
        <v>0</v>
      </c>
      <c r="AB110" s="100">
        <f t="shared" si="17"/>
        <v>0</v>
      </c>
      <c r="AC110" s="100">
        <f t="shared" si="17"/>
        <v>0</v>
      </c>
      <c r="AD110" s="85"/>
      <c r="AE110" s="85"/>
      <c r="AF110" s="59"/>
      <c r="AG110" s="59"/>
      <c r="AH110" s="59"/>
      <c r="AI110" s="59"/>
      <c r="AJ110" s="59"/>
    </row>
    <row r="111" spans="1:36" ht="12.75" x14ac:dyDescent="0.2">
      <c r="A111" s="85" t="s">
        <v>744</v>
      </c>
      <c r="B111" s="100">
        <f>B110*$B$80</f>
        <v>0</v>
      </c>
      <c r="C111" s="100">
        <f t="shared" ref="C111:AC111" si="18">C110*$B$80</f>
        <v>0</v>
      </c>
      <c r="D111" s="100">
        <f t="shared" si="18"/>
        <v>0</v>
      </c>
      <c r="E111" s="100">
        <f t="shared" si="18"/>
        <v>0</v>
      </c>
      <c r="F111" s="100">
        <f t="shared" si="18"/>
        <v>0</v>
      </c>
      <c r="G111" s="100">
        <f t="shared" si="18"/>
        <v>0</v>
      </c>
      <c r="H111" s="100">
        <f t="shared" si="18"/>
        <v>0</v>
      </c>
      <c r="I111" s="100">
        <f t="shared" si="18"/>
        <v>0</v>
      </c>
      <c r="J111" s="100">
        <f t="shared" si="18"/>
        <v>0</v>
      </c>
      <c r="K111" s="100">
        <f t="shared" si="18"/>
        <v>0</v>
      </c>
      <c r="L111" s="100">
        <f t="shared" si="18"/>
        <v>0</v>
      </c>
      <c r="M111" s="100">
        <f t="shared" si="18"/>
        <v>0</v>
      </c>
      <c r="N111" s="100">
        <f t="shared" si="18"/>
        <v>0</v>
      </c>
      <c r="O111" s="100">
        <f t="shared" si="18"/>
        <v>0</v>
      </c>
      <c r="P111" s="100">
        <f t="shared" si="18"/>
        <v>0</v>
      </c>
      <c r="Q111" s="100">
        <f t="shared" si="18"/>
        <v>0</v>
      </c>
      <c r="R111" s="100">
        <f t="shared" si="18"/>
        <v>0</v>
      </c>
      <c r="S111" s="100">
        <f t="shared" si="18"/>
        <v>0</v>
      </c>
      <c r="T111" s="100">
        <f t="shared" si="18"/>
        <v>0</v>
      </c>
      <c r="U111" s="100">
        <f t="shared" si="18"/>
        <v>0</v>
      </c>
      <c r="V111" s="100">
        <f t="shared" si="18"/>
        <v>0</v>
      </c>
      <c r="W111" s="100">
        <f t="shared" si="18"/>
        <v>0</v>
      </c>
      <c r="X111" s="100">
        <f t="shared" si="18"/>
        <v>0</v>
      </c>
      <c r="Y111" s="100">
        <f t="shared" si="18"/>
        <v>0</v>
      </c>
      <c r="Z111" s="100">
        <f t="shared" si="18"/>
        <v>0</v>
      </c>
      <c r="AA111" s="100">
        <f t="shared" si="18"/>
        <v>0</v>
      </c>
      <c r="AB111" s="100">
        <f t="shared" si="18"/>
        <v>0</v>
      </c>
      <c r="AC111" s="100">
        <f t="shared" si="18"/>
        <v>0</v>
      </c>
      <c r="AD111" s="85"/>
      <c r="AE111" s="85"/>
      <c r="AF111" s="59"/>
      <c r="AG111" s="59"/>
      <c r="AH111" s="59"/>
      <c r="AI111" s="59"/>
      <c r="AJ111" s="59"/>
    </row>
    <row r="112" spans="1:36" ht="12.75" x14ac:dyDescent="0.2">
      <c r="A112" s="85"/>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c r="AA112" s="100"/>
      <c r="AB112" s="100"/>
      <c r="AC112" s="100"/>
      <c r="AD112" s="85"/>
      <c r="AE112" s="85"/>
      <c r="AF112" s="59"/>
      <c r="AG112" s="59"/>
      <c r="AH112" s="59"/>
      <c r="AI112" s="59"/>
      <c r="AJ112" s="59"/>
    </row>
    <row r="113" spans="1:36" ht="12.75" x14ac:dyDescent="0.2">
      <c r="A113" s="85" t="s">
        <v>745</v>
      </c>
      <c r="B113" s="100">
        <f t="shared" ref="B113:C113" si="19">C113</f>
        <v>0</v>
      </c>
      <c r="C113" s="100">
        <f t="shared" si="19"/>
        <v>0</v>
      </c>
      <c r="D113" s="100">
        <f t="shared" ref="D113:AC113" si="20">((($B$83*C34+$B$82*(1-C34))*(1+($B$85*C66+$B$84*(1-C66))))+(($B$83*C34+$B$82*(1-C34))*$B$88*$B$89))*D93*(1-B87)</f>
        <v>0</v>
      </c>
      <c r="E113" s="100">
        <f t="shared" si="20"/>
        <v>0</v>
      </c>
      <c r="F113" s="100">
        <f t="shared" si="20"/>
        <v>0</v>
      </c>
      <c r="G113" s="100">
        <f t="shared" si="20"/>
        <v>0</v>
      </c>
      <c r="H113" s="100">
        <f t="shared" si="20"/>
        <v>0</v>
      </c>
      <c r="I113" s="100">
        <f t="shared" si="20"/>
        <v>0</v>
      </c>
      <c r="J113" s="100">
        <f t="shared" si="20"/>
        <v>0</v>
      </c>
      <c r="K113" s="100">
        <f t="shared" si="20"/>
        <v>0</v>
      </c>
      <c r="L113" s="100">
        <f t="shared" si="20"/>
        <v>0</v>
      </c>
      <c r="M113" s="100">
        <f t="shared" si="20"/>
        <v>0</v>
      </c>
      <c r="N113" s="100">
        <f t="shared" si="20"/>
        <v>0</v>
      </c>
      <c r="O113" s="100">
        <f t="shared" si="20"/>
        <v>0</v>
      </c>
      <c r="P113" s="100">
        <f t="shared" si="20"/>
        <v>0</v>
      </c>
      <c r="Q113" s="100">
        <f t="shared" si="20"/>
        <v>0</v>
      </c>
      <c r="R113" s="100">
        <f t="shared" si="20"/>
        <v>0</v>
      </c>
      <c r="S113" s="100">
        <f t="shared" si="20"/>
        <v>0</v>
      </c>
      <c r="T113" s="100">
        <f t="shared" si="20"/>
        <v>0</v>
      </c>
      <c r="U113" s="100">
        <f t="shared" si="20"/>
        <v>0</v>
      </c>
      <c r="V113" s="100">
        <f t="shared" si="20"/>
        <v>0</v>
      </c>
      <c r="W113" s="100">
        <f t="shared" si="20"/>
        <v>0</v>
      </c>
      <c r="X113" s="100">
        <f t="shared" si="20"/>
        <v>0</v>
      </c>
      <c r="Y113" s="100">
        <f t="shared" si="20"/>
        <v>0</v>
      </c>
      <c r="Z113" s="100">
        <f t="shared" si="20"/>
        <v>0</v>
      </c>
      <c r="AA113" s="100">
        <f t="shared" si="20"/>
        <v>0</v>
      </c>
      <c r="AB113" s="100">
        <f t="shared" si="20"/>
        <v>0</v>
      </c>
      <c r="AC113" s="100">
        <f t="shared" si="20"/>
        <v>0</v>
      </c>
      <c r="AD113" s="85"/>
      <c r="AE113" s="85"/>
      <c r="AF113" s="59"/>
      <c r="AG113" s="59"/>
      <c r="AH113" s="59"/>
      <c r="AI113" s="59"/>
      <c r="AJ113" s="59"/>
    </row>
    <row r="114" spans="1:36" ht="12.75" x14ac:dyDescent="0.2">
      <c r="A114" s="85" t="s">
        <v>746</v>
      </c>
      <c r="B114" s="100">
        <f t="shared" ref="B114:AC114" si="21">-PV($B$86,$B$81,B113*8760*B199)/(B199*8760*$B149)*(1-$B$87)</f>
        <v>0</v>
      </c>
      <c r="C114" s="100">
        <f t="shared" si="21"/>
        <v>0</v>
      </c>
      <c r="D114" s="100">
        <f t="shared" si="21"/>
        <v>0</v>
      </c>
      <c r="E114" s="100">
        <f t="shared" si="21"/>
        <v>0</v>
      </c>
      <c r="F114" s="100">
        <f t="shared" si="21"/>
        <v>0</v>
      </c>
      <c r="G114" s="100">
        <f t="shared" si="21"/>
        <v>0</v>
      </c>
      <c r="H114" s="100">
        <f t="shared" si="21"/>
        <v>0</v>
      </c>
      <c r="I114" s="100">
        <f t="shared" si="21"/>
        <v>0</v>
      </c>
      <c r="J114" s="100">
        <f t="shared" si="21"/>
        <v>0</v>
      </c>
      <c r="K114" s="100">
        <f t="shared" si="21"/>
        <v>0</v>
      </c>
      <c r="L114" s="100">
        <f t="shared" si="21"/>
        <v>0</v>
      </c>
      <c r="M114" s="100">
        <f t="shared" si="21"/>
        <v>0</v>
      </c>
      <c r="N114" s="100">
        <f t="shared" si="21"/>
        <v>0</v>
      </c>
      <c r="O114" s="100">
        <f t="shared" si="21"/>
        <v>0</v>
      </c>
      <c r="P114" s="100">
        <f t="shared" si="21"/>
        <v>0</v>
      </c>
      <c r="Q114" s="100">
        <f t="shared" si="21"/>
        <v>0</v>
      </c>
      <c r="R114" s="100">
        <f t="shared" si="21"/>
        <v>0</v>
      </c>
      <c r="S114" s="100">
        <f t="shared" si="21"/>
        <v>0</v>
      </c>
      <c r="T114" s="100">
        <f t="shared" si="21"/>
        <v>0</v>
      </c>
      <c r="U114" s="100">
        <f t="shared" si="21"/>
        <v>0</v>
      </c>
      <c r="V114" s="100">
        <f t="shared" si="21"/>
        <v>0</v>
      </c>
      <c r="W114" s="100">
        <f t="shared" si="21"/>
        <v>0</v>
      </c>
      <c r="X114" s="100">
        <f t="shared" si="21"/>
        <v>0</v>
      </c>
      <c r="Y114" s="100">
        <f t="shared" si="21"/>
        <v>0</v>
      </c>
      <c r="Z114" s="100">
        <f t="shared" si="21"/>
        <v>0</v>
      </c>
      <c r="AA114" s="100">
        <f t="shared" si="21"/>
        <v>0</v>
      </c>
      <c r="AB114" s="100">
        <f t="shared" si="21"/>
        <v>0</v>
      </c>
      <c r="AC114" s="100">
        <f t="shared" si="21"/>
        <v>0</v>
      </c>
      <c r="AD114" s="85"/>
      <c r="AE114" s="85"/>
      <c r="AF114" s="59"/>
      <c r="AG114" s="59"/>
      <c r="AH114" s="59"/>
      <c r="AI114" s="59"/>
      <c r="AJ114" s="59"/>
    </row>
    <row r="115" spans="1:36" ht="12.75" x14ac:dyDescent="0.2">
      <c r="A115" s="85" t="s">
        <v>747</v>
      </c>
      <c r="B115" s="100">
        <f>B114*$B$80</f>
        <v>0</v>
      </c>
      <c r="C115" s="100">
        <f t="shared" ref="C115:AC115" si="22">C114*$B$80</f>
        <v>0</v>
      </c>
      <c r="D115" s="100">
        <f t="shared" si="22"/>
        <v>0</v>
      </c>
      <c r="E115" s="100">
        <f t="shared" si="22"/>
        <v>0</v>
      </c>
      <c r="F115" s="100">
        <f t="shared" si="22"/>
        <v>0</v>
      </c>
      <c r="G115" s="100">
        <f t="shared" si="22"/>
        <v>0</v>
      </c>
      <c r="H115" s="100">
        <f t="shared" si="22"/>
        <v>0</v>
      </c>
      <c r="I115" s="100">
        <f t="shared" si="22"/>
        <v>0</v>
      </c>
      <c r="J115" s="100">
        <f t="shared" si="22"/>
        <v>0</v>
      </c>
      <c r="K115" s="100">
        <f t="shared" si="22"/>
        <v>0</v>
      </c>
      <c r="L115" s="100">
        <f t="shared" si="22"/>
        <v>0</v>
      </c>
      <c r="M115" s="100">
        <f t="shared" si="22"/>
        <v>0</v>
      </c>
      <c r="N115" s="100">
        <f t="shared" si="22"/>
        <v>0</v>
      </c>
      <c r="O115" s="100">
        <f t="shared" si="22"/>
        <v>0</v>
      </c>
      <c r="P115" s="100">
        <f t="shared" si="22"/>
        <v>0</v>
      </c>
      <c r="Q115" s="100">
        <f t="shared" si="22"/>
        <v>0</v>
      </c>
      <c r="R115" s="100">
        <f t="shared" si="22"/>
        <v>0</v>
      </c>
      <c r="S115" s="100">
        <f t="shared" si="22"/>
        <v>0</v>
      </c>
      <c r="T115" s="100">
        <f t="shared" si="22"/>
        <v>0</v>
      </c>
      <c r="U115" s="100">
        <f t="shared" si="22"/>
        <v>0</v>
      </c>
      <c r="V115" s="100">
        <f t="shared" si="22"/>
        <v>0</v>
      </c>
      <c r="W115" s="100">
        <f t="shared" si="22"/>
        <v>0</v>
      </c>
      <c r="X115" s="100">
        <f t="shared" si="22"/>
        <v>0</v>
      </c>
      <c r="Y115" s="100">
        <f t="shared" si="22"/>
        <v>0</v>
      </c>
      <c r="Z115" s="100">
        <f t="shared" si="22"/>
        <v>0</v>
      </c>
      <c r="AA115" s="100">
        <f t="shared" si="22"/>
        <v>0</v>
      </c>
      <c r="AB115" s="100">
        <f t="shared" si="22"/>
        <v>0</v>
      </c>
      <c r="AC115" s="100">
        <f t="shared" si="22"/>
        <v>0</v>
      </c>
      <c r="AD115" s="85"/>
      <c r="AE115" s="85"/>
      <c r="AF115" s="59"/>
      <c r="AG115" s="59"/>
      <c r="AH115" s="59"/>
      <c r="AI115" s="59"/>
      <c r="AJ115" s="59"/>
    </row>
    <row r="116" spans="1:36" ht="12.75" x14ac:dyDescent="0.2">
      <c r="A116" s="85"/>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c r="AA116" s="100"/>
      <c r="AB116" s="100"/>
      <c r="AC116" s="100"/>
      <c r="AD116" s="85"/>
      <c r="AE116" s="85"/>
      <c r="AF116" s="59"/>
      <c r="AG116" s="59"/>
      <c r="AH116" s="59"/>
      <c r="AI116" s="59"/>
      <c r="AJ116" s="59"/>
    </row>
    <row r="117" spans="1:36" ht="12.75" x14ac:dyDescent="0.2">
      <c r="A117" s="85" t="s">
        <v>825</v>
      </c>
      <c r="B117" s="100">
        <f>15</f>
        <v>15</v>
      </c>
      <c r="C117" s="100">
        <f>15</f>
        <v>15</v>
      </c>
      <c r="D117" s="100">
        <f>15</f>
        <v>15</v>
      </c>
      <c r="E117" s="100">
        <f>15</f>
        <v>15</v>
      </c>
      <c r="F117" s="100">
        <f>15</f>
        <v>15</v>
      </c>
      <c r="G117" s="100">
        <f>15</f>
        <v>15</v>
      </c>
      <c r="H117" s="100">
        <f>15</f>
        <v>15</v>
      </c>
      <c r="I117" s="100">
        <f>15</f>
        <v>15</v>
      </c>
      <c r="J117" s="100">
        <f>15</f>
        <v>15</v>
      </c>
      <c r="K117" s="100">
        <f>15</f>
        <v>15</v>
      </c>
      <c r="L117" s="100">
        <f>15</f>
        <v>15</v>
      </c>
      <c r="M117" s="100">
        <f>15</f>
        <v>15</v>
      </c>
      <c r="N117" s="100">
        <f>15</f>
        <v>15</v>
      </c>
      <c r="O117" s="100">
        <f>15</f>
        <v>15</v>
      </c>
      <c r="P117" s="100">
        <f>15</f>
        <v>15</v>
      </c>
      <c r="Q117" s="100">
        <f>15</f>
        <v>15</v>
      </c>
      <c r="R117" s="100">
        <f>15</f>
        <v>15</v>
      </c>
      <c r="S117" s="100">
        <f>15</f>
        <v>15</v>
      </c>
      <c r="T117" s="100">
        <f>15</f>
        <v>15</v>
      </c>
      <c r="U117" s="100">
        <f>15</f>
        <v>15</v>
      </c>
      <c r="V117" s="100">
        <f>15</f>
        <v>15</v>
      </c>
      <c r="W117" s="100">
        <f>15</f>
        <v>15</v>
      </c>
      <c r="X117" s="100">
        <f>15</f>
        <v>15</v>
      </c>
      <c r="Y117" s="100">
        <f>15</f>
        <v>15</v>
      </c>
      <c r="Z117" s="100">
        <f>15</f>
        <v>15</v>
      </c>
      <c r="AA117" s="100">
        <f>15</f>
        <v>15</v>
      </c>
      <c r="AB117" s="100">
        <f>15</f>
        <v>15</v>
      </c>
      <c r="AC117" s="100">
        <f>15</f>
        <v>15</v>
      </c>
      <c r="AD117" s="85"/>
      <c r="AE117" s="85"/>
      <c r="AF117" s="59"/>
      <c r="AG117" s="59"/>
      <c r="AH117" s="59"/>
      <c r="AI117" s="59"/>
      <c r="AJ117" s="59"/>
    </row>
    <row r="118" spans="1:36" ht="12.75" x14ac:dyDescent="0.2">
      <c r="A118" s="85" t="s">
        <v>826</v>
      </c>
      <c r="B118" s="100">
        <f>B117*(1-$B$87)*$B$81/B149</f>
        <v>6.9375</v>
      </c>
      <c r="C118" s="100">
        <f t="shared" ref="C118:AC118" si="23">C117*(1-$B$87)*$B$81/C149</f>
        <v>6.9375</v>
      </c>
      <c r="D118" s="100">
        <f t="shared" si="23"/>
        <v>6.9375</v>
      </c>
      <c r="E118" s="100">
        <f t="shared" si="23"/>
        <v>6.9375</v>
      </c>
      <c r="F118" s="100">
        <f t="shared" si="23"/>
        <v>6.9375</v>
      </c>
      <c r="G118" s="100">
        <f t="shared" si="23"/>
        <v>6.9375</v>
      </c>
      <c r="H118" s="100">
        <f t="shared" si="23"/>
        <v>6.9375</v>
      </c>
      <c r="I118" s="100">
        <f t="shared" si="23"/>
        <v>6.9375</v>
      </c>
      <c r="J118" s="100">
        <f t="shared" si="23"/>
        <v>6.9375</v>
      </c>
      <c r="K118" s="100">
        <f t="shared" si="23"/>
        <v>6.9375</v>
      </c>
      <c r="L118" s="100">
        <f t="shared" si="23"/>
        <v>6.9375</v>
      </c>
      <c r="M118" s="100">
        <f t="shared" si="23"/>
        <v>6.9375</v>
      </c>
      <c r="N118" s="100">
        <f t="shared" si="23"/>
        <v>6.9375</v>
      </c>
      <c r="O118" s="100">
        <f t="shared" si="23"/>
        <v>6.9375</v>
      </c>
      <c r="P118" s="100">
        <f t="shared" si="23"/>
        <v>6.9375</v>
      </c>
      <c r="Q118" s="100">
        <f t="shared" si="23"/>
        <v>6.9375</v>
      </c>
      <c r="R118" s="100">
        <f t="shared" si="23"/>
        <v>6.9375</v>
      </c>
      <c r="S118" s="100">
        <f t="shared" si="23"/>
        <v>6.9375</v>
      </c>
      <c r="T118" s="100">
        <f t="shared" si="23"/>
        <v>6.9375</v>
      </c>
      <c r="U118" s="100">
        <f t="shared" si="23"/>
        <v>6.9375</v>
      </c>
      <c r="V118" s="100">
        <f t="shared" si="23"/>
        <v>6.9375</v>
      </c>
      <c r="W118" s="100">
        <f t="shared" si="23"/>
        <v>6.9375</v>
      </c>
      <c r="X118" s="100">
        <f t="shared" si="23"/>
        <v>6.9375</v>
      </c>
      <c r="Y118" s="100">
        <f t="shared" si="23"/>
        <v>6.9375</v>
      </c>
      <c r="Z118" s="100">
        <f t="shared" si="23"/>
        <v>6.9375</v>
      </c>
      <c r="AA118" s="100">
        <f t="shared" si="23"/>
        <v>6.9375</v>
      </c>
      <c r="AB118" s="100">
        <f t="shared" si="23"/>
        <v>6.9375</v>
      </c>
      <c r="AC118" s="100">
        <f t="shared" si="23"/>
        <v>6.9375</v>
      </c>
      <c r="AD118" s="85"/>
      <c r="AE118" s="85"/>
      <c r="AF118" s="59"/>
      <c r="AG118" s="59"/>
      <c r="AH118" s="59"/>
      <c r="AI118" s="59"/>
      <c r="AJ118" s="59"/>
    </row>
    <row r="119" spans="1:36" ht="12.75" x14ac:dyDescent="0.2">
      <c r="A119" s="85" t="s">
        <v>827</v>
      </c>
      <c r="B119" s="100">
        <f>B118*$B$80</f>
        <v>6.1543302834887239</v>
      </c>
      <c r="C119" s="100">
        <f t="shared" ref="C119:AC119" si="24">C118*$B$80</f>
        <v>6.1543302834887239</v>
      </c>
      <c r="D119" s="100">
        <f t="shared" si="24"/>
        <v>6.1543302834887239</v>
      </c>
      <c r="E119" s="100">
        <f t="shared" si="24"/>
        <v>6.1543302834887239</v>
      </c>
      <c r="F119" s="100">
        <f t="shared" si="24"/>
        <v>6.1543302834887239</v>
      </c>
      <c r="G119" s="100">
        <f t="shared" si="24"/>
        <v>6.1543302834887239</v>
      </c>
      <c r="H119" s="100">
        <f t="shared" si="24"/>
        <v>6.1543302834887239</v>
      </c>
      <c r="I119" s="100">
        <f t="shared" si="24"/>
        <v>6.1543302834887239</v>
      </c>
      <c r="J119" s="100">
        <f t="shared" si="24"/>
        <v>6.1543302834887239</v>
      </c>
      <c r="K119" s="100">
        <f t="shared" si="24"/>
        <v>6.1543302834887239</v>
      </c>
      <c r="L119" s="100">
        <f t="shared" si="24"/>
        <v>6.1543302834887239</v>
      </c>
      <c r="M119" s="100">
        <f t="shared" si="24"/>
        <v>6.1543302834887239</v>
      </c>
      <c r="N119" s="100">
        <f t="shared" si="24"/>
        <v>6.1543302834887239</v>
      </c>
      <c r="O119" s="100">
        <f t="shared" si="24"/>
        <v>6.1543302834887239</v>
      </c>
      <c r="P119" s="100">
        <f t="shared" si="24"/>
        <v>6.1543302834887239</v>
      </c>
      <c r="Q119" s="100">
        <f t="shared" si="24"/>
        <v>6.1543302834887239</v>
      </c>
      <c r="R119" s="100">
        <f t="shared" si="24"/>
        <v>6.1543302834887239</v>
      </c>
      <c r="S119" s="100">
        <f t="shared" si="24"/>
        <v>6.1543302834887239</v>
      </c>
      <c r="T119" s="100">
        <f t="shared" si="24"/>
        <v>6.1543302834887239</v>
      </c>
      <c r="U119" s="100">
        <f t="shared" si="24"/>
        <v>6.1543302834887239</v>
      </c>
      <c r="V119" s="100">
        <f t="shared" si="24"/>
        <v>6.1543302834887239</v>
      </c>
      <c r="W119" s="100">
        <f t="shared" si="24"/>
        <v>6.1543302834887239</v>
      </c>
      <c r="X119" s="100">
        <f t="shared" si="24"/>
        <v>6.1543302834887239</v>
      </c>
      <c r="Y119" s="100">
        <f t="shared" si="24"/>
        <v>6.1543302834887239</v>
      </c>
      <c r="Z119" s="100">
        <f t="shared" si="24"/>
        <v>6.1543302834887239</v>
      </c>
      <c r="AA119" s="100">
        <f t="shared" si="24"/>
        <v>6.1543302834887239</v>
      </c>
      <c r="AB119" s="100">
        <f t="shared" si="24"/>
        <v>6.1543302834887239</v>
      </c>
      <c r="AC119" s="100">
        <f t="shared" si="24"/>
        <v>6.1543302834887239</v>
      </c>
      <c r="AD119" s="85"/>
      <c r="AE119" s="85"/>
      <c r="AF119" s="59"/>
      <c r="AG119" s="59"/>
      <c r="AH119" s="59"/>
      <c r="AI119" s="59"/>
      <c r="AJ119" s="59"/>
    </row>
    <row r="120" spans="1:36" ht="12.75" x14ac:dyDescent="0.2">
      <c r="A120" s="85"/>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c r="AA120" s="100"/>
      <c r="AB120" s="100"/>
      <c r="AC120" s="100"/>
      <c r="AD120" s="85"/>
      <c r="AE120" s="85"/>
      <c r="AF120" s="59"/>
      <c r="AG120" s="59"/>
      <c r="AH120" s="59"/>
      <c r="AI120" s="59"/>
      <c r="AJ120" s="59"/>
    </row>
    <row r="121" spans="1:36" s="98" customFormat="1" ht="12.75" x14ac:dyDescent="0.2">
      <c r="A121" s="95" t="s">
        <v>748</v>
      </c>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c r="AB121" s="103"/>
      <c r="AC121" s="103"/>
      <c r="AD121" s="96"/>
      <c r="AE121" s="96"/>
      <c r="AF121" s="97"/>
      <c r="AG121" s="97"/>
      <c r="AH121" s="97"/>
      <c r="AI121" s="97"/>
      <c r="AJ121" s="97"/>
    </row>
    <row r="122" spans="1:36" ht="12.75" x14ac:dyDescent="0.2">
      <c r="A122" s="85" t="s">
        <v>749</v>
      </c>
      <c r="B122" s="85">
        <v>2022</v>
      </c>
      <c r="C122" s="85">
        <v>2023</v>
      </c>
      <c r="D122" s="85">
        <v>2024</v>
      </c>
      <c r="E122" s="85">
        <v>2025</v>
      </c>
      <c r="F122" s="85">
        <v>2026</v>
      </c>
      <c r="G122" s="85">
        <v>2027</v>
      </c>
      <c r="H122" s="85">
        <v>2028</v>
      </c>
      <c r="I122" s="85">
        <v>2029</v>
      </c>
      <c r="J122" s="85">
        <v>2030</v>
      </c>
      <c r="K122" s="85">
        <v>2031</v>
      </c>
      <c r="L122" s="85">
        <v>2032</v>
      </c>
      <c r="M122" s="59">
        <v>2033</v>
      </c>
      <c r="N122" s="59">
        <v>2034</v>
      </c>
      <c r="O122" s="59">
        <v>2035</v>
      </c>
      <c r="P122" s="59">
        <v>2036</v>
      </c>
      <c r="Q122" s="59">
        <v>2037</v>
      </c>
      <c r="R122" s="59">
        <v>2038</v>
      </c>
      <c r="S122" s="59">
        <v>2039</v>
      </c>
      <c r="T122" s="59">
        <v>2040</v>
      </c>
      <c r="U122" s="59">
        <v>2041</v>
      </c>
      <c r="V122" s="59">
        <v>2042</v>
      </c>
      <c r="W122" s="59">
        <v>2043</v>
      </c>
      <c r="X122" s="59">
        <v>2044</v>
      </c>
      <c r="Y122" s="59">
        <v>2045</v>
      </c>
      <c r="Z122" s="59">
        <v>2046</v>
      </c>
      <c r="AA122" s="59">
        <v>2047</v>
      </c>
      <c r="AB122" s="59">
        <v>2048</v>
      </c>
      <c r="AC122" s="59">
        <v>2049</v>
      </c>
      <c r="AD122" s="59">
        <v>2050</v>
      </c>
      <c r="AE122" s="59"/>
      <c r="AF122" s="59"/>
      <c r="AG122" s="59"/>
      <c r="AH122" s="59"/>
      <c r="AI122" s="59"/>
      <c r="AJ122" s="59"/>
    </row>
    <row r="123" spans="1:36" ht="12.75" x14ac:dyDescent="0.2">
      <c r="A123" s="85" t="s">
        <v>750</v>
      </c>
      <c r="B123" s="99">
        <v>0</v>
      </c>
      <c r="C123" s="99">
        <v>1</v>
      </c>
      <c r="D123" s="99">
        <v>1</v>
      </c>
      <c r="E123" s="99">
        <v>1</v>
      </c>
      <c r="F123" s="99">
        <v>1</v>
      </c>
      <c r="G123" s="99">
        <v>1</v>
      </c>
      <c r="H123" s="99">
        <v>1</v>
      </c>
      <c r="I123" s="99">
        <v>1</v>
      </c>
      <c r="J123" s="99">
        <v>1</v>
      </c>
      <c r="K123" s="99">
        <v>1</v>
      </c>
      <c r="L123" s="99">
        <v>1</v>
      </c>
      <c r="M123" s="99">
        <v>1</v>
      </c>
      <c r="N123" s="99">
        <v>1</v>
      </c>
      <c r="O123" s="99">
        <v>1</v>
      </c>
      <c r="P123" s="99">
        <v>1</v>
      </c>
      <c r="Q123" s="99">
        <v>0.75</v>
      </c>
      <c r="R123" s="99">
        <v>0.5</v>
      </c>
      <c r="S123" s="99">
        <v>0</v>
      </c>
      <c r="T123" s="99">
        <v>0</v>
      </c>
      <c r="U123" s="99">
        <v>0</v>
      </c>
      <c r="V123" s="99">
        <v>0</v>
      </c>
      <c r="W123" s="99">
        <v>0</v>
      </c>
      <c r="X123" s="99">
        <v>0</v>
      </c>
      <c r="Y123" s="99">
        <v>0</v>
      </c>
      <c r="Z123" s="99">
        <v>0</v>
      </c>
      <c r="AA123" s="99">
        <v>0</v>
      </c>
      <c r="AB123" s="99">
        <v>0</v>
      </c>
      <c r="AC123" s="99">
        <v>0</v>
      </c>
      <c r="AD123" s="99">
        <v>0</v>
      </c>
      <c r="AE123" s="59"/>
      <c r="AF123" s="59"/>
      <c r="AG123" s="59"/>
      <c r="AH123" s="59"/>
      <c r="AI123" s="59"/>
      <c r="AJ123" s="59"/>
    </row>
    <row r="124" spans="1:36" ht="12.75" x14ac:dyDescent="0.2">
      <c r="A124" s="67"/>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row>
    <row r="125" spans="1:36" ht="12.75" x14ac:dyDescent="0.2">
      <c r="A125" s="85" t="s">
        <v>751</v>
      </c>
      <c r="B125" s="104">
        <v>0</v>
      </c>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row>
    <row r="126" spans="1:36" ht="12.75" x14ac:dyDescent="0.2">
      <c r="A126" s="85" t="s">
        <v>752</v>
      </c>
      <c r="B126" s="104">
        <v>0</v>
      </c>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row>
    <row r="127" spans="1:36" ht="12.75" x14ac:dyDescent="0.2">
      <c r="A127" s="85" t="s">
        <v>725</v>
      </c>
      <c r="B127" s="104">
        <v>0</v>
      </c>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row>
    <row r="128" spans="1:36" ht="12.75" x14ac:dyDescent="0.2">
      <c r="A128" s="85" t="s">
        <v>726</v>
      </c>
      <c r="B128" s="104">
        <v>0</v>
      </c>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row>
    <row r="129" spans="1:36" ht="12.75" x14ac:dyDescent="0.2">
      <c r="A129" s="59" t="s">
        <v>727</v>
      </c>
      <c r="B129" s="78">
        <v>7.4999999999999997E-2</v>
      </c>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row>
    <row r="130" spans="1:36" ht="12.75" x14ac:dyDescent="0.2">
      <c r="A130" s="85" t="s">
        <v>728</v>
      </c>
      <c r="B130" s="92">
        <v>0.1</v>
      </c>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row>
    <row r="131" spans="1:36" ht="12.75" x14ac:dyDescent="0.2">
      <c r="A131" s="85" t="s">
        <v>729</v>
      </c>
      <c r="B131" s="92">
        <v>0</v>
      </c>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row>
    <row r="132" spans="1:36" ht="12.75" x14ac:dyDescent="0.2">
      <c r="A132" s="67"/>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row>
    <row r="133" spans="1:36" ht="12.75" x14ac:dyDescent="0.2">
      <c r="A133" s="105" t="s">
        <v>753</v>
      </c>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row>
    <row r="134" spans="1:36" ht="12.75" x14ac:dyDescent="0.2">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c r="AA134" s="85"/>
      <c r="AB134" s="85"/>
      <c r="AC134" s="85"/>
      <c r="AD134" s="85"/>
      <c r="AE134" s="85"/>
      <c r="AF134" s="59"/>
      <c r="AG134" s="59"/>
      <c r="AH134" s="59"/>
      <c r="AI134" s="59"/>
      <c r="AJ134" s="59"/>
    </row>
    <row r="135" spans="1:36" ht="12.75" x14ac:dyDescent="0.2">
      <c r="A135" s="85"/>
      <c r="B135" s="85">
        <v>2023</v>
      </c>
      <c r="C135" s="85">
        <v>2024</v>
      </c>
      <c r="D135" s="85">
        <v>2025</v>
      </c>
      <c r="E135" s="85">
        <v>2026</v>
      </c>
      <c r="F135" s="85">
        <v>2027</v>
      </c>
      <c r="G135" s="85">
        <v>2028</v>
      </c>
      <c r="H135" s="85">
        <v>2029</v>
      </c>
      <c r="I135" s="85">
        <v>2030</v>
      </c>
      <c r="J135" s="85">
        <v>2031</v>
      </c>
      <c r="K135" s="85">
        <v>2032</v>
      </c>
      <c r="L135" s="85">
        <v>2033</v>
      </c>
      <c r="M135" s="85">
        <v>2034</v>
      </c>
      <c r="N135" s="85">
        <v>2035</v>
      </c>
      <c r="O135" s="85">
        <v>2036</v>
      </c>
      <c r="P135" s="85">
        <v>2037</v>
      </c>
      <c r="Q135" s="85">
        <v>2038</v>
      </c>
      <c r="R135" s="85">
        <v>2039</v>
      </c>
      <c r="S135" s="85">
        <v>2040</v>
      </c>
      <c r="T135" s="85">
        <v>2041</v>
      </c>
      <c r="U135" s="85">
        <v>2042</v>
      </c>
      <c r="V135" s="85">
        <v>2043</v>
      </c>
      <c r="W135" s="85">
        <v>2044</v>
      </c>
      <c r="X135" s="85">
        <v>2045</v>
      </c>
      <c r="Y135" s="85">
        <v>2046</v>
      </c>
      <c r="Z135" s="85">
        <v>2047</v>
      </c>
      <c r="AA135" s="85">
        <v>2048</v>
      </c>
      <c r="AB135" s="85">
        <v>2049</v>
      </c>
      <c r="AC135" s="85">
        <v>2050</v>
      </c>
      <c r="AD135" s="85"/>
      <c r="AE135" s="85"/>
      <c r="AF135" s="59"/>
      <c r="AG135" s="59"/>
      <c r="AH135" s="59"/>
      <c r="AI135" s="59"/>
      <c r="AJ135" s="59"/>
    </row>
    <row r="136" spans="1:36" ht="12.75" x14ac:dyDescent="0.2">
      <c r="A136" s="59" t="s">
        <v>754</v>
      </c>
      <c r="B136" s="100">
        <f>C136</f>
        <v>0</v>
      </c>
      <c r="C136" s="100">
        <f t="shared" ref="B136:C136" si="25">D136</f>
        <v>0</v>
      </c>
      <c r="D136" s="100">
        <f>(($B$126*C34+$B$125*(1-C34))+($B$128*C64+$B$127*(1-C64))+($B$130*$B$131))*(1-$B$129)*E123</f>
        <v>0</v>
      </c>
      <c r="E136" s="100">
        <f t="shared" ref="D136:AC136" si="26">(($B$126*D34+$B$125*(1-D34))+($B$128*D64+$B$127*(1-D64))+($B$130*$B$131))*(1-$B$129)*F123</f>
        <v>0</v>
      </c>
      <c r="F136" s="100">
        <f t="shared" si="26"/>
        <v>0</v>
      </c>
      <c r="G136" s="100">
        <f t="shared" si="26"/>
        <v>0</v>
      </c>
      <c r="H136" s="100">
        <f t="shared" si="26"/>
        <v>0</v>
      </c>
      <c r="I136" s="100">
        <f t="shared" si="26"/>
        <v>0</v>
      </c>
      <c r="J136" s="100">
        <f t="shared" si="26"/>
        <v>0</v>
      </c>
      <c r="K136" s="100">
        <f t="shared" si="26"/>
        <v>0</v>
      </c>
      <c r="L136" s="100">
        <f t="shared" si="26"/>
        <v>0</v>
      </c>
      <c r="M136" s="100">
        <f t="shared" si="26"/>
        <v>0</v>
      </c>
      <c r="N136" s="100">
        <f t="shared" si="26"/>
        <v>0</v>
      </c>
      <c r="O136" s="100">
        <f t="shared" si="26"/>
        <v>0</v>
      </c>
      <c r="P136" s="100">
        <f t="shared" si="26"/>
        <v>0</v>
      </c>
      <c r="Q136" s="100">
        <f t="shared" si="26"/>
        <v>0</v>
      </c>
      <c r="R136" s="100">
        <f t="shared" si="26"/>
        <v>0</v>
      </c>
      <c r="S136" s="100">
        <f t="shared" si="26"/>
        <v>0</v>
      </c>
      <c r="T136" s="100">
        <f t="shared" si="26"/>
        <v>0</v>
      </c>
      <c r="U136" s="100">
        <f t="shared" si="26"/>
        <v>0</v>
      </c>
      <c r="V136" s="100">
        <f t="shared" si="26"/>
        <v>0</v>
      </c>
      <c r="W136" s="85">
        <f t="shared" si="26"/>
        <v>0</v>
      </c>
      <c r="X136" s="85">
        <f t="shared" si="26"/>
        <v>0</v>
      </c>
      <c r="Y136" s="85">
        <f t="shared" si="26"/>
        <v>0</v>
      </c>
      <c r="Z136" s="85">
        <f t="shared" si="26"/>
        <v>0</v>
      </c>
      <c r="AA136" s="85">
        <f t="shared" si="26"/>
        <v>0</v>
      </c>
      <c r="AB136" s="85">
        <f t="shared" si="26"/>
        <v>0</v>
      </c>
      <c r="AC136" s="85">
        <f t="shared" si="26"/>
        <v>0</v>
      </c>
      <c r="AD136" s="85"/>
      <c r="AE136" s="85"/>
      <c r="AF136" s="59"/>
      <c r="AG136" s="59"/>
      <c r="AH136" s="59"/>
      <c r="AI136" s="59"/>
      <c r="AJ136" s="59"/>
    </row>
    <row r="137" spans="1:36" ht="12.75" x14ac:dyDescent="0.2">
      <c r="A137" s="85"/>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85"/>
      <c r="X137" s="85"/>
      <c r="Y137" s="85"/>
      <c r="Z137" s="85"/>
      <c r="AA137" s="85"/>
      <c r="AB137" s="85"/>
      <c r="AC137" s="85"/>
      <c r="AD137" s="85"/>
      <c r="AE137" s="85"/>
      <c r="AF137" s="59"/>
      <c r="AG137" s="59"/>
      <c r="AH137" s="59"/>
      <c r="AI137" s="59"/>
      <c r="AJ137" s="59"/>
    </row>
    <row r="138" spans="1:36" ht="12.75" x14ac:dyDescent="0.2">
      <c r="A138" s="85"/>
      <c r="B138" s="100">
        <v>2023</v>
      </c>
      <c r="C138" s="100">
        <v>2024</v>
      </c>
      <c r="D138" s="100">
        <v>2025</v>
      </c>
      <c r="E138" s="100">
        <v>2026</v>
      </c>
      <c r="F138" s="100">
        <v>2027</v>
      </c>
      <c r="G138" s="100">
        <v>2028</v>
      </c>
      <c r="H138" s="100">
        <v>2029</v>
      </c>
      <c r="I138" s="100">
        <v>2030</v>
      </c>
      <c r="J138" s="100">
        <v>2031</v>
      </c>
      <c r="K138" s="100">
        <v>2032</v>
      </c>
      <c r="L138" s="100">
        <v>2033</v>
      </c>
      <c r="M138" s="100">
        <v>2034</v>
      </c>
      <c r="N138" s="100">
        <v>2035</v>
      </c>
      <c r="O138" s="100">
        <v>2036</v>
      </c>
      <c r="P138" s="100">
        <v>2037</v>
      </c>
      <c r="Q138" s="100">
        <v>2038</v>
      </c>
      <c r="R138" s="100">
        <v>2039</v>
      </c>
      <c r="S138" s="100">
        <v>2040</v>
      </c>
      <c r="T138" s="100">
        <v>2041</v>
      </c>
      <c r="U138" s="100">
        <v>2042</v>
      </c>
      <c r="V138" s="100">
        <v>2043</v>
      </c>
      <c r="W138" s="85">
        <v>2044</v>
      </c>
      <c r="X138" s="85">
        <v>2045</v>
      </c>
      <c r="Y138" s="85">
        <v>2046</v>
      </c>
      <c r="Z138" s="85">
        <v>2047</v>
      </c>
      <c r="AA138" s="85">
        <v>2048</v>
      </c>
      <c r="AB138" s="85">
        <v>2049</v>
      </c>
      <c r="AC138" s="85">
        <v>2050</v>
      </c>
      <c r="AD138" s="85"/>
      <c r="AE138" s="85"/>
      <c r="AF138" s="59"/>
      <c r="AG138" s="59"/>
      <c r="AH138" s="59"/>
      <c r="AI138" s="59"/>
      <c r="AJ138" s="59"/>
    </row>
    <row r="139" spans="1:36" ht="12.75" x14ac:dyDescent="0.2">
      <c r="A139" s="59" t="s">
        <v>755</v>
      </c>
      <c r="B139" s="100">
        <f t="shared" ref="B139:C139" si="27">C139</f>
        <v>0</v>
      </c>
      <c r="C139" s="100">
        <f t="shared" si="27"/>
        <v>0</v>
      </c>
      <c r="D139" s="100">
        <f t="shared" ref="D139:AC139" si="28">(($B$126*C34+$B$125*(1-C34))+($B$128*C66+$B$127*(1-C66))+($B$130*$B$131))*(1-$B$129)*E123</f>
        <v>0</v>
      </c>
      <c r="E139" s="100">
        <f t="shared" si="28"/>
        <v>0</v>
      </c>
      <c r="F139" s="100">
        <f t="shared" si="28"/>
        <v>0</v>
      </c>
      <c r="G139" s="100">
        <f t="shared" si="28"/>
        <v>0</v>
      </c>
      <c r="H139" s="100">
        <f t="shared" si="28"/>
        <v>0</v>
      </c>
      <c r="I139" s="100">
        <f t="shared" si="28"/>
        <v>0</v>
      </c>
      <c r="J139" s="100">
        <f t="shared" si="28"/>
        <v>0</v>
      </c>
      <c r="K139" s="100">
        <f t="shared" si="28"/>
        <v>0</v>
      </c>
      <c r="L139" s="100">
        <f t="shared" si="28"/>
        <v>0</v>
      </c>
      <c r="M139" s="100">
        <f t="shared" si="28"/>
        <v>0</v>
      </c>
      <c r="N139" s="100">
        <f t="shared" si="28"/>
        <v>0</v>
      </c>
      <c r="O139" s="100">
        <f t="shared" si="28"/>
        <v>0</v>
      </c>
      <c r="P139" s="100">
        <f t="shared" si="28"/>
        <v>0</v>
      </c>
      <c r="Q139" s="100">
        <f t="shared" si="28"/>
        <v>0</v>
      </c>
      <c r="R139" s="100">
        <f t="shared" si="28"/>
        <v>0</v>
      </c>
      <c r="S139" s="100">
        <f t="shared" si="28"/>
        <v>0</v>
      </c>
      <c r="T139" s="100">
        <f t="shared" si="28"/>
        <v>0</v>
      </c>
      <c r="U139" s="100">
        <f t="shared" si="28"/>
        <v>0</v>
      </c>
      <c r="V139" s="100">
        <f t="shared" si="28"/>
        <v>0</v>
      </c>
      <c r="W139" s="85">
        <f t="shared" si="28"/>
        <v>0</v>
      </c>
      <c r="X139" s="85">
        <f t="shared" si="28"/>
        <v>0</v>
      </c>
      <c r="Y139" s="85">
        <f t="shared" si="28"/>
        <v>0</v>
      </c>
      <c r="Z139" s="85">
        <f t="shared" si="28"/>
        <v>0</v>
      </c>
      <c r="AA139" s="85">
        <f t="shared" si="28"/>
        <v>0</v>
      </c>
      <c r="AB139" s="85">
        <f t="shared" si="28"/>
        <v>0</v>
      </c>
      <c r="AC139" s="85">
        <f t="shared" si="28"/>
        <v>0</v>
      </c>
      <c r="AD139" s="85"/>
      <c r="AE139" s="85"/>
      <c r="AF139" s="59"/>
      <c r="AG139" s="59"/>
      <c r="AH139" s="59"/>
      <c r="AI139" s="59"/>
      <c r="AJ139" s="59"/>
    </row>
    <row r="140" spans="1:36" ht="12.75" x14ac:dyDescent="0.2">
      <c r="A140" s="59"/>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85"/>
      <c r="X140" s="85"/>
      <c r="Y140" s="85"/>
      <c r="Z140" s="85"/>
      <c r="AA140" s="85"/>
      <c r="AB140" s="85"/>
      <c r="AC140" s="85"/>
      <c r="AD140" s="85"/>
      <c r="AE140" s="85"/>
      <c r="AF140" s="59"/>
      <c r="AG140" s="59"/>
      <c r="AH140" s="59"/>
      <c r="AI140" s="59"/>
      <c r="AJ140" s="59"/>
    </row>
    <row r="141" spans="1:36" ht="12.75" x14ac:dyDescent="0.2">
      <c r="A141" s="85"/>
      <c r="B141" s="100">
        <v>2023</v>
      </c>
      <c r="C141" s="100">
        <v>2024</v>
      </c>
      <c r="D141" s="100">
        <v>2025</v>
      </c>
      <c r="E141" s="100">
        <v>2026</v>
      </c>
      <c r="F141" s="100">
        <v>2027</v>
      </c>
      <c r="G141" s="100">
        <v>2028</v>
      </c>
      <c r="H141" s="100">
        <v>2029</v>
      </c>
      <c r="I141" s="100">
        <v>2030</v>
      </c>
      <c r="J141" s="100">
        <v>2031</v>
      </c>
      <c r="K141" s="100">
        <v>2032</v>
      </c>
      <c r="L141" s="100">
        <v>2033</v>
      </c>
      <c r="M141" s="100">
        <v>2034</v>
      </c>
      <c r="N141" s="100">
        <v>2035</v>
      </c>
      <c r="O141" s="100">
        <v>2036</v>
      </c>
      <c r="P141" s="100">
        <v>2037</v>
      </c>
      <c r="Q141" s="100">
        <v>2038</v>
      </c>
      <c r="R141" s="100">
        <v>2039</v>
      </c>
      <c r="S141" s="100">
        <v>2040</v>
      </c>
      <c r="T141" s="100">
        <v>2041</v>
      </c>
      <c r="U141" s="100">
        <v>2042</v>
      </c>
      <c r="V141" s="100">
        <v>2043</v>
      </c>
      <c r="W141" s="85">
        <v>2044</v>
      </c>
      <c r="X141" s="85">
        <v>2045</v>
      </c>
      <c r="Y141" s="85">
        <v>2046</v>
      </c>
      <c r="Z141" s="85">
        <v>2047</v>
      </c>
      <c r="AA141" s="85">
        <v>2048</v>
      </c>
      <c r="AB141" s="85">
        <v>2049</v>
      </c>
      <c r="AC141" s="85">
        <v>2050</v>
      </c>
      <c r="AD141" s="85"/>
      <c r="AE141" s="85"/>
      <c r="AF141" s="59"/>
      <c r="AG141" s="59"/>
      <c r="AH141" s="59"/>
      <c r="AI141" s="59"/>
      <c r="AJ141" s="59"/>
    </row>
    <row r="142" spans="1:36" ht="12.75" x14ac:dyDescent="0.2">
      <c r="A142" s="59" t="s">
        <v>756</v>
      </c>
      <c r="B142" s="100">
        <f t="shared" ref="B142:C142" si="29">C142</f>
        <v>0</v>
      </c>
      <c r="C142" s="100">
        <f t="shared" si="29"/>
        <v>0</v>
      </c>
      <c r="D142" s="100">
        <f t="shared" ref="D142:AC142" si="30">(($B$126*C34+$B$125*(1-C34))+($B$128*C66+$B$127*(1-C66))+($B$130*$B$131))*(1-$B$129)*E123</f>
        <v>0</v>
      </c>
      <c r="E142" s="100">
        <f t="shared" si="30"/>
        <v>0</v>
      </c>
      <c r="F142" s="100">
        <f t="shared" si="30"/>
        <v>0</v>
      </c>
      <c r="G142" s="100">
        <f t="shared" si="30"/>
        <v>0</v>
      </c>
      <c r="H142" s="100">
        <f t="shared" si="30"/>
        <v>0</v>
      </c>
      <c r="I142" s="100">
        <f t="shared" si="30"/>
        <v>0</v>
      </c>
      <c r="J142" s="100">
        <f t="shared" si="30"/>
        <v>0</v>
      </c>
      <c r="K142" s="100">
        <f t="shared" si="30"/>
        <v>0</v>
      </c>
      <c r="L142" s="100">
        <f t="shared" si="30"/>
        <v>0</v>
      </c>
      <c r="M142" s="100">
        <f t="shared" si="30"/>
        <v>0</v>
      </c>
      <c r="N142" s="100">
        <f t="shared" si="30"/>
        <v>0</v>
      </c>
      <c r="O142" s="100">
        <f t="shared" si="30"/>
        <v>0</v>
      </c>
      <c r="P142" s="100">
        <f t="shared" si="30"/>
        <v>0</v>
      </c>
      <c r="Q142" s="100">
        <f t="shared" si="30"/>
        <v>0</v>
      </c>
      <c r="R142" s="100">
        <f t="shared" si="30"/>
        <v>0</v>
      </c>
      <c r="S142" s="100">
        <f t="shared" si="30"/>
        <v>0</v>
      </c>
      <c r="T142" s="100">
        <f t="shared" si="30"/>
        <v>0</v>
      </c>
      <c r="U142" s="100">
        <f t="shared" si="30"/>
        <v>0</v>
      </c>
      <c r="V142" s="100">
        <f t="shared" si="30"/>
        <v>0</v>
      </c>
      <c r="W142" s="85">
        <f t="shared" si="30"/>
        <v>0</v>
      </c>
      <c r="X142" s="85">
        <f t="shared" si="30"/>
        <v>0</v>
      </c>
      <c r="Y142" s="85">
        <f t="shared" si="30"/>
        <v>0</v>
      </c>
      <c r="Z142" s="85">
        <f t="shared" si="30"/>
        <v>0</v>
      </c>
      <c r="AA142" s="85">
        <f t="shared" si="30"/>
        <v>0</v>
      </c>
      <c r="AB142" s="85">
        <f t="shared" si="30"/>
        <v>0</v>
      </c>
      <c r="AC142" s="85">
        <f t="shared" si="30"/>
        <v>0</v>
      </c>
      <c r="AD142" s="85"/>
      <c r="AE142" s="85"/>
      <c r="AF142" s="59"/>
      <c r="AG142" s="59"/>
      <c r="AH142" s="59"/>
      <c r="AI142" s="59"/>
      <c r="AJ142" s="59"/>
    </row>
    <row r="143" spans="1:36" ht="12.75" x14ac:dyDescent="0.2">
      <c r="A143" s="85"/>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85"/>
      <c r="X143" s="85"/>
      <c r="Y143" s="85"/>
      <c r="Z143" s="85"/>
      <c r="AA143" s="85"/>
      <c r="AB143" s="85"/>
      <c r="AC143" s="85"/>
      <c r="AD143" s="85"/>
      <c r="AE143" s="85"/>
      <c r="AF143" s="59"/>
      <c r="AG143" s="59"/>
      <c r="AH143" s="59"/>
      <c r="AI143" s="59"/>
      <c r="AJ143" s="59"/>
    </row>
    <row r="144" spans="1:36" ht="12.75" x14ac:dyDescent="0.2">
      <c r="A144" s="85"/>
      <c r="B144" s="100">
        <v>2023</v>
      </c>
      <c r="C144" s="100">
        <v>2024</v>
      </c>
      <c r="D144" s="100">
        <v>2025</v>
      </c>
      <c r="E144" s="100">
        <v>2026</v>
      </c>
      <c r="F144" s="100">
        <v>2027</v>
      </c>
      <c r="G144" s="100">
        <v>2028</v>
      </c>
      <c r="H144" s="100">
        <v>2029</v>
      </c>
      <c r="I144" s="100">
        <v>2030</v>
      </c>
      <c r="J144" s="100">
        <v>2031</v>
      </c>
      <c r="K144" s="100">
        <v>2032</v>
      </c>
      <c r="L144" s="100">
        <v>2033</v>
      </c>
      <c r="M144" s="100">
        <v>2034</v>
      </c>
      <c r="N144" s="100">
        <v>2035</v>
      </c>
      <c r="O144" s="100">
        <v>2036</v>
      </c>
      <c r="P144" s="100">
        <v>2037</v>
      </c>
      <c r="Q144" s="100">
        <v>2038</v>
      </c>
      <c r="R144" s="100">
        <v>2039</v>
      </c>
      <c r="S144" s="100">
        <v>2040</v>
      </c>
      <c r="T144" s="100">
        <v>2041</v>
      </c>
      <c r="U144" s="100">
        <v>2042</v>
      </c>
      <c r="V144" s="100">
        <v>2043</v>
      </c>
      <c r="W144" s="85">
        <v>2044</v>
      </c>
      <c r="X144" s="85">
        <v>2045</v>
      </c>
      <c r="Y144" s="85">
        <v>2046</v>
      </c>
      <c r="Z144" s="85">
        <v>2047</v>
      </c>
      <c r="AA144" s="85">
        <v>2048</v>
      </c>
      <c r="AB144" s="85">
        <v>2049</v>
      </c>
      <c r="AC144" s="85">
        <v>2050</v>
      </c>
      <c r="AD144" s="85"/>
      <c r="AE144" s="85"/>
      <c r="AF144" s="59"/>
      <c r="AG144" s="59"/>
      <c r="AH144" s="59"/>
      <c r="AI144" s="59"/>
      <c r="AJ144" s="59"/>
    </row>
    <row r="145" spans="1:36" ht="12.75" x14ac:dyDescent="0.2">
      <c r="A145" s="59" t="s">
        <v>757</v>
      </c>
      <c r="B145" s="100">
        <f t="shared" ref="B145:C145" si="31">C145</f>
        <v>0</v>
      </c>
      <c r="C145" s="100">
        <f t="shared" si="31"/>
        <v>0</v>
      </c>
      <c r="D145" s="100">
        <f t="shared" ref="D145:AC145" si="32">(($B$126*C34+$B$125*(1-C34))+($B$128*C66+$B$127*(1-C66))+($B$130*$B$131))*(1-$B$129)*E123</f>
        <v>0</v>
      </c>
      <c r="E145" s="100">
        <f t="shared" si="32"/>
        <v>0</v>
      </c>
      <c r="F145" s="100">
        <f t="shared" si="32"/>
        <v>0</v>
      </c>
      <c r="G145" s="100">
        <f t="shared" si="32"/>
        <v>0</v>
      </c>
      <c r="H145" s="100">
        <f t="shared" si="32"/>
        <v>0</v>
      </c>
      <c r="I145" s="100">
        <f t="shared" si="32"/>
        <v>0</v>
      </c>
      <c r="J145" s="100">
        <f t="shared" si="32"/>
        <v>0</v>
      </c>
      <c r="K145" s="100">
        <f t="shared" si="32"/>
        <v>0</v>
      </c>
      <c r="L145" s="100">
        <f t="shared" si="32"/>
        <v>0</v>
      </c>
      <c r="M145" s="100">
        <f t="shared" si="32"/>
        <v>0</v>
      </c>
      <c r="N145" s="100">
        <f t="shared" si="32"/>
        <v>0</v>
      </c>
      <c r="O145" s="100">
        <f t="shared" si="32"/>
        <v>0</v>
      </c>
      <c r="P145" s="100">
        <f t="shared" si="32"/>
        <v>0</v>
      </c>
      <c r="Q145" s="100">
        <f t="shared" si="32"/>
        <v>0</v>
      </c>
      <c r="R145" s="100">
        <f t="shared" si="32"/>
        <v>0</v>
      </c>
      <c r="S145" s="100">
        <f t="shared" si="32"/>
        <v>0</v>
      </c>
      <c r="T145" s="100">
        <f t="shared" si="32"/>
        <v>0</v>
      </c>
      <c r="U145" s="100">
        <f t="shared" si="32"/>
        <v>0</v>
      </c>
      <c r="V145" s="100">
        <f t="shared" si="32"/>
        <v>0</v>
      </c>
      <c r="W145" s="85">
        <f t="shared" si="32"/>
        <v>0</v>
      </c>
      <c r="X145" s="85">
        <f t="shared" si="32"/>
        <v>0</v>
      </c>
      <c r="Y145" s="85">
        <f t="shared" si="32"/>
        <v>0</v>
      </c>
      <c r="Z145" s="85">
        <f t="shared" si="32"/>
        <v>0</v>
      </c>
      <c r="AA145" s="85">
        <f t="shared" si="32"/>
        <v>0</v>
      </c>
      <c r="AB145" s="85">
        <f t="shared" si="32"/>
        <v>0</v>
      </c>
      <c r="AC145" s="85">
        <f t="shared" si="32"/>
        <v>0</v>
      </c>
      <c r="AD145" s="85"/>
      <c r="AE145" s="85"/>
      <c r="AF145" s="59"/>
      <c r="AG145" s="59"/>
      <c r="AH145" s="59"/>
      <c r="AI145" s="59"/>
      <c r="AJ145" s="59"/>
    </row>
    <row r="146" spans="1:36" ht="12.75" x14ac:dyDescent="0.2">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c r="AA146" s="67"/>
      <c r="AB146" s="67"/>
      <c r="AC146" s="67"/>
      <c r="AD146" s="67"/>
      <c r="AE146" s="67"/>
      <c r="AF146" s="67"/>
      <c r="AG146" s="67"/>
      <c r="AH146" s="67"/>
      <c r="AI146" s="67"/>
      <c r="AJ146" s="67"/>
    </row>
    <row r="147" spans="1:36" ht="12.75" x14ac:dyDescent="0.2">
      <c r="A147" s="63" t="s">
        <v>821</v>
      </c>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row>
    <row r="148" spans="1:36" ht="12.75" x14ac:dyDescent="0.2">
      <c r="A148" s="59" t="s">
        <v>823</v>
      </c>
      <c r="B148" s="59">
        <v>2021</v>
      </c>
      <c r="C148" s="59">
        <v>2022</v>
      </c>
      <c r="D148" s="59">
        <v>2023</v>
      </c>
      <c r="E148" s="59">
        <v>2024</v>
      </c>
      <c r="F148" s="59">
        <v>2025</v>
      </c>
      <c r="G148" s="59">
        <v>2026</v>
      </c>
      <c r="H148" s="59">
        <v>2027</v>
      </c>
      <c r="I148" s="59">
        <v>2028</v>
      </c>
      <c r="J148" s="59">
        <v>2029</v>
      </c>
      <c r="K148" s="59">
        <v>2030</v>
      </c>
      <c r="L148" s="59">
        <v>2031</v>
      </c>
      <c r="M148" s="59">
        <v>2032</v>
      </c>
      <c r="N148" s="59">
        <v>2033</v>
      </c>
      <c r="O148" s="59">
        <v>2034</v>
      </c>
      <c r="P148" s="59">
        <v>2035</v>
      </c>
      <c r="Q148" s="59">
        <v>2036</v>
      </c>
      <c r="R148" s="59">
        <v>2037</v>
      </c>
      <c r="S148" s="59">
        <v>2038</v>
      </c>
      <c r="T148" s="59">
        <v>2039</v>
      </c>
      <c r="U148" s="59">
        <v>2040</v>
      </c>
      <c r="V148" s="59">
        <v>2041</v>
      </c>
      <c r="W148" s="59">
        <v>2042</v>
      </c>
      <c r="X148" s="59">
        <v>2043</v>
      </c>
      <c r="Y148" s="59">
        <v>2044</v>
      </c>
      <c r="Z148" s="59">
        <v>2045</v>
      </c>
      <c r="AA148" s="59">
        <v>2046</v>
      </c>
      <c r="AB148" s="59">
        <v>2047</v>
      </c>
      <c r="AC148" s="59">
        <v>2048</v>
      </c>
      <c r="AD148" s="59">
        <v>2049</v>
      </c>
      <c r="AE148" s="59">
        <v>2050</v>
      </c>
      <c r="AF148" s="59">
        <v>2050</v>
      </c>
      <c r="AG148" s="59">
        <v>2050</v>
      </c>
      <c r="AH148" s="59"/>
      <c r="AI148" s="59"/>
      <c r="AJ148" s="59"/>
    </row>
    <row r="149" spans="1:36" ht="12.75" x14ac:dyDescent="0.2">
      <c r="A149" s="59" t="s">
        <v>824</v>
      </c>
      <c r="B149" s="59">
        <v>20</v>
      </c>
      <c r="C149" s="59">
        <v>20</v>
      </c>
      <c r="D149" s="59">
        <v>20</v>
      </c>
      <c r="E149" s="59">
        <v>20</v>
      </c>
      <c r="F149" s="59">
        <v>20</v>
      </c>
      <c r="G149" s="59">
        <v>20</v>
      </c>
      <c r="H149" s="59">
        <v>20</v>
      </c>
      <c r="I149" s="59">
        <v>20</v>
      </c>
      <c r="J149" s="59">
        <v>20</v>
      </c>
      <c r="K149" s="59">
        <v>20</v>
      </c>
      <c r="L149" s="59">
        <v>20</v>
      </c>
      <c r="M149" s="59">
        <v>20</v>
      </c>
      <c r="N149" s="59">
        <v>20</v>
      </c>
      <c r="O149" s="59">
        <v>20</v>
      </c>
      <c r="P149" s="59">
        <v>20</v>
      </c>
      <c r="Q149" s="59">
        <v>20</v>
      </c>
      <c r="R149" s="59">
        <v>20</v>
      </c>
      <c r="S149" s="59">
        <v>20</v>
      </c>
      <c r="T149" s="59">
        <v>20</v>
      </c>
      <c r="U149" s="59">
        <v>20</v>
      </c>
      <c r="V149" s="59">
        <v>20</v>
      </c>
      <c r="W149" s="59">
        <v>20</v>
      </c>
      <c r="X149" s="59">
        <v>20</v>
      </c>
      <c r="Y149" s="59">
        <v>20</v>
      </c>
      <c r="Z149" s="59">
        <v>20</v>
      </c>
      <c r="AA149" s="59">
        <v>20</v>
      </c>
      <c r="AB149" s="59">
        <v>20</v>
      </c>
      <c r="AC149" s="59">
        <v>20</v>
      </c>
      <c r="AD149" s="59">
        <v>20</v>
      </c>
      <c r="AE149" s="59">
        <v>20</v>
      </c>
      <c r="AF149" s="59">
        <v>20</v>
      </c>
      <c r="AG149" s="59">
        <v>20</v>
      </c>
      <c r="AH149" s="59"/>
      <c r="AI149" s="59"/>
      <c r="AJ149" s="59"/>
    </row>
    <row r="150" spans="1:36" ht="12.75" x14ac:dyDescent="0.2">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row>
    <row r="151" spans="1:36" ht="12.75" x14ac:dyDescent="0.2">
      <c r="A151" s="59" t="s">
        <v>758</v>
      </c>
      <c r="B151" s="59">
        <v>2020</v>
      </c>
      <c r="C151" s="59">
        <v>2021</v>
      </c>
      <c r="D151" s="59">
        <v>2022</v>
      </c>
      <c r="E151" s="59">
        <v>2023</v>
      </c>
      <c r="F151" s="59">
        <v>2024</v>
      </c>
      <c r="G151" s="59">
        <v>2025</v>
      </c>
      <c r="H151" s="59">
        <v>2026</v>
      </c>
      <c r="I151" s="59">
        <v>2027</v>
      </c>
      <c r="J151" s="59">
        <v>2028</v>
      </c>
      <c r="K151" s="59">
        <v>2029</v>
      </c>
      <c r="L151" s="59">
        <v>2030</v>
      </c>
      <c r="M151" s="59">
        <v>2031</v>
      </c>
      <c r="N151" s="59">
        <v>2032</v>
      </c>
      <c r="O151" s="59">
        <v>2033</v>
      </c>
      <c r="P151" s="59">
        <v>2034</v>
      </c>
      <c r="Q151" s="59">
        <v>2035</v>
      </c>
      <c r="R151" s="59">
        <v>2036</v>
      </c>
      <c r="S151" s="59">
        <v>2037</v>
      </c>
      <c r="T151" s="59">
        <v>2038</v>
      </c>
      <c r="U151" s="59">
        <v>2039</v>
      </c>
      <c r="V151" s="59">
        <v>2040</v>
      </c>
      <c r="W151" s="59">
        <v>2041</v>
      </c>
      <c r="X151" s="59">
        <v>2042</v>
      </c>
      <c r="Y151" s="59">
        <v>2043</v>
      </c>
      <c r="Z151" s="59">
        <v>2044</v>
      </c>
      <c r="AA151" s="59">
        <v>2045</v>
      </c>
      <c r="AB151" s="59">
        <v>2046</v>
      </c>
      <c r="AC151" s="59">
        <v>2047</v>
      </c>
      <c r="AD151" s="59">
        <v>2048</v>
      </c>
      <c r="AE151" s="59">
        <v>2049</v>
      </c>
      <c r="AF151" s="59">
        <v>2050</v>
      </c>
      <c r="AG151" s="59"/>
      <c r="AH151" s="59"/>
      <c r="AI151" s="59"/>
      <c r="AJ151" s="59"/>
    </row>
    <row r="152" spans="1:36" ht="12.75" x14ac:dyDescent="0.2">
      <c r="A152" s="59" t="s">
        <v>759</v>
      </c>
      <c r="B152" s="59">
        <v>0.44</v>
      </c>
      <c r="C152" s="59">
        <v>0.44</v>
      </c>
      <c r="D152" s="59">
        <v>0.44</v>
      </c>
      <c r="E152" s="59">
        <v>0.44</v>
      </c>
      <c r="F152" s="59">
        <v>0.44</v>
      </c>
      <c r="G152" s="59">
        <v>0.44</v>
      </c>
      <c r="H152" s="59">
        <v>0.44</v>
      </c>
      <c r="I152" s="59">
        <v>0.44</v>
      </c>
      <c r="J152" s="59">
        <v>0.44</v>
      </c>
      <c r="K152" s="59">
        <v>0.44</v>
      </c>
      <c r="L152" s="59">
        <v>0.44</v>
      </c>
      <c r="M152" s="59">
        <v>0.44</v>
      </c>
      <c r="N152" s="59">
        <v>0.44</v>
      </c>
      <c r="O152" s="59">
        <v>0.44</v>
      </c>
      <c r="P152" s="59">
        <v>0.44</v>
      </c>
      <c r="Q152" s="59">
        <v>0.44</v>
      </c>
      <c r="R152" s="59">
        <v>0.44</v>
      </c>
      <c r="S152" s="59">
        <v>0.44</v>
      </c>
      <c r="T152" s="59">
        <v>0.44</v>
      </c>
      <c r="U152" s="59">
        <v>0.44</v>
      </c>
      <c r="V152" s="59">
        <v>0.44</v>
      </c>
      <c r="W152" s="59">
        <v>0.44</v>
      </c>
      <c r="X152" s="59">
        <v>0.44</v>
      </c>
      <c r="Y152" s="59">
        <v>0.44</v>
      </c>
      <c r="Z152" s="59">
        <v>0.44</v>
      </c>
      <c r="AA152" s="59">
        <v>0.44</v>
      </c>
      <c r="AB152" s="59">
        <v>0.44</v>
      </c>
      <c r="AC152" s="59">
        <v>0.44</v>
      </c>
      <c r="AD152" s="59">
        <v>0.44</v>
      </c>
      <c r="AE152" s="59">
        <v>0.44</v>
      </c>
      <c r="AF152" s="59">
        <v>0.44</v>
      </c>
      <c r="AG152" s="59"/>
      <c r="AH152" s="59"/>
      <c r="AI152" s="59"/>
      <c r="AJ152" s="59"/>
    </row>
    <row r="153" spans="1:36" ht="12.75" x14ac:dyDescent="0.2">
      <c r="A153" s="59" t="s">
        <v>760</v>
      </c>
      <c r="B153" s="59">
        <v>0</v>
      </c>
      <c r="C153" s="59">
        <v>0</v>
      </c>
      <c r="D153" s="59">
        <v>0</v>
      </c>
      <c r="E153" s="59">
        <v>0</v>
      </c>
      <c r="F153" s="59">
        <v>0</v>
      </c>
      <c r="G153" s="59">
        <v>0</v>
      </c>
      <c r="H153" s="59">
        <v>0</v>
      </c>
      <c r="I153" s="59">
        <v>0</v>
      </c>
      <c r="J153" s="59">
        <v>0</v>
      </c>
      <c r="K153" s="59">
        <v>0</v>
      </c>
      <c r="L153" s="59">
        <v>0</v>
      </c>
      <c r="M153" s="59">
        <v>0</v>
      </c>
      <c r="N153" s="59">
        <v>0</v>
      </c>
      <c r="O153" s="59">
        <v>0</v>
      </c>
      <c r="P153" s="59">
        <v>0</v>
      </c>
      <c r="Q153" s="59">
        <v>0</v>
      </c>
      <c r="R153" s="59">
        <v>0</v>
      </c>
      <c r="S153" s="59">
        <v>0</v>
      </c>
      <c r="T153" s="59">
        <v>0</v>
      </c>
      <c r="U153" s="59">
        <v>0</v>
      </c>
      <c r="V153" s="59">
        <v>0</v>
      </c>
      <c r="W153" s="59">
        <v>0</v>
      </c>
      <c r="X153" s="59">
        <v>0</v>
      </c>
      <c r="Y153" s="59">
        <v>0</v>
      </c>
      <c r="Z153" s="59">
        <v>0</v>
      </c>
      <c r="AA153" s="59">
        <v>0</v>
      </c>
      <c r="AB153" s="59">
        <v>0</v>
      </c>
      <c r="AC153" s="59">
        <v>0</v>
      </c>
      <c r="AD153" s="59">
        <v>0</v>
      </c>
      <c r="AE153" s="59">
        <v>0</v>
      </c>
      <c r="AF153" s="59">
        <v>0</v>
      </c>
      <c r="AG153" s="59"/>
      <c r="AH153" s="59"/>
      <c r="AI153" s="59"/>
      <c r="AJ153" s="59"/>
    </row>
    <row r="154" spans="1:36" ht="12.75" x14ac:dyDescent="0.2">
      <c r="A154" s="59" t="s">
        <v>761</v>
      </c>
      <c r="B154" s="59">
        <v>0.48399999999999999</v>
      </c>
      <c r="C154" s="59">
        <v>0.48399999999999999</v>
      </c>
      <c r="D154" s="59">
        <v>0.48399999999999999</v>
      </c>
      <c r="E154" s="59">
        <v>0.48399999999999999</v>
      </c>
      <c r="F154" s="59">
        <v>0.48399999999999999</v>
      </c>
      <c r="G154" s="59">
        <v>0.48399999999999999</v>
      </c>
      <c r="H154" s="59">
        <v>0.48399999999999999</v>
      </c>
      <c r="I154" s="59">
        <v>0.48399999999999999</v>
      </c>
      <c r="J154" s="59">
        <v>0.48399999999999999</v>
      </c>
      <c r="K154" s="59">
        <v>0.48399999999999999</v>
      </c>
      <c r="L154" s="59">
        <v>0.48399999999999999</v>
      </c>
      <c r="M154" s="59">
        <v>0.48399999999999999</v>
      </c>
      <c r="N154" s="59">
        <v>0.48399999999999999</v>
      </c>
      <c r="O154" s="59">
        <v>0.48399999999999999</v>
      </c>
      <c r="P154" s="59">
        <v>0.48399999999999999</v>
      </c>
      <c r="Q154" s="59">
        <v>0.48399999999999999</v>
      </c>
      <c r="R154" s="59">
        <v>0.48399999999999999</v>
      </c>
      <c r="S154" s="59">
        <v>0.48399999999999999</v>
      </c>
      <c r="T154" s="59">
        <v>0.48399999999999999</v>
      </c>
      <c r="U154" s="59">
        <v>0.48399999999999999</v>
      </c>
      <c r="V154" s="59">
        <v>0.48399999999999999</v>
      </c>
      <c r="W154" s="59">
        <v>0.48399999999999999</v>
      </c>
      <c r="X154" s="59">
        <v>0.48399999999999999</v>
      </c>
      <c r="Y154" s="59">
        <v>0.48399999999999999</v>
      </c>
      <c r="Z154" s="59">
        <v>0.48399999999999999</v>
      </c>
      <c r="AA154" s="59">
        <v>0.48399999999999999</v>
      </c>
      <c r="AB154" s="59">
        <v>0.48399999999999999</v>
      </c>
      <c r="AC154" s="59">
        <v>0.48399999999999999</v>
      </c>
      <c r="AD154" s="59">
        <v>0.48399999999999999</v>
      </c>
      <c r="AE154" s="59">
        <v>0.48399999999999999</v>
      </c>
      <c r="AF154" s="59">
        <v>0.48399999999999999</v>
      </c>
      <c r="AG154" s="59"/>
      <c r="AH154" s="59"/>
      <c r="AI154" s="59"/>
      <c r="AJ154" s="59"/>
    </row>
    <row r="155" spans="1:36" ht="12.75" x14ac:dyDescent="0.2">
      <c r="A155" s="59" t="s">
        <v>762</v>
      </c>
      <c r="B155" s="59">
        <v>0.14199999999999999</v>
      </c>
      <c r="C155" s="59">
        <v>0.14199999999999999</v>
      </c>
      <c r="D155" s="59">
        <v>0.14199999999999999</v>
      </c>
      <c r="E155" s="59">
        <v>0.14199999999999999</v>
      </c>
      <c r="F155" s="59">
        <v>0.14199999999999999</v>
      </c>
      <c r="G155" s="59">
        <v>0.14199999999999999</v>
      </c>
      <c r="H155" s="59">
        <v>0.14199999999999999</v>
      </c>
      <c r="I155" s="59">
        <v>0.14199999999999999</v>
      </c>
      <c r="J155" s="59">
        <v>0.14199999999999999</v>
      </c>
      <c r="K155" s="59">
        <v>0.14199999999999999</v>
      </c>
      <c r="L155" s="59">
        <v>0.14199999999999999</v>
      </c>
      <c r="M155" s="59">
        <v>0.14199999999999999</v>
      </c>
      <c r="N155" s="59">
        <v>0.14199999999999999</v>
      </c>
      <c r="O155" s="59">
        <v>0.14199999999999999</v>
      </c>
      <c r="P155" s="59">
        <v>0.14199999999999999</v>
      </c>
      <c r="Q155" s="59">
        <v>0.14199999999999999</v>
      </c>
      <c r="R155" s="59">
        <v>0.14199999999999999</v>
      </c>
      <c r="S155" s="59">
        <v>0.14199999999999999</v>
      </c>
      <c r="T155" s="59">
        <v>0.14199999999999999</v>
      </c>
      <c r="U155" s="59">
        <v>0.14199999999999999</v>
      </c>
      <c r="V155" s="59">
        <v>0.14199999999999999</v>
      </c>
      <c r="W155" s="59">
        <v>0.14199999999999999</v>
      </c>
      <c r="X155" s="59">
        <v>0.14199999999999999</v>
      </c>
      <c r="Y155" s="59">
        <v>0.14199999999999999</v>
      </c>
      <c r="Z155" s="59">
        <v>0.14199999999999999</v>
      </c>
      <c r="AA155" s="59">
        <v>0.14199999999999999</v>
      </c>
      <c r="AB155" s="59">
        <v>0.14199999999999999</v>
      </c>
      <c r="AC155" s="59">
        <v>0.14199999999999999</v>
      </c>
      <c r="AD155" s="59">
        <v>0.14199999999999999</v>
      </c>
      <c r="AE155" s="59">
        <v>0.14199999999999999</v>
      </c>
      <c r="AF155" s="59">
        <v>0.14199999999999999</v>
      </c>
      <c r="AG155" s="59"/>
      <c r="AH155" s="59"/>
      <c r="AI155" s="59"/>
      <c r="AJ155" s="59"/>
    </row>
    <row r="156" spans="1:36" ht="12.75" x14ac:dyDescent="0.2">
      <c r="A156" s="59" t="s">
        <v>763</v>
      </c>
      <c r="B156" s="59">
        <v>0.56999999999999995</v>
      </c>
      <c r="C156" s="59">
        <v>0.56999999999999995</v>
      </c>
      <c r="D156" s="59">
        <v>0.56999999999999995</v>
      </c>
      <c r="E156" s="59">
        <v>0.56999999999999995</v>
      </c>
      <c r="F156" s="59">
        <v>0.56999999999999995</v>
      </c>
      <c r="G156" s="59">
        <v>0.56999999999999995</v>
      </c>
      <c r="H156" s="59">
        <v>0.56999999999999995</v>
      </c>
      <c r="I156" s="59">
        <v>0.56999999999999995</v>
      </c>
      <c r="J156" s="59">
        <v>0.56999999999999995</v>
      </c>
      <c r="K156" s="59">
        <v>0.56999999999999995</v>
      </c>
      <c r="L156" s="59">
        <v>0.56999999999999995</v>
      </c>
      <c r="M156" s="59">
        <v>0.56999999999999995</v>
      </c>
      <c r="N156" s="59">
        <v>0.56999999999999995</v>
      </c>
      <c r="O156" s="59">
        <v>0.56999999999999995</v>
      </c>
      <c r="P156" s="59">
        <v>0.56999999999999995</v>
      </c>
      <c r="Q156" s="59">
        <v>0.56999999999999995</v>
      </c>
      <c r="R156" s="59">
        <v>0.56999999999999995</v>
      </c>
      <c r="S156" s="59">
        <v>0.56999999999999995</v>
      </c>
      <c r="T156" s="59">
        <v>0.56999999999999995</v>
      </c>
      <c r="U156" s="59">
        <v>0.56999999999999995</v>
      </c>
      <c r="V156" s="59">
        <v>0.56999999999999995</v>
      </c>
      <c r="W156" s="59">
        <v>0.56999999999999995</v>
      </c>
      <c r="X156" s="59">
        <v>0.56999999999999995</v>
      </c>
      <c r="Y156" s="59">
        <v>0.56999999999999995</v>
      </c>
      <c r="Z156" s="59">
        <v>0.56999999999999995</v>
      </c>
      <c r="AA156" s="59">
        <v>0.56999999999999995</v>
      </c>
      <c r="AB156" s="59">
        <v>0.56999999999999995</v>
      </c>
      <c r="AC156" s="59">
        <v>0.56999999999999995</v>
      </c>
      <c r="AD156" s="59">
        <v>0.56999999999999995</v>
      </c>
      <c r="AE156" s="59">
        <v>0.56999999999999995</v>
      </c>
      <c r="AF156" s="59">
        <v>0.56999999999999995</v>
      </c>
      <c r="AG156" s="59"/>
      <c r="AH156" s="59"/>
      <c r="AI156" s="59"/>
      <c r="AJ156" s="59"/>
    </row>
    <row r="157" spans="1:36" ht="12.75" x14ac:dyDescent="0.2">
      <c r="A157" s="59" t="s">
        <v>764</v>
      </c>
      <c r="B157" s="59">
        <v>0.627</v>
      </c>
      <c r="C157" s="59">
        <v>0.627</v>
      </c>
      <c r="D157" s="59">
        <v>0.627</v>
      </c>
      <c r="E157" s="59">
        <v>0.627</v>
      </c>
      <c r="F157" s="59">
        <v>0.627</v>
      </c>
      <c r="G157" s="59">
        <v>0.627</v>
      </c>
      <c r="H157" s="59">
        <v>0.627</v>
      </c>
      <c r="I157" s="59">
        <v>0.627</v>
      </c>
      <c r="J157" s="59">
        <v>0.627</v>
      </c>
      <c r="K157" s="59">
        <v>0.627</v>
      </c>
      <c r="L157" s="59">
        <v>0.627</v>
      </c>
      <c r="M157" s="59">
        <v>0.627</v>
      </c>
      <c r="N157" s="59">
        <v>0.627</v>
      </c>
      <c r="O157" s="59">
        <v>0.627</v>
      </c>
      <c r="P157" s="59">
        <v>0.627</v>
      </c>
      <c r="Q157" s="59">
        <v>0.627</v>
      </c>
      <c r="R157" s="59">
        <v>0.627</v>
      </c>
      <c r="S157" s="59">
        <v>0.627</v>
      </c>
      <c r="T157" s="59">
        <v>0.627</v>
      </c>
      <c r="U157" s="59">
        <v>0.627</v>
      </c>
      <c r="V157" s="59">
        <v>0.627</v>
      </c>
      <c r="W157" s="59">
        <v>0.627</v>
      </c>
      <c r="X157" s="59">
        <v>0.627</v>
      </c>
      <c r="Y157" s="59">
        <v>0.627</v>
      </c>
      <c r="Z157" s="59">
        <v>0.627</v>
      </c>
      <c r="AA157" s="59">
        <v>0.627</v>
      </c>
      <c r="AB157" s="59">
        <v>0.627</v>
      </c>
      <c r="AC157" s="59">
        <v>0.627</v>
      </c>
      <c r="AD157" s="59">
        <v>0.627</v>
      </c>
      <c r="AE157" s="59">
        <v>0.627</v>
      </c>
      <c r="AF157" s="59">
        <v>0.627</v>
      </c>
      <c r="AG157" s="59"/>
      <c r="AH157" s="59"/>
      <c r="AI157" s="59"/>
      <c r="AJ157" s="59"/>
    </row>
    <row r="158" spans="1:36" ht="12.75" x14ac:dyDescent="0.2">
      <c r="A158" s="59" t="s">
        <v>765</v>
      </c>
      <c r="B158" s="59">
        <v>0.92400000000000004</v>
      </c>
      <c r="C158" s="59">
        <v>0.92400000000000004</v>
      </c>
      <c r="D158" s="59">
        <v>0.92400000000000004</v>
      </c>
      <c r="E158" s="59">
        <v>0.92400000000000004</v>
      </c>
      <c r="F158" s="59">
        <v>0.92400000000000004</v>
      </c>
      <c r="G158" s="59">
        <v>0.92400000000000004</v>
      </c>
      <c r="H158" s="59">
        <v>0.92400000000000004</v>
      </c>
      <c r="I158" s="59">
        <v>0.92400000000000004</v>
      </c>
      <c r="J158" s="59">
        <v>0.92400000000000004</v>
      </c>
      <c r="K158" s="59">
        <v>0.92400000000000004</v>
      </c>
      <c r="L158" s="59">
        <v>0.92400000000000004</v>
      </c>
      <c r="M158" s="59">
        <v>0.92400000000000004</v>
      </c>
      <c r="N158" s="59">
        <v>0.92400000000000004</v>
      </c>
      <c r="O158" s="59">
        <v>0.92400000000000004</v>
      </c>
      <c r="P158" s="59">
        <v>0.92400000000000004</v>
      </c>
      <c r="Q158" s="59">
        <v>0.92400000000000004</v>
      </c>
      <c r="R158" s="59">
        <v>0.92400000000000004</v>
      </c>
      <c r="S158" s="59">
        <v>0.92400000000000004</v>
      </c>
      <c r="T158" s="59">
        <v>0.92400000000000004</v>
      </c>
      <c r="U158" s="59">
        <v>0.92400000000000004</v>
      </c>
      <c r="V158" s="59">
        <v>0.92400000000000004</v>
      </c>
      <c r="W158" s="59">
        <v>0.92400000000000004</v>
      </c>
      <c r="X158" s="59">
        <v>0.92400000000000004</v>
      </c>
      <c r="Y158" s="59">
        <v>0.92400000000000004</v>
      </c>
      <c r="Z158" s="59">
        <v>0.92400000000000004</v>
      </c>
      <c r="AA158" s="59">
        <v>0.92400000000000004</v>
      </c>
      <c r="AB158" s="59">
        <v>0.92400000000000004</v>
      </c>
      <c r="AC158" s="59">
        <v>0.92400000000000004</v>
      </c>
      <c r="AD158" s="59">
        <v>0.92400000000000004</v>
      </c>
      <c r="AE158" s="59">
        <v>0.92400000000000004</v>
      </c>
      <c r="AF158" s="59">
        <v>0.92400000000000004</v>
      </c>
      <c r="AG158" s="59"/>
      <c r="AH158" s="59"/>
      <c r="AI158" s="59"/>
      <c r="AJ158" s="59"/>
    </row>
    <row r="159" spans="1:36" ht="12.75" x14ac:dyDescent="0.2">
      <c r="A159" s="59" t="s">
        <v>766</v>
      </c>
      <c r="B159" s="59">
        <v>0</v>
      </c>
      <c r="C159" s="59">
        <v>0</v>
      </c>
      <c r="D159" s="59">
        <v>0</v>
      </c>
      <c r="E159" s="59">
        <v>0</v>
      </c>
      <c r="F159" s="59">
        <v>0</v>
      </c>
      <c r="G159" s="59">
        <v>0</v>
      </c>
      <c r="H159" s="59">
        <v>0</v>
      </c>
      <c r="I159" s="59">
        <v>0</v>
      </c>
      <c r="J159" s="59">
        <v>0</v>
      </c>
      <c r="K159" s="106">
        <v>0</v>
      </c>
      <c r="L159" s="106">
        <v>0</v>
      </c>
      <c r="M159" s="106">
        <v>0</v>
      </c>
      <c r="N159" s="106">
        <v>0</v>
      </c>
      <c r="O159" s="106">
        <v>0</v>
      </c>
      <c r="P159" s="106">
        <v>0</v>
      </c>
      <c r="Q159" s="106">
        <v>0</v>
      </c>
      <c r="R159" s="106">
        <v>0</v>
      </c>
      <c r="S159" s="106">
        <v>0</v>
      </c>
      <c r="T159" s="106">
        <v>0</v>
      </c>
      <c r="U159" s="106">
        <v>0</v>
      </c>
      <c r="V159" s="106">
        <v>0</v>
      </c>
      <c r="W159" s="106">
        <v>0</v>
      </c>
      <c r="X159" s="106">
        <v>0</v>
      </c>
      <c r="Y159" s="106">
        <v>0</v>
      </c>
      <c r="Z159" s="106">
        <v>0</v>
      </c>
      <c r="AA159" s="106">
        <v>0</v>
      </c>
      <c r="AB159" s="106">
        <v>0</v>
      </c>
      <c r="AC159" s="106">
        <v>0</v>
      </c>
      <c r="AD159" s="106">
        <v>0</v>
      </c>
      <c r="AE159" s="106">
        <v>0</v>
      </c>
      <c r="AF159" s="106">
        <v>0</v>
      </c>
      <c r="AG159" s="106"/>
      <c r="AH159" s="106"/>
      <c r="AI159" s="106"/>
      <c r="AJ159" s="106"/>
    </row>
    <row r="160" spans="1:36" ht="12.75" x14ac:dyDescent="0.2">
      <c r="A160" s="59" t="s">
        <v>767</v>
      </c>
      <c r="B160" s="59">
        <v>0.92400000000000004</v>
      </c>
      <c r="C160" s="59">
        <v>0.92400000000000004</v>
      </c>
      <c r="D160" s="59">
        <v>0.92400000000000004</v>
      </c>
      <c r="E160" s="59">
        <v>0.92400000000000004</v>
      </c>
      <c r="F160" s="59">
        <v>0.92400000000000004</v>
      </c>
      <c r="G160" s="59">
        <v>0.92400000000000004</v>
      </c>
      <c r="H160" s="59">
        <v>0.92400000000000004</v>
      </c>
      <c r="I160" s="59">
        <v>0.92400000000000004</v>
      </c>
      <c r="J160" s="59">
        <v>0.92400000000000004</v>
      </c>
      <c r="K160" s="59">
        <v>0.92400000000000004</v>
      </c>
      <c r="L160" s="59">
        <v>0.92400000000000004</v>
      </c>
      <c r="M160" s="59">
        <v>0.92400000000000004</v>
      </c>
      <c r="N160" s="59">
        <v>0.92400000000000004</v>
      </c>
      <c r="O160" s="59">
        <v>0.92400000000000004</v>
      </c>
      <c r="P160" s="59">
        <v>0.92400000000000004</v>
      </c>
      <c r="Q160" s="59">
        <v>0.92400000000000004</v>
      </c>
      <c r="R160" s="59">
        <v>0.92400000000000004</v>
      </c>
      <c r="S160" s="59">
        <v>0.92400000000000004</v>
      </c>
      <c r="T160" s="59">
        <v>0.92400000000000004</v>
      </c>
      <c r="U160" s="59">
        <v>0.92400000000000004</v>
      </c>
      <c r="V160" s="59">
        <v>0.92400000000000004</v>
      </c>
      <c r="W160" s="59">
        <v>0.92400000000000004</v>
      </c>
      <c r="X160" s="59">
        <v>0.92400000000000004</v>
      </c>
      <c r="Y160" s="59">
        <v>0.92400000000000004</v>
      </c>
      <c r="Z160" s="59">
        <v>0.92400000000000004</v>
      </c>
      <c r="AA160" s="59">
        <v>0.92400000000000004</v>
      </c>
      <c r="AB160" s="59">
        <v>0.92400000000000004</v>
      </c>
      <c r="AC160" s="59">
        <v>0.92400000000000004</v>
      </c>
      <c r="AD160" s="59">
        <v>0.92400000000000004</v>
      </c>
      <c r="AE160" s="59">
        <v>0.92400000000000004</v>
      </c>
      <c r="AF160" s="59">
        <v>0.92400000000000004</v>
      </c>
      <c r="AG160" s="59"/>
      <c r="AH160" s="59"/>
      <c r="AI160" s="59"/>
      <c r="AJ160" s="59"/>
    </row>
    <row r="161" spans="1:36" ht="12.75" x14ac:dyDescent="0.2">
      <c r="A161" s="59" t="s">
        <v>768</v>
      </c>
      <c r="B161" s="59">
        <v>0.40699999999999997</v>
      </c>
      <c r="C161" s="59">
        <v>0.40699999999999997</v>
      </c>
      <c r="D161" s="59">
        <v>0.40699999999999997</v>
      </c>
      <c r="E161" s="59">
        <v>0.40699999999999997</v>
      </c>
      <c r="F161" s="59">
        <v>0.40699999999999997</v>
      </c>
      <c r="G161" s="59">
        <v>0.40699999999999997</v>
      </c>
      <c r="H161" s="59">
        <v>0.40699999999999997</v>
      </c>
      <c r="I161" s="59">
        <v>0.40699999999999997</v>
      </c>
      <c r="J161" s="59">
        <v>0.40699999999999997</v>
      </c>
      <c r="K161" s="59">
        <v>0.40699999999999997</v>
      </c>
      <c r="L161" s="59">
        <v>0.40699999999999997</v>
      </c>
      <c r="M161" s="59">
        <v>0.40699999999999997</v>
      </c>
      <c r="N161" s="59">
        <v>0.40699999999999997</v>
      </c>
      <c r="O161" s="59">
        <v>0.40699999999999997</v>
      </c>
      <c r="P161" s="59">
        <v>0.40699999999999997</v>
      </c>
      <c r="Q161" s="59">
        <v>0.40699999999999997</v>
      </c>
      <c r="R161" s="59">
        <v>0.40699999999999997</v>
      </c>
      <c r="S161" s="59">
        <v>0.40699999999999997</v>
      </c>
      <c r="T161" s="59">
        <v>0.40699999999999997</v>
      </c>
      <c r="U161" s="59">
        <v>0.40699999999999997</v>
      </c>
      <c r="V161" s="59">
        <v>0.40699999999999997</v>
      </c>
      <c r="W161" s="59">
        <v>0.40699999999999997</v>
      </c>
      <c r="X161" s="59">
        <v>0.40699999999999997</v>
      </c>
      <c r="Y161" s="59">
        <v>0.40699999999999997</v>
      </c>
      <c r="Z161" s="59">
        <v>0.40699999999999997</v>
      </c>
      <c r="AA161" s="59">
        <v>0.40699999999999997</v>
      </c>
      <c r="AB161" s="59">
        <v>0.40699999999999997</v>
      </c>
      <c r="AC161" s="59">
        <v>0.40699999999999997</v>
      </c>
      <c r="AD161" s="59">
        <v>0.40699999999999997</v>
      </c>
      <c r="AE161" s="59">
        <v>0.40699999999999997</v>
      </c>
      <c r="AF161" s="59">
        <v>0.40699999999999997</v>
      </c>
      <c r="AG161" s="59"/>
      <c r="AH161" s="59"/>
      <c r="AI161" s="59"/>
      <c r="AJ161" s="59"/>
    </row>
    <row r="162" spans="1:36" ht="12.75" x14ac:dyDescent="0.2">
      <c r="A162" s="59" t="s">
        <v>769</v>
      </c>
      <c r="B162" s="59">
        <v>0</v>
      </c>
      <c r="C162" s="59">
        <v>0</v>
      </c>
      <c r="D162" s="59">
        <v>0</v>
      </c>
      <c r="E162" s="59">
        <v>0</v>
      </c>
      <c r="F162" s="59">
        <v>0</v>
      </c>
      <c r="G162" s="59">
        <v>0</v>
      </c>
      <c r="H162" s="59">
        <v>0</v>
      </c>
      <c r="I162" s="59">
        <v>0</v>
      </c>
      <c r="J162" s="59">
        <v>0</v>
      </c>
      <c r="K162" s="59">
        <v>0</v>
      </c>
      <c r="L162" s="59">
        <v>0</v>
      </c>
      <c r="M162" s="59">
        <v>0</v>
      </c>
      <c r="N162" s="59">
        <v>0</v>
      </c>
      <c r="O162" s="59">
        <v>0</v>
      </c>
      <c r="P162" s="59">
        <v>0</v>
      </c>
      <c r="Q162" s="59">
        <v>0</v>
      </c>
      <c r="R162" s="59">
        <v>0</v>
      </c>
      <c r="S162" s="59">
        <v>0</v>
      </c>
      <c r="T162" s="59">
        <v>0</v>
      </c>
      <c r="U162" s="59">
        <v>0</v>
      </c>
      <c r="V162" s="59">
        <v>0</v>
      </c>
      <c r="W162" s="59">
        <v>0</v>
      </c>
      <c r="X162" s="59">
        <v>0</v>
      </c>
      <c r="Y162" s="59">
        <v>0</v>
      </c>
      <c r="Z162" s="59">
        <v>0</v>
      </c>
      <c r="AA162" s="59">
        <v>0</v>
      </c>
      <c r="AB162" s="59">
        <v>0</v>
      </c>
      <c r="AC162" s="59">
        <v>0</v>
      </c>
      <c r="AD162" s="59">
        <v>0</v>
      </c>
      <c r="AE162" s="59">
        <v>0</v>
      </c>
      <c r="AF162" s="59">
        <v>0</v>
      </c>
      <c r="AG162" s="59"/>
      <c r="AH162" s="59"/>
      <c r="AI162" s="59"/>
      <c r="AJ162" s="59"/>
    </row>
    <row r="163" spans="1:36" ht="12.75" x14ac:dyDescent="0.2">
      <c r="A163" s="59" t="s">
        <v>770</v>
      </c>
      <c r="B163" s="59">
        <v>0.44800000000000001</v>
      </c>
      <c r="C163" s="59">
        <v>0.44800000000000001</v>
      </c>
      <c r="D163" s="59">
        <v>0.44800000000000001</v>
      </c>
      <c r="E163" s="59">
        <v>0.44800000000000001</v>
      </c>
      <c r="F163" s="59">
        <v>0.44800000000000001</v>
      </c>
      <c r="G163" s="59">
        <v>0.44800000000000001</v>
      </c>
      <c r="H163" s="59">
        <v>0.44800000000000001</v>
      </c>
      <c r="I163" s="59">
        <v>0.44800000000000001</v>
      </c>
      <c r="J163" s="59">
        <v>0.44800000000000001</v>
      </c>
      <c r="K163" s="59">
        <v>0.44800000000000001</v>
      </c>
      <c r="L163" s="59">
        <v>0.44800000000000001</v>
      </c>
      <c r="M163" s="59">
        <v>0.44800000000000001</v>
      </c>
      <c r="N163" s="59">
        <v>0.44800000000000001</v>
      </c>
      <c r="O163" s="59">
        <v>0.44800000000000001</v>
      </c>
      <c r="P163" s="59">
        <v>0.44800000000000001</v>
      </c>
      <c r="Q163" s="59">
        <v>0.44800000000000001</v>
      </c>
      <c r="R163" s="59">
        <v>0.44800000000000001</v>
      </c>
      <c r="S163" s="59">
        <v>0.44800000000000001</v>
      </c>
      <c r="T163" s="59">
        <v>0.44800000000000001</v>
      </c>
      <c r="U163" s="59">
        <v>0.44800000000000001</v>
      </c>
      <c r="V163" s="59">
        <v>0.44800000000000001</v>
      </c>
      <c r="W163" s="59">
        <v>0.44800000000000001</v>
      </c>
      <c r="X163" s="59">
        <v>0.44800000000000001</v>
      </c>
      <c r="Y163" s="59">
        <v>0.44800000000000001</v>
      </c>
      <c r="Z163" s="59">
        <v>0.44800000000000001</v>
      </c>
      <c r="AA163" s="59">
        <v>0.44800000000000001</v>
      </c>
      <c r="AB163" s="59">
        <v>0.44800000000000001</v>
      </c>
      <c r="AC163" s="59">
        <v>0.44800000000000001</v>
      </c>
      <c r="AD163" s="59">
        <v>0.44800000000000001</v>
      </c>
      <c r="AE163" s="59">
        <v>0.44800000000000001</v>
      </c>
      <c r="AF163" s="59">
        <v>0.44800000000000001</v>
      </c>
      <c r="AG163" s="59"/>
      <c r="AH163" s="59"/>
      <c r="AI163" s="59"/>
      <c r="AJ163" s="59"/>
    </row>
    <row r="164" spans="1:36" ht="12.75" x14ac:dyDescent="0.2">
      <c r="A164" s="59" t="s">
        <v>771</v>
      </c>
      <c r="B164" s="59">
        <v>0.35299999999999998</v>
      </c>
      <c r="C164" s="59">
        <v>0.35299999999999998</v>
      </c>
      <c r="D164" s="59">
        <v>0.35299999999999998</v>
      </c>
      <c r="E164" s="59">
        <v>0.35299999999999998</v>
      </c>
      <c r="F164" s="59">
        <v>0.35299999999999998</v>
      </c>
      <c r="G164" s="59">
        <v>0.35299999999999998</v>
      </c>
      <c r="H164" s="59">
        <v>0.35299999999999998</v>
      </c>
      <c r="I164" s="59">
        <v>0.35299999999999998</v>
      </c>
      <c r="J164" s="59">
        <v>0.35299999999999998</v>
      </c>
      <c r="K164" s="59">
        <v>0.35299999999999998</v>
      </c>
      <c r="L164" s="59">
        <v>0.35299999999999998</v>
      </c>
      <c r="M164" s="59">
        <v>0.35299999999999998</v>
      </c>
      <c r="N164" s="59">
        <v>0.35299999999999998</v>
      </c>
      <c r="O164" s="59">
        <v>0.35299999999999998</v>
      </c>
      <c r="P164" s="59">
        <v>0.35299999999999998</v>
      </c>
      <c r="Q164" s="59">
        <v>0.35299999999999998</v>
      </c>
      <c r="R164" s="59">
        <v>0.35299999999999998</v>
      </c>
      <c r="S164" s="59">
        <v>0.35299999999999998</v>
      </c>
      <c r="T164" s="59">
        <v>0.35299999999999998</v>
      </c>
      <c r="U164" s="59">
        <v>0.35299999999999998</v>
      </c>
      <c r="V164" s="59">
        <v>0.35299999999999998</v>
      </c>
      <c r="W164" s="59">
        <v>0.35299999999999998</v>
      </c>
      <c r="X164" s="59">
        <v>0.35299999999999998</v>
      </c>
      <c r="Y164" s="59">
        <v>0.35299999999999998</v>
      </c>
      <c r="Z164" s="59">
        <v>0.35299999999999998</v>
      </c>
      <c r="AA164" s="59">
        <v>0.35299999999999998</v>
      </c>
      <c r="AB164" s="59">
        <v>0.35299999999999998</v>
      </c>
      <c r="AC164" s="59">
        <v>0.35299999999999998</v>
      </c>
      <c r="AD164" s="59">
        <v>0.35299999999999998</v>
      </c>
      <c r="AE164" s="59">
        <v>0.35299999999999998</v>
      </c>
      <c r="AF164" s="59">
        <v>0.35299999999999998</v>
      </c>
      <c r="AG164" s="59"/>
      <c r="AH164" s="59"/>
      <c r="AI164" s="59"/>
      <c r="AJ164" s="59"/>
    </row>
    <row r="165" spans="1:36" ht="12.75" x14ac:dyDescent="0.2">
      <c r="A165" s="59" t="s">
        <v>772</v>
      </c>
      <c r="B165" s="59">
        <v>0</v>
      </c>
      <c r="C165" s="59">
        <v>0</v>
      </c>
      <c r="D165" s="59">
        <v>0</v>
      </c>
      <c r="E165" s="59">
        <v>0</v>
      </c>
      <c r="F165" s="59">
        <v>0</v>
      </c>
      <c r="G165" s="59">
        <v>0</v>
      </c>
      <c r="H165" s="59">
        <v>0</v>
      </c>
      <c r="I165" s="59">
        <v>0</v>
      </c>
      <c r="J165" s="59">
        <v>0</v>
      </c>
      <c r="K165" s="59">
        <v>0</v>
      </c>
      <c r="L165" s="59">
        <v>0</v>
      </c>
      <c r="M165" s="59">
        <v>0</v>
      </c>
      <c r="N165" s="59">
        <v>0</v>
      </c>
      <c r="O165" s="59">
        <v>0</v>
      </c>
      <c r="P165" s="59">
        <v>0</v>
      </c>
      <c r="Q165" s="59">
        <v>0</v>
      </c>
      <c r="R165" s="59">
        <v>0</v>
      </c>
      <c r="S165" s="59">
        <v>0</v>
      </c>
      <c r="T165" s="59">
        <v>0</v>
      </c>
      <c r="U165" s="59">
        <v>0</v>
      </c>
      <c r="V165" s="59">
        <v>0</v>
      </c>
      <c r="W165" s="59">
        <v>0</v>
      </c>
      <c r="X165" s="59">
        <v>0</v>
      </c>
      <c r="Y165" s="59">
        <v>0</v>
      </c>
      <c r="Z165" s="59">
        <v>0</v>
      </c>
      <c r="AA165" s="59">
        <v>0</v>
      </c>
      <c r="AB165" s="59">
        <v>0</v>
      </c>
      <c r="AC165" s="59">
        <v>0</v>
      </c>
      <c r="AD165" s="59">
        <v>0</v>
      </c>
      <c r="AE165" s="59">
        <v>0</v>
      </c>
      <c r="AF165" s="59">
        <v>0</v>
      </c>
      <c r="AG165" s="59"/>
      <c r="AH165" s="59"/>
      <c r="AI165" s="59"/>
      <c r="AJ165" s="59"/>
    </row>
    <row r="166" spans="1:36" ht="12.75" x14ac:dyDescent="0.2">
      <c r="A166" s="59" t="s">
        <v>773</v>
      </c>
      <c r="B166" s="59">
        <v>0.40100000000000002</v>
      </c>
      <c r="C166" s="59">
        <v>0.40400000000000003</v>
      </c>
      <c r="D166" s="59">
        <v>0.40699999999999997</v>
      </c>
      <c r="E166" s="59">
        <v>0.41</v>
      </c>
      <c r="F166" s="59">
        <v>0.41299999999999998</v>
      </c>
      <c r="G166" s="59">
        <v>0.41499999999999998</v>
      </c>
      <c r="H166" s="59">
        <v>0.41799999999999998</v>
      </c>
      <c r="I166" s="59">
        <v>0.42099999999999999</v>
      </c>
      <c r="J166" s="59">
        <v>0.42399999999999999</v>
      </c>
      <c r="K166" s="59">
        <v>0.42699999999999999</v>
      </c>
      <c r="L166" s="59">
        <v>0.43</v>
      </c>
      <c r="M166" s="59">
        <v>0.43099999999999999</v>
      </c>
      <c r="N166" s="59">
        <v>0.43099999999999999</v>
      </c>
      <c r="O166" s="59">
        <v>0.432</v>
      </c>
      <c r="P166" s="59">
        <v>0.433</v>
      </c>
      <c r="Q166" s="59">
        <v>0.434</v>
      </c>
      <c r="R166" s="59">
        <v>0.434</v>
      </c>
      <c r="S166" s="59">
        <v>0.435</v>
      </c>
      <c r="T166" s="59">
        <v>0.436</v>
      </c>
      <c r="U166" s="59">
        <v>0.437</v>
      </c>
      <c r="V166" s="59">
        <v>0.437</v>
      </c>
      <c r="W166" s="59">
        <v>0.438</v>
      </c>
      <c r="X166" s="59">
        <v>0.439</v>
      </c>
      <c r="Y166" s="59">
        <v>0.44</v>
      </c>
      <c r="Z166" s="59">
        <v>0.44</v>
      </c>
      <c r="AA166" s="59">
        <v>0.441</v>
      </c>
      <c r="AB166" s="59">
        <v>0.442</v>
      </c>
      <c r="AC166" s="59">
        <v>0.443</v>
      </c>
      <c r="AD166" s="59">
        <v>0.443</v>
      </c>
      <c r="AE166" s="59">
        <v>0.44400000000000001</v>
      </c>
      <c r="AF166" s="59">
        <v>0.44500000000000001</v>
      </c>
      <c r="AG166" s="59"/>
      <c r="AH166" s="59"/>
      <c r="AI166" s="59"/>
      <c r="AJ166" s="59"/>
    </row>
    <row r="167" spans="1:36" ht="12.75" x14ac:dyDescent="0.2">
      <c r="A167" s="59" t="s">
        <v>774</v>
      </c>
      <c r="B167" s="59">
        <v>0.24199999999999999</v>
      </c>
      <c r="C167" s="59">
        <v>0.24199999999999999</v>
      </c>
      <c r="D167" s="59">
        <v>0.24199999999999999</v>
      </c>
      <c r="E167" s="59">
        <v>0.24199999999999999</v>
      </c>
      <c r="F167" s="59">
        <v>0.24199999999999999</v>
      </c>
      <c r="G167" s="59">
        <v>0.24199999999999999</v>
      </c>
      <c r="H167" s="59">
        <v>0.24199999999999999</v>
      </c>
      <c r="I167" s="59">
        <v>0.24199999999999999</v>
      </c>
      <c r="J167" s="59">
        <v>0.24199999999999999</v>
      </c>
      <c r="K167" s="59">
        <v>0.24199999999999999</v>
      </c>
      <c r="L167" s="59">
        <v>0.24199999999999999</v>
      </c>
      <c r="M167" s="59">
        <v>0.24199999999999999</v>
      </c>
      <c r="N167" s="59">
        <v>0.24199999999999999</v>
      </c>
      <c r="O167" s="59">
        <v>0.24199999999999999</v>
      </c>
      <c r="P167" s="59">
        <v>0.24199999999999999</v>
      </c>
      <c r="Q167" s="59">
        <v>0.24199999999999999</v>
      </c>
      <c r="R167" s="59">
        <v>0.24199999999999999</v>
      </c>
      <c r="S167" s="59">
        <v>0.24199999999999999</v>
      </c>
      <c r="T167" s="59">
        <v>0.24199999999999999</v>
      </c>
      <c r="U167" s="59">
        <v>0.24199999999999999</v>
      </c>
      <c r="V167" s="59">
        <v>0.24199999999999999</v>
      </c>
      <c r="W167" s="59">
        <v>0.24199999999999999</v>
      </c>
      <c r="X167" s="59">
        <v>0.24199999999999999</v>
      </c>
      <c r="Y167" s="59">
        <v>0.24199999999999999</v>
      </c>
      <c r="Z167" s="59">
        <v>0.24199999999999999</v>
      </c>
      <c r="AA167" s="59">
        <v>0.24199999999999999</v>
      </c>
      <c r="AB167" s="59">
        <v>0.24199999999999999</v>
      </c>
      <c r="AC167" s="59">
        <v>0.24199999999999999</v>
      </c>
      <c r="AD167" s="59">
        <v>0.24199999999999999</v>
      </c>
      <c r="AE167" s="59">
        <v>0.24199999999999999</v>
      </c>
      <c r="AF167" s="59">
        <v>0.24199999999999999</v>
      </c>
      <c r="AG167" s="59"/>
      <c r="AH167" s="59"/>
      <c r="AI167" s="59"/>
      <c r="AJ167" s="59"/>
    </row>
    <row r="168" spans="1:36" ht="12.75" x14ac:dyDescent="0.2">
      <c r="A168" s="59" t="s">
        <v>775</v>
      </c>
      <c r="B168" s="59">
        <v>0</v>
      </c>
      <c r="C168" s="59">
        <v>0</v>
      </c>
      <c r="D168" s="59">
        <v>0</v>
      </c>
      <c r="E168" s="59">
        <v>0</v>
      </c>
      <c r="F168" s="59">
        <v>0</v>
      </c>
      <c r="G168" s="59">
        <v>0</v>
      </c>
      <c r="H168" s="59">
        <v>0</v>
      </c>
      <c r="I168" s="59">
        <v>0</v>
      </c>
      <c r="J168" s="59">
        <v>0</v>
      </c>
      <c r="K168" s="59">
        <v>0</v>
      </c>
      <c r="L168" s="59">
        <v>0</v>
      </c>
      <c r="M168" s="59">
        <v>0</v>
      </c>
      <c r="N168" s="59">
        <v>0</v>
      </c>
      <c r="O168" s="59">
        <v>0</v>
      </c>
      <c r="P168" s="59">
        <v>0</v>
      </c>
      <c r="Q168" s="59">
        <v>0</v>
      </c>
      <c r="R168" s="59">
        <v>0</v>
      </c>
      <c r="S168" s="59">
        <v>0</v>
      </c>
      <c r="T168" s="59">
        <v>0</v>
      </c>
      <c r="U168" s="59">
        <v>0</v>
      </c>
      <c r="V168" s="59">
        <v>0</v>
      </c>
      <c r="W168" s="59">
        <v>0</v>
      </c>
      <c r="X168" s="59">
        <v>0</v>
      </c>
      <c r="Y168" s="59">
        <v>0</v>
      </c>
      <c r="Z168" s="59">
        <v>0</v>
      </c>
      <c r="AA168" s="59">
        <v>0</v>
      </c>
      <c r="AB168" s="59">
        <v>0</v>
      </c>
      <c r="AC168" s="59">
        <v>0</v>
      </c>
      <c r="AD168" s="59">
        <v>0</v>
      </c>
      <c r="AE168" s="59">
        <v>0</v>
      </c>
      <c r="AF168" s="59">
        <v>0</v>
      </c>
      <c r="AG168" s="59"/>
      <c r="AH168" s="59"/>
      <c r="AI168" s="59"/>
      <c r="AJ168" s="59"/>
    </row>
    <row r="169" spans="1:36" ht="12.75" x14ac:dyDescent="0.2">
      <c r="A169" s="59" t="s">
        <v>776</v>
      </c>
      <c r="B169" s="59">
        <v>0.24299999999999999</v>
      </c>
      <c r="C169" s="59">
        <v>0.245</v>
      </c>
      <c r="D169" s="59">
        <v>0.247</v>
      </c>
      <c r="E169" s="59">
        <v>0.249</v>
      </c>
      <c r="F169" s="59">
        <v>0.252</v>
      </c>
      <c r="G169" s="59">
        <v>0.254</v>
      </c>
      <c r="H169" s="59">
        <v>0.25600000000000001</v>
      </c>
      <c r="I169" s="59">
        <v>0.25900000000000001</v>
      </c>
      <c r="J169" s="59">
        <v>0.26100000000000001</v>
      </c>
      <c r="K169" s="59">
        <v>0.26300000000000001</v>
      </c>
      <c r="L169" s="59">
        <v>0.26600000000000001</v>
      </c>
      <c r="M169" s="59">
        <v>0.26700000000000002</v>
      </c>
      <c r="N169" s="59">
        <v>0.26800000000000002</v>
      </c>
      <c r="O169" s="59">
        <v>0.26900000000000002</v>
      </c>
      <c r="P169" s="59">
        <v>0.27</v>
      </c>
      <c r="Q169" s="59">
        <v>0.27100000000000002</v>
      </c>
      <c r="R169" s="59">
        <v>0.27200000000000002</v>
      </c>
      <c r="S169" s="59">
        <v>0.27300000000000002</v>
      </c>
      <c r="T169" s="59">
        <v>0.27400000000000002</v>
      </c>
      <c r="U169" s="59">
        <v>0.27500000000000002</v>
      </c>
      <c r="V169" s="59">
        <v>0.27600000000000002</v>
      </c>
      <c r="W169" s="59">
        <v>0.27700000000000002</v>
      </c>
      <c r="X169" s="59">
        <v>0.27800000000000002</v>
      </c>
      <c r="Y169" s="59">
        <v>0.27900000000000003</v>
      </c>
      <c r="Z169" s="59">
        <v>0.28000000000000003</v>
      </c>
      <c r="AA169" s="59">
        <v>0.28100000000000003</v>
      </c>
      <c r="AB169" s="59">
        <v>0.28199999999999997</v>
      </c>
      <c r="AC169" s="59">
        <v>0.28299999999999997</v>
      </c>
      <c r="AD169" s="59">
        <v>0.28399999999999997</v>
      </c>
      <c r="AE169" s="59">
        <v>0.28499999999999998</v>
      </c>
      <c r="AF169" s="59">
        <v>0.28599999999999998</v>
      </c>
      <c r="AG169" s="59"/>
      <c r="AH169" s="59"/>
      <c r="AI169" s="59"/>
      <c r="AJ169" s="59"/>
    </row>
    <row r="170" spans="1:36" ht="12.75" x14ac:dyDescent="0.2">
      <c r="A170" s="59" t="s">
        <v>777</v>
      </c>
      <c r="B170" s="59">
        <v>0.20599999999999999</v>
      </c>
      <c r="C170" s="59">
        <v>0.20599999999999999</v>
      </c>
      <c r="D170" s="59">
        <v>0.20599999999999999</v>
      </c>
      <c r="E170" s="59">
        <v>0.20599999999999999</v>
      </c>
      <c r="F170" s="59">
        <v>0.20599999999999999</v>
      </c>
      <c r="G170" s="59">
        <v>0.20599999999999999</v>
      </c>
      <c r="H170" s="59">
        <v>0.20599999999999999</v>
      </c>
      <c r="I170" s="59">
        <v>0.20599999999999999</v>
      </c>
      <c r="J170" s="59">
        <v>0.20599999999999999</v>
      </c>
      <c r="K170" s="59">
        <v>0.20599999999999999</v>
      </c>
      <c r="L170" s="59">
        <v>0.20599999999999999</v>
      </c>
      <c r="M170" s="59">
        <v>0.20599999999999999</v>
      </c>
      <c r="N170" s="59">
        <v>0.20599999999999999</v>
      </c>
      <c r="O170" s="59">
        <v>0.20599999999999999</v>
      </c>
      <c r="P170" s="59">
        <v>0.20599999999999999</v>
      </c>
      <c r="Q170" s="59">
        <v>0.20599999999999999</v>
      </c>
      <c r="R170" s="59">
        <v>0.20599999999999999</v>
      </c>
      <c r="S170" s="59">
        <v>0.20599999999999999</v>
      </c>
      <c r="T170" s="59">
        <v>0.20599999999999999</v>
      </c>
      <c r="U170" s="59">
        <v>0.20599999999999999</v>
      </c>
      <c r="V170" s="59">
        <v>0.20599999999999999</v>
      </c>
      <c r="W170" s="59">
        <v>0.20599999999999999</v>
      </c>
      <c r="X170" s="59">
        <v>0.20599999999999999</v>
      </c>
      <c r="Y170" s="59">
        <v>0.20599999999999999</v>
      </c>
      <c r="Z170" s="59">
        <v>0.20599999999999999</v>
      </c>
      <c r="AA170" s="59">
        <v>0.20599999999999999</v>
      </c>
      <c r="AB170" s="59">
        <v>0.20599999999999999</v>
      </c>
      <c r="AC170" s="59">
        <v>0.20599999999999999</v>
      </c>
      <c r="AD170" s="59">
        <v>0.20599999999999999</v>
      </c>
      <c r="AE170" s="59">
        <v>0.20599999999999999</v>
      </c>
      <c r="AF170" s="59">
        <v>0.20599999999999999</v>
      </c>
      <c r="AG170" s="59"/>
      <c r="AH170" s="59"/>
      <c r="AI170" s="59"/>
      <c r="AJ170" s="59"/>
    </row>
    <row r="171" spans="1:36" ht="12.75" x14ac:dyDescent="0.2">
      <c r="A171" s="59" t="s">
        <v>778</v>
      </c>
      <c r="B171" s="59">
        <v>0</v>
      </c>
      <c r="C171" s="59">
        <v>0</v>
      </c>
      <c r="D171" s="59">
        <v>0</v>
      </c>
      <c r="E171" s="59">
        <v>0</v>
      </c>
      <c r="F171" s="59">
        <v>0</v>
      </c>
      <c r="G171" s="59">
        <v>0</v>
      </c>
      <c r="H171" s="59">
        <v>0</v>
      </c>
      <c r="I171" s="59">
        <v>0</v>
      </c>
      <c r="J171" s="59">
        <v>0</v>
      </c>
      <c r="K171" s="59">
        <v>0</v>
      </c>
      <c r="L171" s="59">
        <v>0</v>
      </c>
      <c r="M171" s="59">
        <v>0</v>
      </c>
      <c r="N171" s="59">
        <v>0</v>
      </c>
      <c r="O171" s="59">
        <v>0</v>
      </c>
      <c r="P171" s="59">
        <v>0</v>
      </c>
      <c r="Q171" s="59">
        <v>0</v>
      </c>
      <c r="R171" s="59">
        <v>0</v>
      </c>
      <c r="S171" s="59">
        <v>0</v>
      </c>
      <c r="T171" s="59">
        <v>0</v>
      </c>
      <c r="U171" s="59">
        <v>0</v>
      </c>
      <c r="V171" s="59">
        <v>0</v>
      </c>
      <c r="W171" s="59">
        <v>0</v>
      </c>
      <c r="X171" s="59">
        <v>0</v>
      </c>
      <c r="Y171" s="59">
        <v>0</v>
      </c>
      <c r="Z171" s="59">
        <v>0</v>
      </c>
      <c r="AA171" s="59">
        <v>0</v>
      </c>
      <c r="AB171" s="59">
        <v>0</v>
      </c>
      <c r="AC171" s="59">
        <v>0</v>
      </c>
      <c r="AD171" s="59">
        <v>0</v>
      </c>
      <c r="AE171" s="59">
        <v>0</v>
      </c>
      <c r="AF171" s="59">
        <v>0</v>
      </c>
      <c r="AG171" s="59"/>
      <c r="AH171" s="59"/>
      <c r="AI171" s="59"/>
      <c r="AJ171" s="59"/>
    </row>
    <row r="172" spans="1:36" ht="12.75" x14ac:dyDescent="0.2">
      <c r="A172" s="59" t="s">
        <v>779</v>
      </c>
      <c r="B172" s="59">
        <v>0.57599999999999996</v>
      </c>
      <c r="C172" s="59">
        <v>0.57599999999999996</v>
      </c>
      <c r="D172" s="59">
        <v>0.57599999999999996</v>
      </c>
      <c r="E172" s="59">
        <v>0.57599999999999996</v>
      </c>
      <c r="F172" s="59">
        <v>0.57599999999999996</v>
      </c>
      <c r="G172" s="59">
        <v>0.57599999999999996</v>
      </c>
      <c r="H172" s="59">
        <v>0.57599999999999996</v>
      </c>
      <c r="I172" s="59">
        <v>0.57599999999999996</v>
      </c>
      <c r="J172" s="59">
        <v>0.57599999999999996</v>
      </c>
      <c r="K172" s="59">
        <v>0.57599999999999996</v>
      </c>
      <c r="L172" s="59">
        <v>0.57599999999999996</v>
      </c>
      <c r="M172" s="59">
        <v>0.57599999999999996</v>
      </c>
      <c r="N172" s="59">
        <v>0.57599999999999996</v>
      </c>
      <c r="O172" s="59">
        <v>0.57599999999999996</v>
      </c>
      <c r="P172" s="59">
        <v>0.57599999999999996</v>
      </c>
      <c r="Q172" s="59">
        <v>0.57599999999999996</v>
      </c>
      <c r="R172" s="59">
        <v>0.57599999999999996</v>
      </c>
      <c r="S172" s="59">
        <v>0.57599999999999996</v>
      </c>
      <c r="T172" s="59">
        <v>0.57599999999999996</v>
      </c>
      <c r="U172" s="59">
        <v>0.57599999999999996</v>
      </c>
      <c r="V172" s="59">
        <v>0.57599999999999996</v>
      </c>
      <c r="W172" s="59">
        <v>0.57599999999999996</v>
      </c>
      <c r="X172" s="59">
        <v>0.57599999999999996</v>
      </c>
      <c r="Y172" s="59">
        <v>0.57599999999999996</v>
      </c>
      <c r="Z172" s="59">
        <v>0.57599999999999996</v>
      </c>
      <c r="AA172" s="59">
        <v>0.57599999999999996</v>
      </c>
      <c r="AB172" s="59">
        <v>0.57599999999999996</v>
      </c>
      <c r="AC172" s="59">
        <v>0.57599999999999996</v>
      </c>
      <c r="AD172" s="59">
        <v>0.57599999999999996</v>
      </c>
      <c r="AE172" s="59">
        <v>0.57599999999999996</v>
      </c>
      <c r="AF172" s="59">
        <v>0.57599999999999996</v>
      </c>
      <c r="AG172" s="59"/>
      <c r="AH172" s="59"/>
      <c r="AI172" s="59"/>
      <c r="AJ172" s="59"/>
    </row>
    <row r="173" spans="1:36" ht="12.75" x14ac:dyDescent="0.2">
      <c r="A173" s="59" t="s">
        <v>780</v>
      </c>
      <c r="B173" s="59">
        <v>0.625</v>
      </c>
      <c r="C173" s="59">
        <v>0.625</v>
      </c>
      <c r="D173" s="59">
        <v>0.625</v>
      </c>
      <c r="E173" s="59">
        <v>0.625</v>
      </c>
      <c r="F173" s="59">
        <v>0.625</v>
      </c>
      <c r="G173" s="59">
        <v>0.625</v>
      </c>
      <c r="H173" s="59">
        <v>0.625</v>
      </c>
      <c r="I173" s="59">
        <v>0.625</v>
      </c>
      <c r="J173" s="59">
        <v>0.625</v>
      </c>
      <c r="K173" s="59">
        <v>0.625</v>
      </c>
      <c r="L173" s="59">
        <v>0.625</v>
      </c>
      <c r="M173" s="59">
        <v>0.625</v>
      </c>
      <c r="N173" s="59">
        <v>0.625</v>
      </c>
      <c r="O173" s="59">
        <v>0.625</v>
      </c>
      <c r="P173" s="59">
        <v>0.625</v>
      </c>
      <c r="Q173" s="59">
        <v>0.625</v>
      </c>
      <c r="R173" s="59">
        <v>0.625</v>
      </c>
      <c r="S173" s="59">
        <v>0.625</v>
      </c>
      <c r="T173" s="59">
        <v>0.625</v>
      </c>
      <c r="U173" s="59">
        <v>0.625</v>
      </c>
      <c r="V173" s="59">
        <v>0.625</v>
      </c>
      <c r="W173" s="59">
        <v>0.625</v>
      </c>
      <c r="X173" s="59">
        <v>0.625</v>
      </c>
      <c r="Y173" s="59">
        <v>0.625</v>
      </c>
      <c r="Z173" s="59">
        <v>0.625</v>
      </c>
      <c r="AA173" s="59">
        <v>0.625</v>
      </c>
      <c r="AB173" s="59">
        <v>0.625</v>
      </c>
      <c r="AC173" s="59">
        <v>0.625</v>
      </c>
      <c r="AD173" s="59">
        <v>0.625</v>
      </c>
      <c r="AE173" s="59">
        <v>0.625</v>
      </c>
      <c r="AF173" s="59">
        <v>0.625</v>
      </c>
      <c r="AG173" s="59"/>
      <c r="AH173" s="59"/>
      <c r="AI173" s="59"/>
      <c r="AJ173" s="59"/>
    </row>
    <row r="174" spans="1:36" ht="12.75" x14ac:dyDescent="0.2">
      <c r="A174" s="59" t="s">
        <v>781</v>
      </c>
      <c r="B174" s="59">
        <v>0</v>
      </c>
      <c r="C174" s="59">
        <v>0</v>
      </c>
      <c r="D174" s="59">
        <v>0</v>
      </c>
      <c r="E174" s="59">
        <v>0</v>
      </c>
      <c r="F174" s="59">
        <v>0</v>
      </c>
      <c r="G174" s="59">
        <v>0</v>
      </c>
      <c r="H174" s="59">
        <v>0</v>
      </c>
      <c r="I174" s="59">
        <v>0</v>
      </c>
      <c r="J174" s="59">
        <v>0</v>
      </c>
      <c r="K174" s="59">
        <v>0</v>
      </c>
      <c r="L174" s="59">
        <v>0</v>
      </c>
      <c r="M174" s="59">
        <v>0</v>
      </c>
      <c r="N174" s="59">
        <v>0</v>
      </c>
      <c r="O174" s="59">
        <v>0</v>
      </c>
      <c r="P174" s="59">
        <v>0</v>
      </c>
      <c r="Q174" s="59">
        <v>0</v>
      </c>
      <c r="R174" s="59">
        <v>0</v>
      </c>
      <c r="S174" s="59">
        <v>0</v>
      </c>
      <c r="T174" s="59">
        <v>0</v>
      </c>
      <c r="U174" s="59">
        <v>0</v>
      </c>
      <c r="V174" s="59">
        <v>0</v>
      </c>
      <c r="W174" s="59">
        <v>0</v>
      </c>
      <c r="X174" s="59">
        <v>0</v>
      </c>
      <c r="Y174" s="59">
        <v>0</v>
      </c>
      <c r="Z174" s="59">
        <v>0</v>
      </c>
      <c r="AA174" s="59">
        <v>0</v>
      </c>
      <c r="AB174" s="59">
        <v>0</v>
      </c>
      <c r="AC174" s="59">
        <v>0</v>
      </c>
      <c r="AD174" s="59">
        <v>0</v>
      </c>
      <c r="AE174" s="59">
        <v>0</v>
      </c>
      <c r="AF174" s="59">
        <v>0</v>
      </c>
      <c r="AG174" s="59"/>
      <c r="AH174" s="59"/>
      <c r="AI174" s="59"/>
      <c r="AJ174" s="59"/>
    </row>
    <row r="175" spans="1:36" ht="12.75" x14ac:dyDescent="0.2">
      <c r="A175" s="59" t="s">
        <v>782</v>
      </c>
      <c r="B175" s="59">
        <v>0.68799999999999994</v>
      </c>
      <c r="C175" s="59">
        <v>0.68799999999999994</v>
      </c>
      <c r="D175" s="59">
        <v>0.68799999999999994</v>
      </c>
      <c r="E175" s="59">
        <v>0.68799999999999994</v>
      </c>
      <c r="F175" s="59">
        <v>0.68799999999999994</v>
      </c>
      <c r="G175" s="59">
        <v>0.68799999999999994</v>
      </c>
      <c r="H175" s="59">
        <v>0.68799999999999994</v>
      </c>
      <c r="I175" s="59">
        <v>0.68799999999999994</v>
      </c>
      <c r="J175" s="59">
        <v>0.68799999999999994</v>
      </c>
      <c r="K175" s="59">
        <v>0.68799999999999994</v>
      </c>
      <c r="L175" s="59">
        <v>0.68799999999999994</v>
      </c>
      <c r="M175" s="59">
        <v>0.68799999999999994</v>
      </c>
      <c r="N175" s="59">
        <v>0.68799999999999994</v>
      </c>
      <c r="O175" s="59">
        <v>0.68799999999999994</v>
      </c>
      <c r="P175" s="59">
        <v>0.68799999999999994</v>
      </c>
      <c r="Q175" s="59">
        <v>0.68799999999999994</v>
      </c>
      <c r="R175" s="59">
        <v>0.68799999999999994</v>
      </c>
      <c r="S175" s="59">
        <v>0.68799999999999994</v>
      </c>
      <c r="T175" s="59">
        <v>0.68799999999999994</v>
      </c>
      <c r="U175" s="59">
        <v>0.68799999999999994</v>
      </c>
      <c r="V175" s="59">
        <v>0.68799999999999994</v>
      </c>
      <c r="W175" s="59">
        <v>0.68799999999999994</v>
      </c>
      <c r="X175" s="59">
        <v>0.68799999999999994</v>
      </c>
      <c r="Y175" s="59">
        <v>0.68799999999999994</v>
      </c>
      <c r="Z175" s="59">
        <v>0.68799999999999994</v>
      </c>
      <c r="AA175" s="59">
        <v>0.68799999999999994</v>
      </c>
      <c r="AB175" s="59">
        <v>0.68799999999999994</v>
      </c>
      <c r="AC175" s="59">
        <v>0.68799999999999994</v>
      </c>
      <c r="AD175" s="59">
        <v>0.68799999999999994</v>
      </c>
      <c r="AE175" s="59">
        <v>0.68799999999999994</v>
      </c>
      <c r="AF175" s="59">
        <v>0.68799999999999994</v>
      </c>
      <c r="AG175" s="59"/>
      <c r="AH175" s="59"/>
      <c r="AI175" s="59"/>
      <c r="AJ175" s="59"/>
    </row>
    <row r="176" spans="1:36" ht="12.75" x14ac:dyDescent="0.2">
      <c r="A176" s="59" t="s">
        <v>783</v>
      </c>
      <c r="B176" s="59">
        <v>0.69099999999999995</v>
      </c>
      <c r="C176" s="59">
        <v>0.69099999999999995</v>
      </c>
      <c r="D176" s="59">
        <v>0.69099999999999995</v>
      </c>
      <c r="E176" s="59">
        <v>0.69099999999999995</v>
      </c>
      <c r="F176" s="59">
        <v>0.69099999999999995</v>
      </c>
      <c r="G176" s="59">
        <v>0.69099999999999995</v>
      </c>
      <c r="H176" s="59">
        <v>0.69099999999999995</v>
      </c>
      <c r="I176" s="59">
        <v>0.69099999999999995</v>
      </c>
      <c r="J176" s="59">
        <v>0.69099999999999995</v>
      </c>
      <c r="K176" s="59">
        <v>0.69099999999999995</v>
      </c>
      <c r="L176" s="59">
        <v>0.69099999999999995</v>
      </c>
      <c r="M176" s="59">
        <v>0.69099999999999995</v>
      </c>
      <c r="N176" s="59">
        <v>0.69099999999999995</v>
      </c>
      <c r="O176" s="59">
        <v>0.69099999999999995</v>
      </c>
      <c r="P176" s="59">
        <v>0.69099999999999995</v>
      </c>
      <c r="Q176" s="59">
        <v>0.69099999999999995</v>
      </c>
      <c r="R176" s="59">
        <v>0.69099999999999995</v>
      </c>
      <c r="S176" s="59">
        <v>0.69099999999999995</v>
      </c>
      <c r="T176" s="59">
        <v>0.69099999999999995</v>
      </c>
      <c r="U176" s="59">
        <v>0.69099999999999995</v>
      </c>
      <c r="V176" s="59">
        <v>0.69099999999999995</v>
      </c>
      <c r="W176" s="59">
        <v>0.69099999999999995</v>
      </c>
      <c r="X176" s="59">
        <v>0.69099999999999995</v>
      </c>
      <c r="Y176" s="59">
        <v>0.69099999999999995</v>
      </c>
      <c r="Z176" s="59">
        <v>0.69099999999999995</v>
      </c>
      <c r="AA176" s="59">
        <v>0.69099999999999995</v>
      </c>
      <c r="AB176" s="59">
        <v>0.69099999999999995</v>
      </c>
      <c r="AC176" s="59">
        <v>0.69099999999999995</v>
      </c>
      <c r="AD176" s="59">
        <v>0.69099999999999995</v>
      </c>
      <c r="AE176" s="59">
        <v>0.69099999999999995</v>
      </c>
      <c r="AF176" s="59">
        <v>0.69099999999999995</v>
      </c>
      <c r="AG176" s="59"/>
      <c r="AH176" s="59"/>
      <c r="AI176" s="59"/>
      <c r="AJ176" s="59"/>
    </row>
    <row r="177" spans="1:36" ht="12.75" x14ac:dyDescent="0.2">
      <c r="A177" s="59" t="s">
        <v>784</v>
      </c>
      <c r="B177" s="59">
        <v>0</v>
      </c>
      <c r="C177" s="59">
        <v>0</v>
      </c>
      <c r="D177" s="59">
        <v>0</v>
      </c>
      <c r="E177" s="59">
        <v>0</v>
      </c>
      <c r="F177" s="59">
        <v>0</v>
      </c>
      <c r="G177" s="59">
        <v>0</v>
      </c>
      <c r="H177" s="59">
        <v>0</v>
      </c>
      <c r="I177" s="59">
        <v>0</v>
      </c>
      <c r="J177" s="59">
        <v>0</v>
      </c>
      <c r="K177" s="59">
        <v>0</v>
      </c>
      <c r="L177" s="59">
        <v>0</v>
      </c>
      <c r="M177" s="59">
        <v>0</v>
      </c>
      <c r="N177" s="59">
        <v>0</v>
      </c>
      <c r="O177" s="59">
        <v>0</v>
      </c>
      <c r="P177" s="59">
        <v>0</v>
      </c>
      <c r="Q177" s="59">
        <v>0</v>
      </c>
      <c r="R177" s="59">
        <v>0</v>
      </c>
      <c r="S177" s="59">
        <v>0</v>
      </c>
      <c r="T177" s="59">
        <v>0</v>
      </c>
      <c r="U177" s="59">
        <v>0</v>
      </c>
      <c r="V177" s="59">
        <v>0</v>
      </c>
      <c r="W177" s="59">
        <v>0</v>
      </c>
      <c r="X177" s="59">
        <v>0</v>
      </c>
      <c r="Y177" s="59">
        <v>0</v>
      </c>
      <c r="Z177" s="59">
        <v>0</v>
      </c>
      <c r="AA177" s="59">
        <v>0</v>
      </c>
      <c r="AB177" s="59">
        <v>0</v>
      </c>
      <c r="AC177" s="59">
        <v>0</v>
      </c>
      <c r="AD177" s="59">
        <v>0</v>
      </c>
      <c r="AE177" s="59">
        <v>0</v>
      </c>
      <c r="AF177" s="59">
        <v>0</v>
      </c>
      <c r="AG177" s="59"/>
      <c r="AH177" s="59"/>
      <c r="AI177" s="59"/>
      <c r="AJ177" s="59"/>
    </row>
    <row r="178" spans="1:36" ht="12.75" x14ac:dyDescent="0.2">
      <c r="A178" s="59" t="s">
        <v>785</v>
      </c>
      <c r="B178" s="59">
        <v>0.76</v>
      </c>
      <c r="C178" s="59">
        <v>0.76</v>
      </c>
      <c r="D178" s="59">
        <v>0.76</v>
      </c>
      <c r="E178" s="59">
        <v>0.76</v>
      </c>
      <c r="F178" s="59">
        <v>0.76</v>
      </c>
      <c r="G178" s="59">
        <v>0.76</v>
      </c>
      <c r="H178" s="59">
        <v>0.76</v>
      </c>
      <c r="I178" s="59">
        <v>0.76</v>
      </c>
      <c r="J178" s="59">
        <v>0.76</v>
      </c>
      <c r="K178" s="59">
        <v>0.76</v>
      </c>
      <c r="L178" s="59">
        <v>0.76</v>
      </c>
      <c r="M178" s="59">
        <v>0.76</v>
      </c>
      <c r="N178" s="59">
        <v>0.76</v>
      </c>
      <c r="O178" s="59">
        <v>0.76</v>
      </c>
      <c r="P178" s="59">
        <v>0.76</v>
      </c>
      <c r="Q178" s="59">
        <v>0.76</v>
      </c>
      <c r="R178" s="59">
        <v>0.76</v>
      </c>
      <c r="S178" s="59">
        <v>0.76</v>
      </c>
      <c r="T178" s="59">
        <v>0.76</v>
      </c>
      <c r="U178" s="59">
        <v>0.76</v>
      </c>
      <c r="V178" s="59">
        <v>0.76</v>
      </c>
      <c r="W178" s="59">
        <v>0.76</v>
      </c>
      <c r="X178" s="59">
        <v>0.76</v>
      </c>
      <c r="Y178" s="59">
        <v>0.76</v>
      </c>
      <c r="Z178" s="59">
        <v>0.76</v>
      </c>
      <c r="AA178" s="59">
        <v>0.76</v>
      </c>
      <c r="AB178" s="59">
        <v>0.76</v>
      </c>
      <c r="AC178" s="59">
        <v>0.76</v>
      </c>
      <c r="AD178" s="59">
        <v>0.76</v>
      </c>
      <c r="AE178" s="59">
        <v>0.76</v>
      </c>
      <c r="AF178" s="59">
        <v>0.76</v>
      </c>
      <c r="AG178" s="59"/>
      <c r="AH178" s="59"/>
      <c r="AI178" s="59"/>
      <c r="AJ178" s="59"/>
    </row>
    <row r="179" spans="1:36" ht="12.75" x14ac:dyDescent="0.2">
      <c r="A179" s="59" t="s">
        <v>786</v>
      </c>
      <c r="B179" s="59">
        <v>5.6000000000000001E-2</v>
      </c>
      <c r="C179" s="59">
        <v>5.6000000000000001E-2</v>
      </c>
      <c r="D179" s="59">
        <v>5.6000000000000001E-2</v>
      </c>
      <c r="E179" s="59">
        <v>5.6000000000000001E-2</v>
      </c>
      <c r="F179" s="59">
        <v>5.6000000000000001E-2</v>
      </c>
      <c r="G179" s="59">
        <v>5.6000000000000001E-2</v>
      </c>
      <c r="H179" s="59">
        <v>5.6000000000000001E-2</v>
      </c>
      <c r="I179" s="59">
        <v>5.6000000000000001E-2</v>
      </c>
      <c r="J179" s="59">
        <v>5.6000000000000001E-2</v>
      </c>
      <c r="K179" s="59">
        <v>5.6000000000000001E-2</v>
      </c>
      <c r="L179" s="59">
        <v>5.6000000000000001E-2</v>
      </c>
      <c r="M179" s="59">
        <v>5.6000000000000001E-2</v>
      </c>
      <c r="N179" s="59">
        <v>5.6000000000000001E-2</v>
      </c>
      <c r="O179" s="59">
        <v>5.6000000000000001E-2</v>
      </c>
      <c r="P179" s="59">
        <v>5.6000000000000001E-2</v>
      </c>
      <c r="Q179" s="59">
        <v>5.6000000000000001E-2</v>
      </c>
      <c r="R179" s="59">
        <v>5.6000000000000001E-2</v>
      </c>
      <c r="S179" s="59">
        <v>5.6000000000000001E-2</v>
      </c>
      <c r="T179" s="59">
        <v>5.6000000000000001E-2</v>
      </c>
      <c r="U179" s="59">
        <v>5.6000000000000001E-2</v>
      </c>
      <c r="V179" s="59">
        <v>5.6000000000000001E-2</v>
      </c>
      <c r="W179" s="59">
        <v>5.6000000000000001E-2</v>
      </c>
      <c r="X179" s="59">
        <v>5.6000000000000001E-2</v>
      </c>
      <c r="Y179" s="59">
        <v>5.6000000000000001E-2</v>
      </c>
      <c r="Z179" s="59">
        <v>5.6000000000000001E-2</v>
      </c>
      <c r="AA179" s="59">
        <v>5.6000000000000001E-2</v>
      </c>
      <c r="AB179" s="59">
        <v>5.6000000000000001E-2</v>
      </c>
      <c r="AC179" s="59">
        <v>5.6000000000000001E-2</v>
      </c>
      <c r="AD179" s="59">
        <v>5.6000000000000001E-2</v>
      </c>
      <c r="AE179" s="59">
        <v>5.6000000000000001E-2</v>
      </c>
      <c r="AF179" s="59">
        <v>5.6000000000000001E-2</v>
      </c>
      <c r="AG179" s="59"/>
      <c r="AH179" s="59"/>
      <c r="AI179" s="59"/>
      <c r="AJ179" s="59"/>
    </row>
    <row r="180" spans="1:36" ht="12.75" x14ac:dyDescent="0.2">
      <c r="A180" s="59" t="s">
        <v>787</v>
      </c>
      <c r="B180" s="59">
        <v>0</v>
      </c>
      <c r="C180" s="59">
        <v>0</v>
      </c>
      <c r="D180" s="59">
        <v>0</v>
      </c>
      <c r="E180" s="59">
        <v>0</v>
      </c>
      <c r="F180" s="59">
        <v>0</v>
      </c>
      <c r="G180" s="59">
        <v>0</v>
      </c>
      <c r="H180" s="59">
        <v>0</v>
      </c>
      <c r="I180" s="59">
        <v>0</v>
      </c>
      <c r="J180" s="59">
        <v>0</v>
      </c>
      <c r="K180" s="59">
        <v>0</v>
      </c>
      <c r="L180" s="59">
        <v>0</v>
      </c>
      <c r="M180" s="59">
        <v>0</v>
      </c>
      <c r="N180" s="59">
        <v>0</v>
      </c>
      <c r="O180" s="59">
        <v>0</v>
      </c>
      <c r="P180" s="59">
        <v>0</v>
      </c>
      <c r="Q180" s="59">
        <v>0</v>
      </c>
      <c r="R180" s="59">
        <v>0</v>
      </c>
      <c r="S180" s="59">
        <v>0</v>
      </c>
      <c r="T180" s="59">
        <v>0</v>
      </c>
      <c r="U180" s="59">
        <v>0</v>
      </c>
      <c r="V180" s="59">
        <v>0</v>
      </c>
      <c r="W180" s="59">
        <v>0</v>
      </c>
      <c r="X180" s="59">
        <v>0</v>
      </c>
      <c r="Y180" s="59">
        <v>0</v>
      </c>
      <c r="Z180" s="59">
        <v>0</v>
      </c>
      <c r="AA180" s="59">
        <v>0</v>
      </c>
      <c r="AB180" s="59">
        <v>0</v>
      </c>
      <c r="AC180" s="59">
        <v>0</v>
      </c>
      <c r="AD180" s="59">
        <v>0</v>
      </c>
      <c r="AE180" s="59">
        <v>0</v>
      </c>
      <c r="AF180" s="59">
        <v>0</v>
      </c>
      <c r="AG180" s="59"/>
      <c r="AH180" s="59"/>
      <c r="AI180" s="59"/>
      <c r="AJ180" s="59"/>
    </row>
    <row r="181" spans="1:36" ht="12.75" x14ac:dyDescent="0.2">
      <c r="A181" s="59" t="s">
        <v>788</v>
      </c>
      <c r="B181" s="59">
        <v>6.2E-2</v>
      </c>
      <c r="C181" s="59">
        <v>6.2E-2</v>
      </c>
      <c r="D181" s="59">
        <v>6.2E-2</v>
      </c>
      <c r="E181" s="59">
        <v>6.2E-2</v>
      </c>
      <c r="F181" s="59">
        <v>6.2E-2</v>
      </c>
      <c r="G181" s="59">
        <v>6.2E-2</v>
      </c>
      <c r="H181" s="59">
        <v>6.2E-2</v>
      </c>
      <c r="I181" s="59">
        <v>6.2E-2</v>
      </c>
      <c r="J181" s="59">
        <v>6.2E-2</v>
      </c>
      <c r="K181" s="59">
        <v>6.2E-2</v>
      </c>
      <c r="L181" s="59">
        <v>6.2E-2</v>
      </c>
      <c r="M181" s="59">
        <v>6.2E-2</v>
      </c>
      <c r="N181" s="59">
        <v>6.2E-2</v>
      </c>
      <c r="O181" s="59">
        <v>6.2E-2</v>
      </c>
      <c r="P181" s="59">
        <v>6.2E-2</v>
      </c>
      <c r="Q181" s="59">
        <v>6.2E-2</v>
      </c>
      <c r="R181" s="59">
        <v>6.2E-2</v>
      </c>
      <c r="S181" s="59">
        <v>6.2E-2</v>
      </c>
      <c r="T181" s="59">
        <v>6.2E-2</v>
      </c>
      <c r="U181" s="59">
        <v>6.2E-2</v>
      </c>
      <c r="V181" s="59">
        <v>6.2E-2</v>
      </c>
      <c r="W181" s="59">
        <v>6.2E-2</v>
      </c>
      <c r="X181" s="59">
        <v>6.2E-2</v>
      </c>
      <c r="Y181" s="59">
        <v>6.2E-2</v>
      </c>
      <c r="Z181" s="59">
        <v>6.2E-2</v>
      </c>
      <c r="AA181" s="59">
        <v>6.2E-2</v>
      </c>
      <c r="AB181" s="59">
        <v>6.2E-2</v>
      </c>
      <c r="AC181" s="59">
        <v>6.2E-2</v>
      </c>
      <c r="AD181" s="59">
        <v>6.2E-2</v>
      </c>
      <c r="AE181" s="59">
        <v>6.2E-2</v>
      </c>
      <c r="AF181" s="59">
        <v>6.2E-2</v>
      </c>
      <c r="AG181" s="59"/>
      <c r="AH181" s="59"/>
      <c r="AI181" s="59"/>
      <c r="AJ181" s="59"/>
    </row>
    <row r="182" spans="1:36" ht="12.75" x14ac:dyDescent="0.2">
      <c r="A182" s="59" t="s">
        <v>789</v>
      </c>
      <c r="B182" s="59">
        <v>0.13300000000000001</v>
      </c>
      <c r="C182" s="59">
        <v>0.13300000000000001</v>
      </c>
      <c r="D182" s="59">
        <v>0.13300000000000001</v>
      </c>
      <c r="E182" s="59">
        <v>0.13300000000000001</v>
      </c>
      <c r="F182" s="59">
        <v>0.13300000000000001</v>
      </c>
      <c r="G182" s="59">
        <v>0.13300000000000001</v>
      </c>
      <c r="H182" s="59">
        <v>0.13300000000000001</v>
      </c>
      <c r="I182" s="59">
        <v>0.13300000000000001</v>
      </c>
      <c r="J182" s="59">
        <v>0.13300000000000001</v>
      </c>
      <c r="K182" s="59">
        <v>0.13300000000000001</v>
      </c>
      <c r="L182" s="59">
        <v>0.13300000000000001</v>
      </c>
      <c r="M182" s="59">
        <v>0.13300000000000001</v>
      </c>
      <c r="N182" s="59">
        <v>0.13300000000000001</v>
      </c>
      <c r="O182" s="59">
        <v>0.13300000000000001</v>
      </c>
      <c r="P182" s="59">
        <v>0.13300000000000001</v>
      </c>
      <c r="Q182" s="59">
        <v>0.13300000000000001</v>
      </c>
      <c r="R182" s="59">
        <v>0.13300000000000001</v>
      </c>
      <c r="S182" s="59">
        <v>0.13300000000000001</v>
      </c>
      <c r="T182" s="59">
        <v>0.13300000000000001</v>
      </c>
      <c r="U182" s="59">
        <v>0.13300000000000001</v>
      </c>
      <c r="V182" s="59">
        <v>0.13300000000000001</v>
      </c>
      <c r="W182" s="59">
        <v>0.13300000000000001</v>
      </c>
      <c r="X182" s="59">
        <v>0.13300000000000001</v>
      </c>
      <c r="Y182" s="59">
        <v>0.13300000000000001</v>
      </c>
      <c r="Z182" s="59">
        <v>0.13300000000000001</v>
      </c>
      <c r="AA182" s="59">
        <v>0.13300000000000001</v>
      </c>
      <c r="AB182" s="59">
        <v>0.13300000000000001</v>
      </c>
      <c r="AC182" s="59">
        <v>0.13300000000000001</v>
      </c>
      <c r="AD182" s="59">
        <v>0.13300000000000001</v>
      </c>
      <c r="AE182" s="59">
        <v>0.13300000000000001</v>
      </c>
      <c r="AF182" s="59">
        <v>0.13300000000000001</v>
      </c>
      <c r="AG182" s="59"/>
      <c r="AH182" s="59"/>
      <c r="AI182" s="59"/>
      <c r="AJ182" s="59"/>
    </row>
    <row r="183" spans="1:36" ht="12.75" x14ac:dyDescent="0.2">
      <c r="A183" s="59" t="s">
        <v>790</v>
      </c>
      <c r="B183" s="59">
        <v>0</v>
      </c>
      <c r="C183" s="59">
        <v>0</v>
      </c>
      <c r="D183" s="59">
        <v>0</v>
      </c>
      <c r="E183" s="59">
        <v>0</v>
      </c>
      <c r="F183" s="59">
        <v>0</v>
      </c>
      <c r="G183" s="59">
        <v>0</v>
      </c>
      <c r="H183" s="59">
        <v>0</v>
      </c>
      <c r="I183" s="59">
        <v>0</v>
      </c>
      <c r="J183" s="59">
        <v>0</v>
      </c>
      <c r="K183" s="59">
        <v>0</v>
      </c>
      <c r="L183" s="59">
        <v>0</v>
      </c>
      <c r="M183" s="59">
        <v>0</v>
      </c>
      <c r="N183" s="59">
        <v>0</v>
      </c>
      <c r="O183" s="59">
        <v>0</v>
      </c>
      <c r="P183" s="59">
        <v>0</v>
      </c>
      <c r="Q183" s="59">
        <v>0</v>
      </c>
      <c r="R183" s="59">
        <v>0</v>
      </c>
      <c r="S183" s="59">
        <v>0</v>
      </c>
      <c r="T183" s="59">
        <v>0</v>
      </c>
      <c r="U183" s="59">
        <v>0</v>
      </c>
      <c r="V183" s="59">
        <v>0</v>
      </c>
      <c r="W183" s="59">
        <v>0</v>
      </c>
      <c r="X183" s="59">
        <v>0</v>
      </c>
      <c r="Y183" s="59">
        <v>0</v>
      </c>
      <c r="Z183" s="59">
        <v>0</v>
      </c>
      <c r="AA183" s="59">
        <v>0</v>
      </c>
      <c r="AB183" s="59">
        <v>0</v>
      </c>
      <c r="AC183" s="59">
        <v>0</v>
      </c>
      <c r="AD183" s="59">
        <v>0</v>
      </c>
      <c r="AE183" s="59">
        <v>0</v>
      </c>
      <c r="AF183" s="59">
        <v>0</v>
      </c>
      <c r="AG183" s="59"/>
      <c r="AH183" s="59"/>
      <c r="AI183" s="59"/>
      <c r="AJ183" s="59"/>
    </row>
    <row r="184" spans="1:36" ht="12.75" x14ac:dyDescent="0.2">
      <c r="A184" s="59" t="s">
        <v>791</v>
      </c>
      <c r="B184" s="59">
        <v>0.14599999999999999</v>
      </c>
      <c r="C184" s="59">
        <v>0.14599999999999999</v>
      </c>
      <c r="D184" s="59">
        <v>0.14599999999999999</v>
      </c>
      <c r="E184" s="59">
        <v>0.14599999999999999</v>
      </c>
      <c r="F184" s="59">
        <v>0.14599999999999999</v>
      </c>
      <c r="G184" s="59">
        <v>0.14599999999999999</v>
      </c>
      <c r="H184" s="59">
        <v>0.14599999999999999</v>
      </c>
      <c r="I184" s="59">
        <v>0.14599999999999999</v>
      </c>
      <c r="J184" s="59">
        <v>0.14599999999999999</v>
      </c>
      <c r="K184" s="59">
        <v>0.14599999999999999</v>
      </c>
      <c r="L184" s="59">
        <v>0.14599999999999999</v>
      </c>
      <c r="M184" s="59">
        <v>0.14599999999999999</v>
      </c>
      <c r="N184" s="59">
        <v>0.14599999999999999</v>
      </c>
      <c r="O184" s="59">
        <v>0.14599999999999999</v>
      </c>
      <c r="P184" s="59">
        <v>0.14599999999999999</v>
      </c>
      <c r="Q184" s="59">
        <v>0.14599999999999999</v>
      </c>
      <c r="R184" s="59">
        <v>0.14599999999999999</v>
      </c>
      <c r="S184" s="59">
        <v>0.14599999999999999</v>
      </c>
      <c r="T184" s="59">
        <v>0.14599999999999999</v>
      </c>
      <c r="U184" s="59">
        <v>0.14599999999999999</v>
      </c>
      <c r="V184" s="59">
        <v>0.14599999999999999</v>
      </c>
      <c r="W184" s="59">
        <v>0.14599999999999999</v>
      </c>
      <c r="X184" s="59">
        <v>0.14599999999999999</v>
      </c>
      <c r="Y184" s="59">
        <v>0.14599999999999999</v>
      </c>
      <c r="Z184" s="59">
        <v>0.14599999999999999</v>
      </c>
      <c r="AA184" s="59">
        <v>0.14599999999999999</v>
      </c>
      <c r="AB184" s="59">
        <v>0.14599999999999999</v>
      </c>
      <c r="AC184" s="59">
        <v>0.14599999999999999</v>
      </c>
      <c r="AD184" s="59">
        <v>0.14599999999999999</v>
      </c>
      <c r="AE184" s="59">
        <v>0.14599999999999999</v>
      </c>
      <c r="AF184" s="59">
        <v>0.14599999999999999</v>
      </c>
      <c r="AG184" s="59"/>
      <c r="AH184" s="59"/>
      <c r="AI184" s="59"/>
      <c r="AJ184" s="59"/>
    </row>
    <row r="185" spans="1:36" ht="12.75" x14ac:dyDescent="0.2">
      <c r="A185" s="59" t="s">
        <v>792</v>
      </c>
      <c r="B185" s="59">
        <v>0.75800000000000001</v>
      </c>
      <c r="C185" s="59">
        <v>0.75800000000000001</v>
      </c>
      <c r="D185" s="59">
        <v>0.75800000000000001</v>
      </c>
      <c r="E185" s="59">
        <v>0.75800000000000001</v>
      </c>
      <c r="F185" s="59">
        <v>0.75800000000000001</v>
      </c>
      <c r="G185" s="59">
        <v>0.75800000000000001</v>
      </c>
      <c r="H185" s="59">
        <v>0.75800000000000001</v>
      </c>
      <c r="I185" s="59">
        <v>0.75800000000000001</v>
      </c>
      <c r="J185" s="59">
        <v>0.75800000000000001</v>
      </c>
      <c r="K185" s="59">
        <v>0.75800000000000001</v>
      </c>
      <c r="L185" s="59">
        <v>0.75800000000000001</v>
      </c>
      <c r="M185" s="59">
        <v>0.75800000000000001</v>
      </c>
      <c r="N185" s="59">
        <v>0.75800000000000001</v>
      </c>
      <c r="O185" s="59">
        <v>0.75800000000000001</v>
      </c>
      <c r="P185" s="59">
        <v>0.75800000000000001</v>
      </c>
      <c r="Q185" s="59">
        <v>0.75800000000000001</v>
      </c>
      <c r="R185" s="59">
        <v>0.75800000000000001</v>
      </c>
      <c r="S185" s="59">
        <v>0.75800000000000001</v>
      </c>
      <c r="T185" s="59">
        <v>0.75800000000000001</v>
      </c>
      <c r="U185" s="59">
        <v>0.75800000000000001</v>
      </c>
      <c r="V185" s="59">
        <v>0.75800000000000001</v>
      </c>
      <c r="W185" s="59">
        <v>0.75800000000000001</v>
      </c>
      <c r="X185" s="59">
        <v>0.75800000000000001</v>
      </c>
      <c r="Y185" s="59">
        <v>0.75800000000000001</v>
      </c>
      <c r="Z185" s="59">
        <v>0.75800000000000001</v>
      </c>
      <c r="AA185" s="59">
        <v>0.75800000000000001</v>
      </c>
      <c r="AB185" s="59">
        <v>0.75800000000000001</v>
      </c>
      <c r="AC185" s="59">
        <v>0.75800000000000001</v>
      </c>
      <c r="AD185" s="59">
        <v>0.75800000000000001</v>
      </c>
      <c r="AE185" s="59">
        <v>0.75800000000000001</v>
      </c>
      <c r="AF185" s="59">
        <v>0.75800000000000001</v>
      </c>
      <c r="AG185" s="59"/>
      <c r="AH185" s="59"/>
      <c r="AI185" s="59"/>
      <c r="AJ185" s="59"/>
    </row>
    <row r="186" spans="1:36" ht="12.75" x14ac:dyDescent="0.2">
      <c r="A186" s="59" t="s">
        <v>793</v>
      </c>
      <c r="B186" s="59">
        <v>0</v>
      </c>
      <c r="C186" s="59">
        <v>0</v>
      </c>
      <c r="D186" s="59">
        <v>0</v>
      </c>
      <c r="E186" s="59">
        <v>0</v>
      </c>
      <c r="F186" s="59">
        <v>0</v>
      </c>
      <c r="G186" s="59">
        <v>0</v>
      </c>
      <c r="H186" s="59">
        <v>0</v>
      </c>
      <c r="I186" s="59">
        <v>0</v>
      </c>
      <c r="J186" s="59">
        <v>0</v>
      </c>
      <c r="K186" s="59">
        <v>0</v>
      </c>
      <c r="L186" s="59">
        <v>0</v>
      </c>
      <c r="M186" s="59">
        <v>0</v>
      </c>
      <c r="N186" s="59">
        <v>0</v>
      </c>
      <c r="O186" s="59">
        <v>0</v>
      </c>
      <c r="P186" s="59">
        <v>0</v>
      </c>
      <c r="Q186" s="59">
        <v>0</v>
      </c>
      <c r="R186" s="59">
        <v>0</v>
      </c>
      <c r="S186" s="59">
        <v>0</v>
      </c>
      <c r="T186" s="59">
        <v>0</v>
      </c>
      <c r="U186" s="59">
        <v>0</v>
      </c>
      <c r="V186" s="59">
        <v>0</v>
      </c>
      <c r="W186" s="59">
        <v>0</v>
      </c>
      <c r="X186" s="59">
        <v>0</v>
      </c>
      <c r="Y186" s="59">
        <v>0</v>
      </c>
      <c r="Z186" s="59">
        <v>0</v>
      </c>
      <c r="AA186" s="59">
        <v>0</v>
      </c>
      <c r="AB186" s="59">
        <v>0</v>
      </c>
      <c r="AC186" s="59">
        <v>0</v>
      </c>
      <c r="AD186" s="59">
        <v>0</v>
      </c>
      <c r="AE186" s="59">
        <v>0</v>
      </c>
      <c r="AF186" s="59">
        <v>0</v>
      </c>
      <c r="AG186" s="59"/>
      <c r="AH186" s="59"/>
      <c r="AI186" s="59"/>
      <c r="AJ186" s="59"/>
    </row>
    <row r="187" spans="1:36" ht="12.75" x14ac:dyDescent="0.2">
      <c r="A187" s="59" t="s">
        <v>794</v>
      </c>
      <c r="B187" s="59">
        <v>0.83399999999999996</v>
      </c>
      <c r="C187" s="59">
        <v>0.83399999999999996</v>
      </c>
      <c r="D187" s="59">
        <v>0.83399999999999996</v>
      </c>
      <c r="E187" s="59">
        <v>0.83399999999999996</v>
      </c>
      <c r="F187" s="59">
        <v>0.83399999999999996</v>
      </c>
      <c r="G187" s="59">
        <v>0.83399999999999996</v>
      </c>
      <c r="H187" s="59">
        <v>0.83399999999999996</v>
      </c>
      <c r="I187" s="59">
        <v>0.83399999999999996</v>
      </c>
      <c r="J187" s="59">
        <v>0.83399999999999996</v>
      </c>
      <c r="K187" s="59">
        <v>0.83399999999999996</v>
      </c>
      <c r="L187" s="59">
        <v>0.83399999999999996</v>
      </c>
      <c r="M187" s="59">
        <v>0.83399999999999996</v>
      </c>
      <c r="N187" s="59">
        <v>0.83399999999999996</v>
      </c>
      <c r="O187" s="59">
        <v>0.83399999999999996</v>
      </c>
      <c r="P187" s="59">
        <v>0.83399999999999996</v>
      </c>
      <c r="Q187" s="59">
        <v>0.83399999999999996</v>
      </c>
      <c r="R187" s="59">
        <v>0.83399999999999996</v>
      </c>
      <c r="S187" s="59">
        <v>0.83399999999999996</v>
      </c>
      <c r="T187" s="59">
        <v>0.83399999999999996</v>
      </c>
      <c r="U187" s="59">
        <v>0.83399999999999996</v>
      </c>
      <c r="V187" s="59">
        <v>0.83399999999999996</v>
      </c>
      <c r="W187" s="59">
        <v>0.83399999999999996</v>
      </c>
      <c r="X187" s="59">
        <v>0.83399999999999996</v>
      </c>
      <c r="Y187" s="59">
        <v>0.83399999999999996</v>
      </c>
      <c r="Z187" s="59">
        <v>0.83399999999999996</v>
      </c>
      <c r="AA187" s="59">
        <v>0.83399999999999996</v>
      </c>
      <c r="AB187" s="59">
        <v>0.83399999999999996</v>
      </c>
      <c r="AC187" s="59">
        <v>0.83399999999999996</v>
      </c>
      <c r="AD187" s="59">
        <v>0.83399999999999996</v>
      </c>
      <c r="AE187" s="59">
        <v>0.83399999999999996</v>
      </c>
      <c r="AF187" s="59">
        <v>0.83399999999999996</v>
      </c>
      <c r="AG187" s="59"/>
      <c r="AH187" s="59"/>
      <c r="AI187" s="59"/>
      <c r="AJ187" s="59"/>
    </row>
    <row r="188" spans="1:36" ht="12.75" x14ac:dyDescent="0.2">
      <c r="A188" s="59" t="s">
        <v>795</v>
      </c>
      <c r="B188" s="59">
        <v>0.49199999999999999</v>
      </c>
      <c r="C188" s="59">
        <v>0.49199999999999999</v>
      </c>
      <c r="D188" s="59">
        <v>0.49199999999999999</v>
      </c>
      <c r="E188" s="59">
        <v>0.49199999999999999</v>
      </c>
      <c r="F188" s="59">
        <v>0.49199999999999999</v>
      </c>
      <c r="G188" s="59">
        <v>0.49199999999999999</v>
      </c>
      <c r="H188" s="59">
        <v>0.49199999999999999</v>
      </c>
      <c r="I188" s="59">
        <v>0.49199999999999999</v>
      </c>
      <c r="J188" s="59">
        <v>0.49199999999999999</v>
      </c>
      <c r="K188" s="59">
        <v>0.49199999999999999</v>
      </c>
      <c r="L188" s="59">
        <v>0.49199999999999999</v>
      </c>
      <c r="M188" s="59">
        <v>0.49199999999999999</v>
      </c>
      <c r="N188" s="59">
        <v>0.49199999999999999</v>
      </c>
      <c r="O188" s="59">
        <v>0.49199999999999999</v>
      </c>
      <c r="P188" s="59">
        <v>0.49199999999999999</v>
      </c>
      <c r="Q188" s="59">
        <v>0.49199999999999999</v>
      </c>
      <c r="R188" s="59">
        <v>0.49199999999999999</v>
      </c>
      <c r="S188" s="59">
        <v>0.49199999999999999</v>
      </c>
      <c r="T188" s="59">
        <v>0.49199999999999999</v>
      </c>
      <c r="U188" s="59">
        <v>0.49199999999999999</v>
      </c>
      <c r="V188" s="59">
        <v>0.49199999999999999</v>
      </c>
      <c r="W188" s="59">
        <v>0.49199999999999999</v>
      </c>
      <c r="X188" s="59">
        <v>0.49199999999999999</v>
      </c>
      <c r="Y188" s="59">
        <v>0.49199999999999999</v>
      </c>
      <c r="Z188" s="59">
        <v>0.49199999999999999</v>
      </c>
      <c r="AA188" s="59">
        <v>0.49199999999999999</v>
      </c>
      <c r="AB188" s="59">
        <v>0.49199999999999999</v>
      </c>
      <c r="AC188" s="59">
        <v>0.49199999999999999</v>
      </c>
      <c r="AD188" s="59">
        <v>0.49199999999999999</v>
      </c>
      <c r="AE188" s="59">
        <v>0.49199999999999999</v>
      </c>
      <c r="AF188" s="59">
        <v>0.49199999999999999</v>
      </c>
      <c r="AG188" s="59"/>
      <c r="AH188" s="59"/>
      <c r="AI188" s="59"/>
      <c r="AJ188" s="59"/>
    </row>
    <row r="189" spans="1:36" ht="12.75" x14ac:dyDescent="0.2">
      <c r="A189" s="59" t="s">
        <v>796</v>
      </c>
      <c r="B189" s="59">
        <v>0</v>
      </c>
      <c r="C189" s="59">
        <v>0</v>
      </c>
      <c r="D189" s="59">
        <v>0</v>
      </c>
      <c r="E189" s="59">
        <v>0</v>
      </c>
      <c r="F189" s="59">
        <v>0</v>
      </c>
      <c r="G189" s="59">
        <v>0</v>
      </c>
      <c r="H189" s="59">
        <v>0</v>
      </c>
      <c r="I189" s="59">
        <v>0</v>
      </c>
      <c r="J189" s="59">
        <v>0</v>
      </c>
      <c r="K189" s="59">
        <v>0</v>
      </c>
      <c r="L189" s="59">
        <v>0</v>
      </c>
      <c r="M189" s="59">
        <v>0</v>
      </c>
      <c r="N189" s="59">
        <v>0</v>
      </c>
      <c r="O189" s="59">
        <v>0</v>
      </c>
      <c r="P189" s="59">
        <v>0</v>
      </c>
      <c r="Q189" s="59">
        <v>0</v>
      </c>
      <c r="R189" s="59">
        <v>0</v>
      </c>
      <c r="S189" s="59">
        <v>0</v>
      </c>
      <c r="T189" s="59">
        <v>0</v>
      </c>
      <c r="U189" s="59">
        <v>0</v>
      </c>
      <c r="V189" s="59">
        <v>0</v>
      </c>
      <c r="W189" s="59">
        <v>0</v>
      </c>
      <c r="X189" s="59">
        <v>0</v>
      </c>
      <c r="Y189" s="59">
        <v>0</v>
      </c>
      <c r="Z189" s="59">
        <v>0</v>
      </c>
      <c r="AA189" s="59">
        <v>0</v>
      </c>
      <c r="AB189" s="59">
        <v>0</v>
      </c>
      <c r="AC189" s="59">
        <v>0</v>
      </c>
      <c r="AD189" s="59">
        <v>0</v>
      </c>
      <c r="AE189" s="59">
        <v>0</v>
      </c>
      <c r="AF189" s="59">
        <v>0</v>
      </c>
      <c r="AG189" s="59"/>
      <c r="AH189" s="59"/>
      <c r="AI189" s="59"/>
      <c r="AJ189" s="59"/>
    </row>
    <row r="190" spans="1:36" ht="12.75" x14ac:dyDescent="0.2">
      <c r="A190" s="59" t="s">
        <v>797</v>
      </c>
      <c r="B190" s="59">
        <v>0.49199999999999999</v>
      </c>
      <c r="C190" s="59">
        <v>0.498</v>
      </c>
      <c r="D190" s="59">
        <v>0.503</v>
      </c>
      <c r="E190" s="59">
        <v>0.50800000000000001</v>
      </c>
      <c r="F190" s="59">
        <v>0.51200000000000001</v>
      </c>
      <c r="G190" s="59">
        <v>0.51700000000000002</v>
      </c>
      <c r="H190" s="59">
        <v>0.52100000000000002</v>
      </c>
      <c r="I190" s="59">
        <v>0.52500000000000002</v>
      </c>
      <c r="J190" s="59">
        <v>0.52900000000000003</v>
      </c>
      <c r="K190" s="59">
        <v>0.53300000000000003</v>
      </c>
      <c r="L190" s="59">
        <v>0.53700000000000003</v>
      </c>
      <c r="M190" s="59">
        <v>0.53800000000000003</v>
      </c>
      <c r="N190" s="59">
        <v>0.54</v>
      </c>
      <c r="O190" s="59">
        <v>0.54200000000000004</v>
      </c>
      <c r="P190" s="59">
        <v>0.54300000000000004</v>
      </c>
      <c r="Q190" s="59">
        <v>0.54500000000000004</v>
      </c>
      <c r="R190" s="59">
        <v>0.54600000000000004</v>
      </c>
      <c r="S190" s="59">
        <v>0.54800000000000004</v>
      </c>
      <c r="T190" s="59">
        <v>0.54900000000000004</v>
      </c>
      <c r="U190" s="59">
        <v>0.55100000000000005</v>
      </c>
      <c r="V190" s="59">
        <v>0.55200000000000005</v>
      </c>
      <c r="W190" s="59">
        <v>0.55400000000000005</v>
      </c>
      <c r="X190" s="59">
        <v>0.55500000000000005</v>
      </c>
      <c r="Y190" s="59">
        <v>0.55700000000000005</v>
      </c>
      <c r="Z190" s="59">
        <v>0.55800000000000005</v>
      </c>
      <c r="AA190" s="59">
        <v>0.55900000000000005</v>
      </c>
      <c r="AB190" s="59">
        <v>0.56100000000000005</v>
      </c>
      <c r="AC190" s="59">
        <v>0.56200000000000006</v>
      </c>
      <c r="AD190" s="59">
        <v>0.56299999999999994</v>
      </c>
      <c r="AE190" s="59">
        <v>0.56499999999999995</v>
      </c>
      <c r="AF190" s="59">
        <v>0.56599999999999995</v>
      </c>
      <c r="AG190" s="59"/>
      <c r="AH190" s="59"/>
      <c r="AI190" s="59"/>
      <c r="AJ190" s="59"/>
    </row>
    <row r="191" spans="1:36" ht="12.75" x14ac:dyDescent="0.2">
      <c r="A191" s="59" t="s">
        <v>798</v>
      </c>
      <c r="B191" s="59">
        <v>5.6000000000000001E-2</v>
      </c>
      <c r="C191" s="59">
        <v>5.6000000000000001E-2</v>
      </c>
      <c r="D191" s="59">
        <v>5.6000000000000001E-2</v>
      </c>
      <c r="E191" s="59">
        <v>5.6000000000000001E-2</v>
      </c>
      <c r="F191" s="59">
        <v>5.6000000000000001E-2</v>
      </c>
      <c r="G191" s="59">
        <v>5.6000000000000001E-2</v>
      </c>
      <c r="H191" s="59">
        <v>5.6000000000000001E-2</v>
      </c>
      <c r="I191" s="59">
        <v>5.6000000000000001E-2</v>
      </c>
      <c r="J191" s="59">
        <v>5.6000000000000001E-2</v>
      </c>
      <c r="K191" s="59">
        <v>5.6000000000000001E-2</v>
      </c>
      <c r="L191" s="59">
        <v>5.6000000000000001E-2</v>
      </c>
      <c r="M191" s="59">
        <v>5.6000000000000001E-2</v>
      </c>
      <c r="N191" s="59">
        <v>5.6000000000000001E-2</v>
      </c>
      <c r="O191" s="59">
        <v>5.6000000000000001E-2</v>
      </c>
      <c r="P191" s="59">
        <v>5.6000000000000001E-2</v>
      </c>
      <c r="Q191" s="59">
        <v>5.6000000000000001E-2</v>
      </c>
      <c r="R191" s="59">
        <v>5.6000000000000001E-2</v>
      </c>
      <c r="S191" s="59">
        <v>5.6000000000000001E-2</v>
      </c>
      <c r="T191" s="59">
        <v>5.6000000000000001E-2</v>
      </c>
      <c r="U191" s="59">
        <v>5.6000000000000001E-2</v>
      </c>
      <c r="V191" s="59">
        <v>5.6000000000000001E-2</v>
      </c>
      <c r="W191" s="59">
        <v>5.6000000000000001E-2</v>
      </c>
      <c r="X191" s="59">
        <v>5.6000000000000001E-2</v>
      </c>
      <c r="Y191" s="59">
        <v>5.6000000000000001E-2</v>
      </c>
      <c r="Z191" s="59">
        <v>5.6000000000000001E-2</v>
      </c>
      <c r="AA191" s="59">
        <v>5.6000000000000001E-2</v>
      </c>
      <c r="AB191" s="59">
        <v>5.6000000000000001E-2</v>
      </c>
      <c r="AC191" s="59">
        <v>5.6000000000000001E-2</v>
      </c>
      <c r="AD191" s="59">
        <v>5.6000000000000001E-2</v>
      </c>
      <c r="AE191" s="59">
        <v>5.6000000000000001E-2</v>
      </c>
      <c r="AF191" s="59">
        <v>5.6000000000000001E-2</v>
      </c>
      <c r="AG191" s="59"/>
      <c r="AH191" s="59"/>
      <c r="AI191" s="59"/>
      <c r="AJ191" s="59"/>
    </row>
    <row r="192" spans="1:36" ht="12.75" x14ac:dyDescent="0.2">
      <c r="A192" s="59" t="s">
        <v>799</v>
      </c>
      <c r="B192" s="59">
        <v>0</v>
      </c>
      <c r="C192" s="59">
        <v>0</v>
      </c>
      <c r="D192" s="59">
        <v>0</v>
      </c>
      <c r="E192" s="59">
        <v>0</v>
      </c>
      <c r="F192" s="59">
        <v>0</v>
      </c>
      <c r="G192" s="59">
        <v>0</v>
      </c>
      <c r="H192" s="59">
        <v>0</v>
      </c>
      <c r="I192" s="59">
        <v>0</v>
      </c>
      <c r="J192" s="59">
        <v>0</v>
      </c>
      <c r="K192" s="59">
        <v>0</v>
      </c>
      <c r="L192" s="59">
        <v>0</v>
      </c>
      <c r="M192" s="59">
        <v>0</v>
      </c>
      <c r="N192" s="59">
        <v>0</v>
      </c>
      <c r="O192" s="59">
        <v>0</v>
      </c>
      <c r="P192" s="59">
        <v>0</v>
      </c>
      <c r="Q192" s="59">
        <v>0</v>
      </c>
      <c r="R192" s="59">
        <v>0</v>
      </c>
      <c r="S192" s="59">
        <v>0</v>
      </c>
      <c r="T192" s="59">
        <v>0</v>
      </c>
      <c r="U192" s="59">
        <v>0</v>
      </c>
      <c r="V192" s="59">
        <v>0</v>
      </c>
      <c r="W192" s="59">
        <v>0</v>
      </c>
      <c r="X192" s="59">
        <v>0</v>
      </c>
      <c r="Y192" s="59">
        <v>0</v>
      </c>
      <c r="Z192" s="59">
        <v>0</v>
      </c>
      <c r="AA192" s="59">
        <v>0</v>
      </c>
      <c r="AB192" s="59">
        <v>0</v>
      </c>
      <c r="AC192" s="59">
        <v>0</v>
      </c>
      <c r="AD192" s="59">
        <v>0</v>
      </c>
      <c r="AE192" s="59">
        <v>0</v>
      </c>
      <c r="AF192" s="59">
        <v>0</v>
      </c>
      <c r="AG192" s="59"/>
      <c r="AH192" s="59"/>
      <c r="AI192" s="59"/>
      <c r="AJ192" s="59"/>
    </row>
    <row r="193" spans="1:36" ht="12.75" x14ac:dyDescent="0.2">
      <c r="A193" s="59" t="s">
        <v>800</v>
      </c>
      <c r="B193" s="59">
        <v>6.2E-2</v>
      </c>
      <c r="C193" s="59">
        <v>6.2E-2</v>
      </c>
      <c r="D193" s="59">
        <v>6.2E-2</v>
      </c>
      <c r="E193" s="59">
        <v>6.2E-2</v>
      </c>
      <c r="F193" s="59">
        <v>6.2E-2</v>
      </c>
      <c r="G193" s="59">
        <v>6.2E-2</v>
      </c>
      <c r="H193" s="59">
        <v>6.2E-2</v>
      </c>
      <c r="I193" s="59">
        <v>6.2E-2</v>
      </c>
      <c r="J193" s="59">
        <v>6.2E-2</v>
      </c>
      <c r="K193" s="59">
        <v>6.2E-2</v>
      </c>
      <c r="L193" s="59">
        <v>6.2E-2</v>
      </c>
      <c r="M193" s="59">
        <v>6.2E-2</v>
      </c>
      <c r="N193" s="59">
        <v>6.2E-2</v>
      </c>
      <c r="O193" s="59">
        <v>6.2E-2</v>
      </c>
      <c r="P193" s="59">
        <v>6.2E-2</v>
      </c>
      <c r="Q193" s="59">
        <v>6.2E-2</v>
      </c>
      <c r="R193" s="59">
        <v>6.2E-2</v>
      </c>
      <c r="S193" s="59">
        <v>6.2E-2</v>
      </c>
      <c r="T193" s="59">
        <v>6.2E-2</v>
      </c>
      <c r="U193" s="59">
        <v>6.2E-2</v>
      </c>
      <c r="V193" s="59">
        <v>6.2E-2</v>
      </c>
      <c r="W193" s="59">
        <v>6.2E-2</v>
      </c>
      <c r="X193" s="59">
        <v>6.2E-2</v>
      </c>
      <c r="Y193" s="59">
        <v>6.2E-2</v>
      </c>
      <c r="Z193" s="59">
        <v>6.2E-2</v>
      </c>
      <c r="AA193" s="59">
        <v>6.2E-2</v>
      </c>
      <c r="AB193" s="59">
        <v>6.2E-2</v>
      </c>
      <c r="AC193" s="59">
        <v>6.2E-2</v>
      </c>
      <c r="AD193" s="59">
        <v>6.2E-2</v>
      </c>
      <c r="AE193" s="59">
        <v>6.2E-2</v>
      </c>
      <c r="AF193" s="59">
        <v>6.2E-2</v>
      </c>
      <c r="AG193" s="59"/>
      <c r="AH193" s="59"/>
      <c r="AI193" s="59"/>
      <c r="AJ193" s="59"/>
    </row>
    <row r="194" spans="1:36" ht="12.75" x14ac:dyDescent="0.2">
      <c r="A194" s="59" t="s">
        <v>801</v>
      </c>
      <c r="B194" s="59">
        <v>5.6000000000000001E-2</v>
      </c>
      <c r="C194" s="59">
        <v>5.6000000000000001E-2</v>
      </c>
      <c r="D194" s="59">
        <v>5.6000000000000001E-2</v>
      </c>
      <c r="E194" s="59">
        <v>5.6000000000000001E-2</v>
      </c>
      <c r="F194" s="59">
        <v>5.6000000000000001E-2</v>
      </c>
      <c r="G194" s="59">
        <v>5.6000000000000001E-2</v>
      </c>
      <c r="H194" s="59">
        <v>5.6000000000000001E-2</v>
      </c>
      <c r="I194" s="59">
        <v>5.6000000000000001E-2</v>
      </c>
      <c r="J194" s="59">
        <v>5.6000000000000001E-2</v>
      </c>
      <c r="K194" s="59">
        <v>5.6000000000000001E-2</v>
      </c>
      <c r="L194" s="59">
        <v>5.6000000000000001E-2</v>
      </c>
      <c r="M194" s="59">
        <v>5.6000000000000001E-2</v>
      </c>
      <c r="N194" s="59">
        <v>5.6000000000000001E-2</v>
      </c>
      <c r="O194" s="59">
        <v>5.6000000000000001E-2</v>
      </c>
      <c r="P194" s="59">
        <v>5.6000000000000001E-2</v>
      </c>
      <c r="Q194" s="59">
        <v>5.6000000000000001E-2</v>
      </c>
      <c r="R194" s="59">
        <v>5.6000000000000001E-2</v>
      </c>
      <c r="S194" s="59">
        <v>5.6000000000000001E-2</v>
      </c>
      <c r="T194" s="59">
        <v>5.6000000000000001E-2</v>
      </c>
      <c r="U194" s="59">
        <v>5.6000000000000001E-2</v>
      </c>
      <c r="V194" s="59">
        <v>5.6000000000000001E-2</v>
      </c>
      <c r="W194" s="59">
        <v>5.6000000000000001E-2</v>
      </c>
      <c r="X194" s="59">
        <v>5.6000000000000001E-2</v>
      </c>
      <c r="Y194" s="59">
        <v>5.6000000000000001E-2</v>
      </c>
      <c r="Z194" s="59">
        <v>5.6000000000000001E-2</v>
      </c>
      <c r="AA194" s="59">
        <v>5.6000000000000001E-2</v>
      </c>
      <c r="AB194" s="59">
        <v>5.6000000000000001E-2</v>
      </c>
      <c r="AC194" s="59">
        <v>5.6000000000000001E-2</v>
      </c>
      <c r="AD194" s="59">
        <v>5.6000000000000001E-2</v>
      </c>
      <c r="AE194" s="59">
        <v>5.6000000000000001E-2</v>
      </c>
      <c r="AF194" s="59">
        <v>5.6000000000000001E-2</v>
      </c>
      <c r="AG194" s="59"/>
      <c r="AH194" s="59"/>
      <c r="AI194" s="59"/>
      <c r="AJ194" s="59"/>
    </row>
    <row r="195" spans="1:36" ht="12.75" x14ac:dyDescent="0.2">
      <c r="A195" s="59" t="s">
        <v>802</v>
      </c>
      <c r="B195" s="59">
        <v>0</v>
      </c>
      <c r="C195" s="59">
        <v>0</v>
      </c>
      <c r="D195" s="59">
        <v>0</v>
      </c>
      <c r="E195" s="59">
        <v>0</v>
      </c>
      <c r="F195" s="59">
        <v>0</v>
      </c>
      <c r="G195" s="59">
        <v>0</v>
      </c>
      <c r="H195" s="59">
        <v>0</v>
      </c>
      <c r="I195" s="59">
        <v>0</v>
      </c>
      <c r="J195" s="59">
        <v>0</v>
      </c>
      <c r="K195" s="59">
        <v>0</v>
      </c>
      <c r="L195" s="59">
        <v>0</v>
      </c>
      <c r="M195" s="59">
        <v>0</v>
      </c>
      <c r="N195" s="59">
        <v>0</v>
      </c>
      <c r="O195" s="59">
        <v>0</v>
      </c>
      <c r="P195" s="59">
        <v>0</v>
      </c>
      <c r="Q195" s="59">
        <v>0</v>
      </c>
      <c r="R195" s="59">
        <v>0</v>
      </c>
      <c r="S195" s="59">
        <v>0</v>
      </c>
      <c r="T195" s="59">
        <v>0</v>
      </c>
      <c r="U195" s="59">
        <v>0</v>
      </c>
      <c r="V195" s="59">
        <v>0</v>
      </c>
      <c r="W195" s="59">
        <v>0</v>
      </c>
      <c r="X195" s="59">
        <v>0</v>
      </c>
      <c r="Y195" s="59">
        <v>0</v>
      </c>
      <c r="Z195" s="59">
        <v>0</v>
      </c>
      <c r="AA195" s="59">
        <v>0</v>
      </c>
      <c r="AB195" s="59">
        <v>0</v>
      </c>
      <c r="AC195" s="59">
        <v>0</v>
      </c>
      <c r="AD195" s="59">
        <v>0</v>
      </c>
      <c r="AE195" s="59">
        <v>0</v>
      </c>
      <c r="AF195" s="59">
        <v>0</v>
      </c>
      <c r="AG195" s="59"/>
      <c r="AH195" s="59"/>
      <c r="AI195" s="59"/>
      <c r="AJ195" s="59"/>
    </row>
    <row r="196" spans="1:36" ht="12.75" x14ac:dyDescent="0.2">
      <c r="A196" s="59" t="s">
        <v>803</v>
      </c>
      <c r="B196" s="59">
        <v>6.2E-2</v>
      </c>
      <c r="C196" s="59">
        <v>6.2E-2</v>
      </c>
      <c r="D196" s="59">
        <v>6.2E-2</v>
      </c>
      <c r="E196" s="59">
        <v>6.2E-2</v>
      </c>
      <c r="F196" s="59">
        <v>6.2E-2</v>
      </c>
      <c r="G196" s="59">
        <v>6.2E-2</v>
      </c>
      <c r="H196" s="59">
        <v>6.2E-2</v>
      </c>
      <c r="I196" s="59">
        <v>6.2E-2</v>
      </c>
      <c r="J196" s="59">
        <v>6.2E-2</v>
      </c>
      <c r="K196" s="59">
        <v>6.2E-2</v>
      </c>
      <c r="L196" s="59">
        <v>6.2E-2</v>
      </c>
      <c r="M196" s="59">
        <v>6.2E-2</v>
      </c>
      <c r="N196" s="59">
        <v>6.2E-2</v>
      </c>
      <c r="O196" s="59">
        <v>6.2E-2</v>
      </c>
      <c r="P196" s="59">
        <v>6.2E-2</v>
      </c>
      <c r="Q196" s="59">
        <v>6.2E-2</v>
      </c>
      <c r="R196" s="59">
        <v>6.2E-2</v>
      </c>
      <c r="S196" s="59">
        <v>6.2E-2</v>
      </c>
      <c r="T196" s="59">
        <v>6.2E-2</v>
      </c>
      <c r="U196" s="59">
        <v>6.2E-2</v>
      </c>
      <c r="V196" s="59">
        <v>6.2E-2</v>
      </c>
      <c r="W196" s="59">
        <v>6.2E-2</v>
      </c>
      <c r="X196" s="59">
        <v>6.2E-2</v>
      </c>
      <c r="Y196" s="59">
        <v>6.2E-2</v>
      </c>
      <c r="Z196" s="59">
        <v>6.2E-2</v>
      </c>
      <c r="AA196" s="59">
        <v>6.2E-2</v>
      </c>
      <c r="AB196" s="59">
        <v>6.2E-2</v>
      </c>
      <c r="AC196" s="59">
        <v>6.2E-2</v>
      </c>
      <c r="AD196" s="59">
        <v>6.2E-2</v>
      </c>
      <c r="AE196" s="59">
        <v>6.2E-2</v>
      </c>
      <c r="AF196" s="59">
        <v>6.2E-2</v>
      </c>
      <c r="AG196" s="59"/>
      <c r="AH196" s="59"/>
      <c r="AI196" s="59"/>
      <c r="AJ196" s="59"/>
    </row>
    <row r="197" spans="1:36" ht="12.75" x14ac:dyDescent="0.2">
      <c r="A197" s="59" t="s">
        <v>804</v>
      </c>
      <c r="B197" s="59">
        <v>0.64600000000000002</v>
      </c>
      <c r="C197" s="59">
        <v>0.64600000000000002</v>
      </c>
      <c r="D197" s="59">
        <v>0.64600000000000002</v>
      </c>
      <c r="E197" s="59">
        <v>0.64600000000000002</v>
      </c>
      <c r="F197" s="59">
        <v>0.64600000000000002</v>
      </c>
      <c r="G197" s="59">
        <v>0.64600000000000002</v>
      </c>
      <c r="H197" s="59">
        <v>0.64600000000000002</v>
      </c>
      <c r="I197" s="59">
        <v>0.64600000000000002</v>
      </c>
      <c r="J197" s="59">
        <v>0.64600000000000002</v>
      </c>
      <c r="K197" s="59">
        <v>0.64600000000000002</v>
      </c>
      <c r="L197" s="59">
        <v>0.64600000000000002</v>
      </c>
      <c r="M197" s="59">
        <v>0.64600000000000002</v>
      </c>
      <c r="N197" s="59">
        <v>0.64600000000000002</v>
      </c>
      <c r="O197" s="59">
        <v>0.64600000000000002</v>
      </c>
      <c r="P197" s="59">
        <v>0.64600000000000002</v>
      </c>
      <c r="Q197" s="59">
        <v>0.64600000000000002</v>
      </c>
      <c r="R197" s="59">
        <v>0.64600000000000002</v>
      </c>
      <c r="S197" s="59">
        <v>0.64600000000000002</v>
      </c>
      <c r="T197" s="59">
        <v>0.64600000000000002</v>
      </c>
      <c r="U197" s="59">
        <v>0.64600000000000002</v>
      </c>
      <c r="V197" s="59">
        <v>0.64600000000000002</v>
      </c>
      <c r="W197" s="59">
        <v>0.64600000000000002</v>
      </c>
      <c r="X197" s="59">
        <v>0.64600000000000002</v>
      </c>
      <c r="Y197" s="59">
        <v>0.64600000000000002</v>
      </c>
      <c r="Z197" s="59">
        <v>0.64600000000000002</v>
      </c>
      <c r="AA197" s="59">
        <v>0.64600000000000002</v>
      </c>
      <c r="AB197" s="59">
        <v>0.64600000000000002</v>
      </c>
      <c r="AC197" s="59">
        <v>0.64600000000000002</v>
      </c>
      <c r="AD197" s="59">
        <v>0.64600000000000002</v>
      </c>
      <c r="AE197" s="59">
        <v>0.64600000000000002</v>
      </c>
      <c r="AF197" s="59">
        <v>0.64600000000000002</v>
      </c>
      <c r="AG197" s="59"/>
      <c r="AH197" s="59"/>
      <c r="AI197" s="59"/>
      <c r="AJ197" s="59"/>
    </row>
    <row r="198" spans="1:36" ht="12.75" x14ac:dyDescent="0.2">
      <c r="A198" s="59" t="s">
        <v>805</v>
      </c>
      <c r="B198" s="59">
        <v>0</v>
      </c>
      <c r="C198" s="59">
        <v>0</v>
      </c>
      <c r="D198" s="59">
        <v>0</v>
      </c>
      <c r="E198" s="59">
        <v>0</v>
      </c>
      <c r="F198" s="59">
        <v>0</v>
      </c>
      <c r="G198" s="59">
        <v>0</v>
      </c>
      <c r="H198" s="59">
        <v>0</v>
      </c>
      <c r="I198" s="59">
        <v>0</v>
      </c>
      <c r="J198" s="59">
        <v>0</v>
      </c>
      <c r="K198" s="59">
        <v>0</v>
      </c>
      <c r="L198" s="59">
        <v>0</v>
      </c>
      <c r="M198" s="59">
        <v>0</v>
      </c>
      <c r="N198" s="59">
        <v>0</v>
      </c>
      <c r="O198" s="59">
        <v>0</v>
      </c>
      <c r="P198" s="59">
        <v>0</v>
      </c>
      <c r="Q198" s="59">
        <v>0</v>
      </c>
      <c r="R198" s="59">
        <v>0</v>
      </c>
      <c r="S198" s="59">
        <v>0</v>
      </c>
      <c r="T198" s="59">
        <v>0</v>
      </c>
      <c r="U198" s="59">
        <v>0</v>
      </c>
      <c r="V198" s="59">
        <v>0</v>
      </c>
      <c r="W198" s="59">
        <v>0</v>
      </c>
      <c r="X198" s="59">
        <v>0</v>
      </c>
      <c r="Y198" s="59">
        <v>0</v>
      </c>
      <c r="Z198" s="59">
        <v>0</v>
      </c>
      <c r="AA198" s="59">
        <v>0</v>
      </c>
      <c r="AB198" s="59">
        <v>0</v>
      </c>
      <c r="AC198" s="59">
        <v>0</v>
      </c>
      <c r="AD198" s="59">
        <v>0</v>
      </c>
      <c r="AE198" s="59">
        <v>0</v>
      </c>
      <c r="AF198" s="59">
        <v>0</v>
      </c>
      <c r="AG198" s="59"/>
      <c r="AH198" s="59"/>
      <c r="AI198" s="59"/>
      <c r="AJ198" s="59"/>
    </row>
    <row r="199" spans="1:36" ht="12.75" x14ac:dyDescent="0.2">
      <c r="A199" s="59" t="s">
        <v>806</v>
      </c>
      <c r="B199" s="59">
        <v>0.71099999999999997</v>
      </c>
      <c r="C199" s="59">
        <v>0.71099999999999997</v>
      </c>
      <c r="D199" s="59">
        <v>0.71099999999999997</v>
      </c>
      <c r="E199" s="59">
        <v>0.71099999999999997</v>
      </c>
      <c r="F199" s="59">
        <v>0.71099999999999997</v>
      </c>
      <c r="G199" s="59">
        <v>0.71099999999999997</v>
      </c>
      <c r="H199" s="59">
        <v>0.71099999999999997</v>
      </c>
      <c r="I199" s="59">
        <v>0.71099999999999997</v>
      </c>
      <c r="J199" s="59">
        <v>0.71099999999999997</v>
      </c>
      <c r="K199" s="59">
        <v>0.71099999999999997</v>
      </c>
      <c r="L199" s="59">
        <v>0.71099999999999997</v>
      </c>
      <c r="M199" s="59">
        <v>0.71099999999999997</v>
      </c>
      <c r="N199" s="59">
        <v>0.71099999999999997</v>
      </c>
      <c r="O199" s="59">
        <v>0.71099999999999997</v>
      </c>
      <c r="P199" s="59">
        <v>0.71099999999999997</v>
      </c>
      <c r="Q199" s="59">
        <v>0.71099999999999997</v>
      </c>
      <c r="R199" s="59">
        <v>0.71099999999999997</v>
      </c>
      <c r="S199" s="59">
        <v>0.71099999999999997</v>
      </c>
      <c r="T199" s="59">
        <v>0.71099999999999997</v>
      </c>
      <c r="U199" s="59">
        <v>0.71099999999999997</v>
      </c>
      <c r="V199" s="59">
        <v>0.71099999999999997</v>
      </c>
      <c r="W199" s="59">
        <v>0.71099999999999997</v>
      </c>
      <c r="X199" s="59">
        <v>0.71099999999999997</v>
      </c>
      <c r="Y199" s="59">
        <v>0.71099999999999997</v>
      </c>
      <c r="Z199" s="59">
        <v>0.71099999999999997</v>
      </c>
      <c r="AA199" s="59">
        <v>0.71099999999999997</v>
      </c>
      <c r="AB199" s="59">
        <v>0.71099999999999997</v>
      </c>
      <c r="AC199" s="59">
        <v>0.71099999999999997</v>
      </c>
      <c r="AD199" s="59">
        <v>0.71099999999999997</v>
      </c>
      <c r="AE199" s="59">
        <v>0.71099999999999997</v>
      </c>
      <c r="AF199" s="59">
        <v>0.71099999999999997</v>
      </c>
      <c r="AG199" s="59"/>
      <c r="AH199" s="59"/>
      <c r="AI199" s="59"/>
      <c r="AJ199" s="59"/>
    </row>
    <row r="200" spans="1:36" ht="12.75" x14ac:dyDescent="0.2">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row>
    <row r="201" spans="1:36" ht="12.75" x14ac:dyDescent="0.2">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row>
    <row r="202" spans="1:36" ht="12.75" x14ac:dyDescent="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row>
    <row r="203" spans="1:36" ht="12.75" x14ac:dyDescent="0.2">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row>
    <row r="204" spans="1:36" ht="12.75" x14ac:dyDescent="0.2">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row>
    <row r="205" spans="1:36" ht="12.75" x14ac:dyDescent="0.2">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row>
    <row r="206" spans="1:36" ht="12.75" x14ac:dyDescent="0.2">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row>
    <row r="207" spans="1:36" ht="12.75" x14ac:dyDescent="0.2">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row>
    <row r="208" spans="1:36" ht="12.75" x14ac:dyDescent="0.2">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row>
    <row r="209" spans="1:36" ht="12.75" x14ac:dyDescent="0.2">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row>
    <row r="210" spans="1:36" ht="12.75" x14ac:dyDescent="0.2">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row>
    <row r="211" spans="1:36" ht="12.75" x14ac:dyDescent="0.2">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row>
    <row r="212" spans="1:36" ht="12.75" x14ac:dyDescent="0.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row>
    <row r="213" spans="1:36" ht="12.75" x14ac:dyDescent="0.2">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row>
    <row r="214" spans="1:36" ht="12.75" x14ac:dyDescent="0.2">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row>
    <row r="215" spans="1:36" ht="12.75" x14ac:dyDescent="0.2">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row>
    <row r="216" spans="1:36" ht="12.75" x14ac:dyDescent="0.2">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row>
    <row r="217" spans="1:36" ht="12.75" x14ac:dyDescent="0.2">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row>
    <row r="218" spans="1:36" ht="12.75" x14ac:dyDescent="0.2">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row>
    <row r="219" spans="1:36" ht="12.75" x14ac:dyDescent="0.2">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row>
    <row r="220" spans="1:36" ht="12.75" x14ac:dyDescent="0.2">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row>
    <row r="221" spans="1:36" ht="12.75" x14ac:dyDescent="0.2">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row>
    <row r="222" spans="1:36" ht="12.75" x14ac:dyDescent="0.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row>
    <row r="223" spans="1:36" ht="12.75" x14ac:dyDescent="0.2">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row>
    <row r="224" spans="1:36" ht="12.75" x14ac:dyDescent="0.2">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row>
    <row r="225" spans="1:36" ht="12.75" x14ac:dyDescent="0.2">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row>
    <row r="226" spans="1:36" ht="12.75" x14ac:dyDescent="0.2">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row>
    <row r="227" spans="1:36" ht="12.75" x14ac:dyDescent="0.2">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row>
    <row r="228" spans="1:36" ht="12.75" x14ac:dyDescent="0.2">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row>
    <row r="229" spans="1:36" ht="12.75" x14ac:dyDescent="0.2">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row>
    <row r="230" spans="1:36" ht="12.75" x14ac:dyDescent="0.2">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row>
    <row r="231" spans="1:36" ht="12.75" x14ac:dyDescent="0.2">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row>
    <row r="232" spans="1:36" ht="12.75" x14ac:dyDescent="0.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row>
    <row r="233" spans="1:36" ht="12.75" x14ac:dyDescent="0.2">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row>
    <row r="234" spans="1:36" ht="12.75" x14ac:dyDescent="0.2">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row>
    <row r="235" spans="1:36" ht="12.75" x14ac:dyDescent="0.2">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row>
    <row r="236" spans="1:36" ht="12.75" x14ac:dyDescent="0.2">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row>
    <row r="237" spans="1:36" ht="12.75" x14ac:dyDescent="0.2">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row>
    <row r="238" spans="1:36" ht="12.75" x14ac:dyDescent="0.2">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row>
    <row r="239" spans="1:36" ht="12.75" x14ac:dyDescent="0.2">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row>
    <row r="240" spans="1:36" ht="12.75" x14ac:dyDescent="0.2">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row>
    <row r="241" spans="1:36" ht="12.75" x14ac:dyDescent="0.2">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row>
    <row r="242" spans="1:36" ht="12.75" x14ac:dyDescent="0.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row>
    <row r="243" spans="1:36" ht="12.75" x14ac:dyDescent="0.2">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row>
    <row r="244" spans="1:36" ht="12.75" x14ac:dyDescent="0.2">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row>
    <row r="245" spans="1:36" ht="12.75" x14ac:dyDescent="0.2">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row>
    <row r="246" spans="1:36" ht="12.75" x14ac:dyDescent="0.2">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row>
    <row r="247" spans="1:36" ht="12.75" x14ac:dyDescent="0.2">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row>
    <row r="248" spans="1:36" ht="12.75" x14ac:dyDescent="0.2">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row>
    <row r="249" spans="1:36" ht="12.75" x14ac:dyDescent="0.2">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row>
    <row r="250" spans="1:36" ht="12.75" x14ac:dyDescent="0.2">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row>
    <row r="251" spans="1:36" ht="12.75" x14ac:dyDescent="0.2">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row>
    <row r="252" spans="1:36" ht="12.75" x14ac:dyDescent="0.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row>
    <row r="253" spans="1:36" ht="12.75" x14ac:dyDescent="0.2">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row>
    <row r="254" spans="1:36" ht="12.75" x14ac:dyDescent="0.2">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row>
    <row r="255" spans="1:36" ht="12.75" x14ac:dyDescent="0.2">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row>
    <row r="256" spans="1:36" ht="12.75" x14ac:dyDescent="0.2">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row>
    <row r="257" spans="1:36" ht="12.75" x14ac:dyDescent="0.2">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row>
    <row r="258" spans="1:36" ht="12.75" x14ac:dyDescent="0.2">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row>
    <row r="259" spans="1:36" ht="12.75" x14ac:dyDescent="0.2">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row>
    <row r="260" spans="1:36" ht="12.75" x14ac:dyDescent="0.2">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row>
    <row r="261" spans="1:36" ht="12.75" x14ac:dyDescent="0.2">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row>
    <row r="262" spans="1:36" ht="12.75" x14ac:dyDescent="0.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row>
    <row r="263" spans="1:36" ht="12.75" x14ac:dyDescent="0.2">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row>
    <row r="264" spans="1:36" ht="12.75" x14ac:dyDescent="0.2">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row>
    <row r="265" spans="1:36" ht="12.75" x14ac:dyDescent="0.2">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row>
    <row r="266" spans="1:36" ht="12.75" x14ac:dyDescent="0.2">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row>
    <row r="267" spans="1:36" ht="12.75" x14ac:dyDescent="0.2">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row>
    <row r="268" spans="1:36" ht="12.75" x14ac:dyDescent="0.2">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row>
    <row r="269" spans="1:36" ht="12.75" x14ac:dyDescent="0.2">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row>
    <row r="270" spans="1:36" ht="12.75" x14ac:dyDescent="0.2">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row>
    <row r="271" spans="1:36" ht="12.75" x14ac:dyDescent="0.2">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row>
    <row r="272" spans="1:36" ht="12.75" x14ac:dyDescent="0.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row>
    <row r="273" spans="1:36" ht="12.75" x14ac:dyDescent="0.2">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row>
    <row r="274" spans="1:36" ht="12.75" x14ac:dyDescent="0.2">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row>
    <row r="275" spans="1:36" ht="12.75" x14ac:dyDescent="0.2">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row>
    <row r="276" spans="1:36" ht="12.75" x14ac:dyDescent="0.2">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row>
    <row r="277" spans="1:36" ht="12.75" x14ac:dyDescent="0.2">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row>
    <row r="278" spans="1:36" ht="12.75" x14ac:dyDescent="0.2">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row>
    <row r="279" spans="1:36" ht="12.75" x14ac:dyDescent="0.2">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row>
    <row r="280" spans="1:36" ht="12.75" x14ac:dyDescent="0.2">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row>
    <row r="281" spans="1:36" ht="12.75" x14ac:dyDescent="0.2">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row>
    <row r="282" spans="1:36" ht="12.75" x14ac:dyDescent="0.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row>
    <row r="283" spans="1:36" ht="12.75" x14ac:dyDescent="0.2">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row>
    <row r="284" spans="1:36" ht="12.75" x14ac:dyDescent="0.2">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row>
    <row r="285" spans="1:36" ht="12.75" x14ac:dyDescent="0.2">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row>
    <row r="286" spans="1:36" ht="12.75" x14ac:dyDescent="0.2">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c r="AB286" s="59"/>
      <c r="AC286" s="59"/>
      <c r="AD286" s="59"/>
      <c r="AE286" s="59"/>
      <c r="AF286" s="59"/>
      <c r="AG286" s="59"/>
      <c r="AH286" s="59"/>
      <c r="AI286" s="59"/>
      <c r="AJ286" s="59"/>
    </row>
    <row r="287" spans="1:36" ht="12.75" x14ac:dyDescent="0.2">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9"/>
      <c r="AH287" s="59"/>
      <c r="AI287" s="59"/>
      <c r="AJ287" s="59"/>
    </row>
    <row r="288" spans="1:36" ht="12.75" x14ac:dyDescent="0.2">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c r="AB288" s="59"/>
      <c r="AC288" s="59"/>
      <c r="AD288" s="59"/>
      <c r="AE288" s="59"/>
      <c r="AF288" s="59"/>
      <c r="AG288" s="59"/>
      <c r="AH288" s="59"/>
      <c r="AI288" s="59"/>
      <c r="AJ288" s="59"/>
    </row>
    <row r="289" spans="1:36" ht="12.75" x14ac:dyDescent="0.2">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c r="AB289" s="59"/>
      <c r="AC289" s="59"/>
      <c r="AD289" s="59"/>
      <c r="AE289" s="59"/>
      <c r="AF289" s="59"/>
      <c r="AG289" s="59"/>
      <c r="AH289" s="59"/>
      <c r="AI289" s="59"/>
      <c r="AJ289" s="59"/>
    </row>
    <row r="290" spans="1:36" ht="12.75" x14ac:dyDescent="0.2">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c r="AB290" s="59"/>
      <c r="AC290" s="59"/>
      <c r="AD290" s="59"/>
      <c r="AE290" s="59"/>
      <c r="AF290" s="59"/>
      <c r="AG290" s="59"/>
      <c r="AH290" s="59"/>
      <c r="AI290" s="59"/>
      <c r="AJ290" s="59"/>
    </row>
    <row r="291" spans="1:36" ht="12.75" x14ac:dyDescent="0.2">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c r="AB291" s="59"/>
      <c r="AC291" s="59"/>
      <c r="AD291" s="59"/>
      <c r="AE291" s="59"/>
      <c r="AF291" s="59"/>
      <c r="AG291" s="59"/>
      <c r="AH291" s="59"/>
      <c r="AI291" s="59"/>
      <c r="AJ291" s="59"/>
    </row>
    <row r="292" spans="1:36" ht="12.75" x14ac:dyDescent="0.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row>
    <row r="293" spans="1:36" ht="12.75" x14ac:dyDescent="0.2">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c r="AH293" s="59"/>
      <c r="AI293" s="59"/>
      <c r="AJ293" s="59"/>
    </row>
    <row r="294" spans="1:36" ht="12.75" x14ac:dyDescent="0.2">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c r="AB294" s="59"/>
      <c r="AC294" s="59"/>
      <c r="AD294" s="59"/>
      <c r="AE294" s="59"/>
      <c r="AF294" s="59"/>
      <c r="AG294" s="59"/>
      <c r="AH294" s="59"/>
      <c r="AI294" s="59"/>
      <c r="AJ294" s="59"/>
    </row>
    <row r="295" spans="1:36" ht="12.75" x14ac:dyDescent="0.2">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c r="AB295" s="59"/>
      <c r="AC295" s="59"/>
      <c r="AD295" s="59"/>
      <c r="AE295" s="59"/>
      <c r="AF295" s="59"/>
      <c r="AG295" s="59"/>
      <c r="AH295" s="59"/>
      <c r="AI295" s="59"/>
      <c r="AJ295" s="59"/>
    </row>
    <row r="296" spans="1:36" ht="12.75" x14ac:dyDescent="0.2">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c r="AB296" s="59"/>
      <c r="AC296" s="59"/>
      <c r="AD296" s="59"/>
      <c r="AE296" s="59"/>
      <c r="AF296" s="59"/>
      <c r="AG296" s="59"/>
      <c r="AH296" s="59"/>
      <c r="AI296" s="59"/>
      <c r="AJ296" s="59"/>
    </row>
    <row r="297" spans="1:36" ht="12.75" x14ac:dyDescent="0.2">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c r="AB297" s="59"/>
      <c r="AC297" s="59"/>
      <c r="AD297" s="59"/>
      <c r="AE297" s="59"/>
      <c r="AF297" s="59"/>
      <c r="AG297" s="59"/>
      <c r="AH297" s="59"/>
      <c r="AI297" s="59"/>
      <c r="AJ297" s="59"/>
    </row>
    <row r="298" spans="1:36" ht="12.75" x14ac:dyDescent="0.2">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c r="AH298" s="59"/>
      <c r="AI298" s="59"/>
      <c r="AJ298" s="59"/>
    </row>
    <row r="299" spans="1:36" ht="12.75" x14ac:dyDescent="0.2">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row>
    <row r="300" spans="1:36" ht="12.75" x14ac:dyDescent="0.2">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c r="AB300" s="59"/>
      <c r="AC300" s="59"/>
      <c r="AD300" s="59"/>
      <c r="AE300" s="59"/>
      <c r="AF300" s="59"/>
      <c r="AG300" s="59"/>
      <c r="AH300" s="59"/>
      <c r="AI300" s="59"/>
      <c r="AJ300" s="59"/>
    </row>
    <row r="301" spans="1:36" ht="12.75" x14ac:dyDescent="0.2">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c r="AB301" s="59"/>
      <c r="AC301" s="59"/>
      <c r="AD301" s="59"/>
      <c r="AE301" s="59"/>
      <c r="AF301" s="59"/>
      <c r="AG301" s="59"/>
      <c r="AH301" s="59"/>
      <c r="AI301" s="59"/>
      <c r="AJ301" s="59"/>
    </row>
    <row r="302" spans="1:36" ht="12.75" x14ac:dyDescent="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c r="AB302" s="59"/>
      <c r="AC302" s="59"/>
      <c r="AD302" s="59"/>
      <c r="AE302" s="59"/>
      <c r="AF302" s="59"/>
      <c r="AG302" s="59"/>
      <c r="AH302" s="59"/>
      <c r="AI302" s="59"/>
      <c r="AJ302" s="59"/>
    </row>
    <row r="303" spans="1:36" ht="12.75" x14ac:dyDescent="0.2">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c r="AB303" s="59"/>
      <c r="AC303" s="59"/>
      <c r="AD303" s="59"/>
      <c r="AE303" s="59"/>
      <c r="AF303" s="59"/>
      <c r="AG303" s="59"/>
      <c r="AH303" s="59"/>
      <c r="AI303" s="59"/>
      <c r="AJ303" s="59"/>
    </row>
    <row r="304" spans="1:36" ht="12.75" x14ac:dyDescent="0.2">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c r="AB304" s="59"/>
      <c r="AC304" s="59"/>
      <c r="AD304" s="59"/>
      <c r="AE304" s="59"/>
      <c r="AF304" s="59"/>
      <c r="AG304" s="59"/>
      <c r="AH304" s="59"/>
      <c r="AI304" s="59"/>
      <c r="AJ304" s="59"/>
    </row>
    <row r="305" spans="1:36" ht="12.75" x14ac:dyDescent="0.2">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c r="AB305" s="59"/>
      <c r="AC305" s="59"/>
      <c r="AD305" s="59"/>
      <c r="AE305" s="59"/>
      <c r="AF305" s="59"/>
      <c r="AG305" s="59"/>
      <c r="AH305" s="59"/>
      <c r="AI305" s="59"/>
      <c r="AJ305" s="59"/>
    </row>
    <row r="306" spans="1:36" ht="12.75" x14ac:dyDescent="0.2">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c r="AB306" s="59"/>
      <c r="AC306" s="59"/>
      <c r="AD306" s="59"/>
      <c r="AE306" s="59"/>
      <c r="AF306" s="59"/>
      <c r="AG306" s="59"/>
      <c r="AH306" s="59"/>
      <c r="AI306" s="59"/>
      <c r="AJ306" s="59"/>
    </row>
    <row r="307" spans="1:36" ht="12.75" x14ac:dyDescent="0.2">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row>
    <row r="308" spans="1:36" ht="12.75" x14ac:dyDescent="0.2">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row>
    <row r="309" spans="1:36" ht="12.75" x14ac:dyDescent="0.2">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row>
    <row r="310" spans="1:36" ht="12.75" x14ac:dyDescent="0.2">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row>
    <row r="311" spans="1:36" ht="12.75" x14ac:dyDescent="0.2">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c r="AB311" s="59"/>
      <c r="AC311" s="59"/>
      <c r="AD311" s="59"/>
      <c r="AE311" s="59"/>
      <c r="AF311" s="59"/>
      <c r="AG311" s="59"/>
      <c r="AH311" s="59"/>
      <c r="AI311" s="59"/>
      <c r="AJ311" s="59"/>
    </row>
    <row r="312" spans="1:36" ht="12.75" x14ac:dyDescent="0.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c r="AB312" s="59"/>
      <c r="AC312" s="59"/>
      <c r="AD312" s="59"/>
      <c r="AE312" s="59"/>
      <c r="AF312" s="59"/>
      <c r="AG312" s="59"/>
      <c r="AH312" s="59"/>
      <c r="AI312" s="59"/>
      <c r="AJ312" s="59"/>
    </row>
    <row r="313" spans="1:36" ht="12.75" x14ac:dyDescent="0.2">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c r="AB313" s="59"/>
      <c r="AC313" s="59"/>
      <c r="AD313" s="59"/>
      <c r="AE313" s="59"/>
      <c r="AF313" s="59"/>
      <c r="AG313" s="59"/>
      <c r="AH313" s="59"/>
      <c r="AI313" s="59"/>
      <c r="AJ313" s="59"/>
    </row>
    <row r="314" spans="1:36" ht="12.75" x14ac:dyDescent="0.2">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c r="AB314" s="59"/>
      <c r="AC314" s="59"/>
      <c r="AD314" s="59"/>
      <c r="AE314" s="59"/>
      <c r="AF314" s="59"/>
      <c r="AG314" s="59"/>
      <c r="AH314" s="59"/>
      <c r="AI314" s="59"/>
      <c r="AJ314" s="59"/>
    </row>
    <row r="315" spans="1:36" ht="12.75" x14ac:dyDescent="0.2">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c r="AH315" s="59"/>
      <c r="AI315" s="59"/>
      <c r="AJ315" s="59"/>
    </row>
    <row r="316" spans="1:36" ht="12.75" x14ac:dyDescent="0.2">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row>
    <row r="317" spans="1:36" ht="12.75" x14ac:dyDescent="0.2">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c r="AH317" s="59"/>
      <c r="AI317" s="59"/>
      <c r="AJ317" s="59"/>
    </row>
    <row r="318" spans="1:36" ht="12.75" x14ac:dyDescent="0.2">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c r="AB318" s="59"/>
      <c r="AC318" s="59"/>
      <c r="AD318" s="59"/>
      <c r="AE318" s="59"/>
      <c r="AF318" s="59"/>
      <c r="AG318" s="59"/>
      <c r="AH318" s="59"/>
      <c r="AI318" s="59"/>
      <c r="AJ318" s="59"/>
    </row>
    <row r="319" spans="1:36" ht="12.75" x14ac:dyDescent="0.2">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c r="AB319" s="59"/>
      <c r="AC319" s="59"/>
      <c r="AD319" s="59"/>
      <c r="AE319" s="59"/>
      <c r="AF319" s="59"/>
      <c r="AG319" s="59"/>
      <c r="AH319" s="59"/>
      <c r="AI319" s="59"/>
      <c r="AJ319" s="59"/>
    </row>
    <row r="320" spans="1:36" ht="12.75" x14ac:dyDescent="0.2">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row>
    <row r="321" spans="1:36" ht="12.75" x14ac:dyDescent="0.2">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c r="AB321" s="59"/>
      <c r="AC321" s="59"/>
      <c r="AD321" s="59"/>
      <c r="AE321" s="59"/>
      <c r="AF321" s="59"/>
      <c r="AG321" s="59"/>
      <c r="AH321" s="59"/>
      <c r="AI321" s="59"/>
      <c r="AJ321" s="59"/>
    </row>
    <row r="322" spans="1:36" ht="12.75" x14ac:dyDescent="0.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c r="AB322" s="59"/>
      <c r="AC322" s="59"/>
      <c r="AD322" s="59"/>
      <c r="AE322" s="59"/>
      <c r="AF322" s="59"/>
      <c r="AG322" s="59"/>
      <c r="AH322" s="59"/>
      <c r="AI322" s="59"/>
      <c r="AJ322" s="59"/>
    </row>
    <row r="323" spans="1:36" ht="12.75" x14ac:dyDescent="0.2">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c r="AB323" s="59"/>
      <c r="AC323" s="59"/>
      <c r="AD323" s="59"/>
      <c r="AE323" s="59"/>
      <c r="AF323" s="59"/>
      <c r="AG323" s="59"/>
      <c r="AH323" s="59"/>
      <c r="AI323" s="59"/>
      <c r="AJ323" s="59"/>
    </row>
    <row r="324" spans="1:36" ht="12.75" x14ac:dyDescent="0.2">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c r="AB324" s="59"/>
      <c r="AC324" s="59"/>
      <c r="AD324" s="59"/>
      <c r="AE324" s="59"/>
      <c r="AF324" s="59"/>
      <c r="AG324" s="59"/>
      <c r="AH324" s="59"/>
      <c r="AI324" s="59"/>
      <c r="AJ324" s="59"/>
    </row>
    <row r="325" spans="1:36" ht="12.75" x14ac:dyDescent="0.2">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c r="AB325" s="59"/>
      <c r="AC325" s="59"/>
      <c r="AD325" s="59"/>
      <c r="AE325" s="59"/>
      <c r="AF325" s="59"/>
      <c r="AG325" s="59"/>
      <c r="AH325" s="59"/>
      <c r="AI325" s="59"/>
      <c r="AJ325" s="59"/>
    </row>
    <row r="326" spans="1:36" ht="12.75" x14ac:dyDescent="0.2">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c r="AB326" s="59"/>
      <c r="AC326" s="59"/>
      <c r="AD326" s="59"/>
      <c r="AE326" s="59"/>
      <c r="AF326" s="59"/>
      <c r="AG326" s="59"/>
      <c r="AH326" s="59"/>
      <c r="AI326" s="59"/>
      <c r="AJ326" s="59"/>
    </row>
    <row r="327" spans="1:36" ht="12.75" x14ac:dyDescent="0.2">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c r="AB327" s="59"/>
      <c r="AC327" s="59"/>
      <c r="AD327" s="59"/>
      <c r="AE327" s="59"/>
      <c r="AF327" s="59"/>
      <c r="AG327" s="59"/>
      <c r="AH327" s="59"/>
      <c r="AI327" s="59"/>
      <c r="AJ327" s="59"/>
    </row>
    <row r="328" spans="1:36" ht="12.75" x14ac:dyDescent="0.2">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c r="AB328" s="59"/>
      <c r="AC328" s="59"/>
      <c r="AD328" s="59"/>
      <c r="AE328" s="59"/>
      <c r="AF328" s="59"/>
      <c r="AG328" s="59"/>
      <c r="AH328" s="59"/>
      <c r="AI328" s="59"/>
      <c r="AJ328" s="59"/>
    </row>
    <row r="329" spans="1:36" ht="12.75" x14ac:dyDescent="0.2">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c r="AB329" s="59"/>
      <c r="AC329" s="59"/>
      <c r="AD329" s="59"/>
      <c r="AE329" s="59"/>
      <c r="AF329" s="59"/>
      <c r="AG329" s="59"/>
      <c r="AH329" s="59"/>
      <c r="AI329" s="59"/>
      <c r="AJ329" s="59"/>
    </row>
    <row r="330" spans="1:36" ht="12.75" x14ac:dyDescent="0.2">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c r="AB330" s="59"/>
      <c r="AC330" s="59"/>
      <c r="AD330" s="59"/>
      <c r="AE330" s="59"/>
      <c r="AF330" s="59"/>
      <c r="AG330" s="59"/>
      <c r="AH330" s="59"/>
      <c r="AI330" s="59"/>
      <c r="AJ330" s="59"/>
    </row>
    <row r="331" spans="1:36" ht="12.75" x14ac:dyDescent="0.2">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c r="AB331" s="59"/>
      <c r="AC331" s="59"/>
      <c r="AD331" s="59"/>
      <c r="AE331" s="59"/>
      <c r="AF331" s="59"/>
      <c r="AG331" s="59"/>
      <c r="AH331" s="59"/>
      <c r="AI331" s="59"/>
      <c r="AJ331" s="59"/>
    </row>
    <row r="332" spans="1:36" ht="12.75" x14ac:dyDescent="0.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c r="AB332" s="59"/>
      <c r="AC332" s="59"/>
      <c r="AD332" s="59"/>
      <c r="AE332" s="59"/>
      <c r="AF332" s="59"/>
      <c r="AG332" s="59"/>
      <c r="AH332" s="59"/>
      <c r="AI332" s="59"/>
      <c r="AJ332" s="59"/>
    </row>
    <row r="333" spans="1:36" ht="12.75" x14ac:dyDescent="0.2">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row>
    <row r="334" spans="1:36" ht="12.75" x14ac:dyDescent="0.2">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row>
    <row r="335" spans="1:36" ht="12.75" x14ac:dyDescent="0.2">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c r="AC335" s="59"/>
      <c r="AD335" s="59"/>
      <c r="AE335" s="59"/>
      <c r="AF335" s="59"/>
      <c r="AG335" s="59"/>
      <c r="AH335" s="59"/>
      <c r="AI335" s="59"/>
      <c r="AJ335" s="59"/>
    </row>
    <row r="336" spans="1:36" ht="12.75" x14ac:dyDescent="0.2">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c r="AB336" s="59"/>
      <c r="AC336" s="59"/>
      <c r="AD336" s="59"/>
      <c r="AE336" s="59"/>
      <c r="AF336" s="59"/>
      <c r="AG336" s="59"/>
      <c r="AH336" s="59"/>
      <c r="AI336" s="59"/>
      <c r="AJ336" s="59"/>
    </row>
    <row r="337" spans="1:36" ht="12.75" x14ac:dyDescent="0.2">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c r="AB337" s="59"/>
      <c r="AC337" s="59"/>
      <c r="AD337" s="59"/>
      <c r="AE337" s="59"/>
      <c r="AF337" s="59"/>
      <c r="AG337" s="59"/>
      <c r="AH337" s="59"/>
      <c r="AI337" s="59"/>
      <c r="AJ337" s="59"/>
    </row>
    <row r="338" spans="1:36" ht="12.75" x14ac:dyDescent="0.2">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c r="AB338" s="59"/>
      <c r="AC338" s="59"/>
      <c r="AD338" s="59"/>
      <c r="AE338" s="59"/>
      <c r="AF338" s="59"/>
      <c r="AG338" s="59"/>
      <c r="AH338" s="59"/>
      <c r="AI338" s="59"/>
      <c r="AJ338" s="59"/>
    </row>
    <row r="339" spans="1:36" ht="12.75" x14ac:dyDescent="0.2">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c r="AB339" s="59"/>
      <c r="AC339" s="59"/>
      <c r="AD339" s="59"/>
      <c r="AE339" s="59"/>
      <c r="AF339" s="59"/>
      <c r="AG339" s="59"/>
      <c r="AH339" s="59"/>
      <c r="AI339" s="59"/>
      <c r="AJ339" s="59"/>
    </row>
    <row r="340" spans="1:36" ht="12.75" x14ac:dyDescent="0.2">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c r="AB340" s="59"/>
      <c r="AC340" s="59"/>
      <c r="AD340" s="59"/>
      <c r="AE340" s="59"/>
      <c r="AF340" s="59"/>
      <c r="AG340" s="59"/>
      <c r="AH340" s="59"/>
      <c r="AI340" s="59"/>
      <c r="AJ340" s="59"/>
    </row>
    <row r="341" spans="1:36" ht="12.75" x14ac:dyDescent="0.2">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c r="AB341" s="59"/>
      <c r="AC341" s="59"/>
      <c r="AD341" s="59"/>
      <c r="AE341" s="59"/>
      <c r="AF341" s="59"/>
      <c r="AG341" s="59"/>
      <c r="AH341" s="59"/>
      <c r="AI341" s="59"/>
      <c r="AJ341" s="59"/>
    </row>
    <row r="342" spans="1:36" ht="12.75" x14ac:dyDescent="0.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c r="AB342" s="59"/>
      <c r="AC342" s="59"/>
      <c r="AD342" s="59"/>
      <c r="AE342" s="59"/>
      <c r="AF342" s="59"/>
      <c r="AG342" s="59"/>
      <c r="AH342" s="59"/>
      <c r="AI342" s="59"/>
      <c r="AJ342" s="59"/>
    </row>
    <row r="343" spans="1:36" ht="12.75" x14ac:dyDescent="0.2">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c r="AB343" s="59"/>
      <c r="AC343" s="59"/>
      <c r="AD343" s="59"/>
      <c r="AE343" s="59"/>
      <c r="AF343" s="59"/>
      <c r="AG343" s="59"/>
      <c r="AH343" s="59"/>
      <c r="AI343" s="59"/>
      <c r="AJ343" s="59"/>
    </row>
    <row r="344" spans="1:36" ht="12.75" x14ac:dyDescent="0.2">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c r="AB344" s="59"/>
      <c r="AC344" s="59"/>
      <c r="AD344" s="59"/>
      <c r="AE344" s="59"/>
      <c r="AF344" s="59"/>
      <c r="AG344" s="59"/>
      <c r="AH344" s="59"/>
      <c r="AI344" s="59"/>
      <c r="AJ344" s="59"/>
    </row>
    <row r="345" spans="1:36" ht="12.75" x14ac:dyDescent="0.2">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c r="AB345" s="59"/>
      <c r="AC345" s="59"/>
      <c r="AD345" s="59"/>
      <c r="AE345" s="59"/>
      <c r="AF345" s="59"/>
      <c r="AG345" s="59"/>
      <c r="AH345" s="59"/>
      <c r="AI345" s="59"/>
      <c r="AJ345" s="59"/>
    </row>
    <row r="346" spans="1:36" ht="12.75" x14ac:dyDescent="0.2">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c r="AB346" s="59"/>
      <c r="AC346" s="59"/>
      <c r="AD346" s="59"/>
      <c r="AE346" s="59"/>
      <c r="AF346" s="59"/>
      <c r="AG346" s="59"/>
      <c r="AH346" s="59"/>
      <c r="AI346" s="59"/>
      <c r="AJ346" s="59"/>
    </row>
    <row r="347" spans="1:36" ht="12.75" x14ac:dyDescent="0.2">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c r="AB347" s="59"/>
      <c r="AC347" s="59"/>
      <c r="AD347" s="59"/>
      <c r="AE347" s="59"/>
      <c r="AF347" s="59"/>
      <c r="AG347" s="59"/>
      <c r="AH347" s="59"/>
      <c r="AI347" s="59"/>
      <c r="AJ347" s="59"/>
    </row>
    <row r="348" spans="1:36" ht="12.75" x14ac:dyDescent="0.2">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c r="AB348" s="59"/>
      <c r="AC348" s="59"/>
      <c r="AD348" s="59"/>
      <c r="AE348" s="59"/>
      <c r="AF348" s="59"/>
      <c r="AG348" s="59"/>
      <c r="AH348" s="59"/>
      <c r="AI348" s="59"/>
      <c r="AJ348" s="59"/>
    </row>
    <row r="349" spans="1:36" ht="12.75" x14ac:dyDescent="0.2">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c r="AB349" s="59"/>
      <c r="AC349" s="59"/>
      <c r="AD349" s="59"/>
      <c r="AE349" s="59"/>
      <c r="AF349" s="59"/>
      <c r="AG349" s="59"/>
      <c r="AH349" s="59"/>
      <c r="AI349" s="59"/>
      <c r="AJ349" s="59"/>
    </row>
    <row r="350" spans="1:36" ht="12.75" x14ac:dyDescent="0.2">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c r="AB350" s="59"/>
      <c r="AC350" s="59"/>
      <c r="AD350" s="59"/>
      <c r="AE350" s="59"/>
      <c r="AF350" s="59"/>
      <c r="AG350" s="59"/>
      <c r="AH350" s="59"/>
      <c r="AI350" s="59"/>
      <c r="AJ350" s="59"/>
    </row>
    <row r="351" spans="1:36" ht="12.75" x14ac:dyDescent="0.2">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c r="AB351" s="59"/>
      <c r="AC351" s="59"/>
      <c r="AD351" s="59"/>
      <c r="AE351" s="59"/>
      <c r="AF351" s="59"/>
      <c r="AG351" s="59"/>
      <c r="AH351" s="59"/>
      <c r="AI351" s="59"/>
      <c r="AJ351" s="59"/>
    </row>
    <row r="352" spans="1:36" ht="12.75" x14ac:dyDescent="0.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c r="AB352" s="59"/>
      <c r="AC352" s="59"/>
      <c r="AD352" s="59"/>
      <c r="AE352" s="59"/>
      <c r="AF352" s="59"/>
      <c r="AG352" s="59"/>
      <c r="AH352" s="59"/>
      <c r="AI352" s="59"/>
      <c r="AJ352" s="59"/>
    </row>
    <row r="353" spans="1:36" ht="12.75" x14ac:dyDescent="0.2">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c r="AB353" s="59"/>
      <c r="AC353" s="59"/>
      <c r="AD353" s="59"/>
      <c r="AE353" s="59"/>
      <c r="AF353" s="59"/>
      <c r="AG353" s="59"/>
      <c r="AH353" s="59"/>
      <c r="AI353" s="59"/>
      <c r="AJ353" s="59"/>
    </row>
    <row r="354" spans="1:36" ht="12.75" x14ac:dyDescent="0.2">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c r="AB354" s="59"/>
      <c r="AC354" s="59"/>
      <c r="AD354" s="59"/>
      <c r="AE354" s="59"/>
      <c r="AF354" s="59"/>
      <c r="AG354" s="59"/>
      <c r="AH354" s="59"/>
      <c r="AI354" s="59"/>
      <c r="AJ354" s="59"/>
    </row>
    <row r="355" spans="1:36" ht="12.75" x14ac:dyDescent="0.2">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c r="AB355" s="59"/>
      <c r="AC355" s="59"/>
      <c r="AD355" s="59"/>
      <c r="AE355" s="59"/>
      <c r="AF355" s="59"/>
      <c r="AG355" s="59"/>
      <c r="AH355" s="59"/>
      <c r="AI355" s="59"/>
      <c r="AJ355" s="59"/>
    </row>
    <row r="356" spans="1:36" ht="12.75" x14ac:dyDescent="0.2">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c r="AB356" s="59"/>
      <c r="AC356" s="59"/>
      <c r="AD356" s="59"/>
      <c r="AE356" s="59"/>
      <c r="AF356" s="59"/>
      <c r="AG356" s="59"/>
      <c r="AH356" s="59"/>
      <c r="AI356" s="59"/>
      <c r="AJ356" s="59"/>
    </row>
    <row r="357" spans="1:36" ht="12.75" x14ac:dyDescent="0.2">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c r="AB357" s="59"/>
      <c r="AC357" s="59"/>
      <c r="AD357" s="59"/>
      <c r="AE357" s="59"/>
      <c r="AF357" s="59"/>
      <c r="AG357" s="59"/>
      <c r="AH357" s="59"/>
      <c r="AI357" s="59"/>
      <c r="AJ357" s="59"/>
    </row>
    <row r="358" spans="1:36" ht="12.75" x14ac:dyDescent="0.2">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c r="AB358" s="59"/>
      <c r="AC358" s="59"/>
      <c r="AD358" s="59"/>
      <c r="AE358" s="59"/>
      <c r="AF358" s="59"/>
      <c r="AG358" s="59"/>
      <c r="AH358" s="59"/>
      <c r="AI358" s="59"/>
      <c r="AJ358" s="59"/>
    </row>
    <row r="359" spans="1:36" ht="12.75" x14ac:dyDescent="0.2">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c r="AB359" s="59"/>
      <c r="AC359" s="59"/>
      <c r="AD359" s="59"/>
      <c r="AE359" s="59"/>
      <c r="AF359" s="59"/>
      <c r="AG359" s="59"/>
      <c r="AH359" s="59"/>
      <c r="AI359" s="59"/>
      <c r="AJ359" s="59"/>
    </row>
    <row r="360" spans="1:36" ht="12.75" x14ac:dyDescent="0.2">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c r="AB360" s="59"/>
      <c r="AC360" s="59"/>
      <c r="AD360" s="59"/>
      <c r="AE360" s="59"/>
      <c r="AF360" s="59"/>
      <c r="AG360" s="59"/>
      <c r="AH360" s="59"/>
      <c r="AI360" s="59"/>
      <c r="AJ360" s="59"/>
    </row>
    <row r="361" spans="1:36" ht="12.75" x14ac:dyDescent="0.2">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c r="AB361" s="59"/>
      <c r="AC361" s="59"/>
      <c r="AD361" s="59"/>
      <c r="AE361" s="59"/>
      <c r="AF361" s="59"/>
      <c r="AG361" s="59"/>
      <c r="AH361" s="59"/>
      <c r="AI361" s="59"/>
      <c r="AJ361" s="59"/>
    </row>
    <row r="362" spans="1:36" ht="12.75" x14ac:dyDescent="0.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c r="AB362" s="59"/>
      <c r="AC362" s="59"/>
      <c r="AD362" s="59"/>
      <c r="AE362" s="59"/>
      <c r="AF362" s="59"/>
      <c r="AG362" s="59"/>
      <c r="AH362" s="59"/>
      <c r="AI362" s="59"/>
      <c r="AJ362" s="59"/>
    </row>
    <row r="363" spans="1:36" ht="12.75" x14ac:dyDescent="0.2">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c r="AB363" s="59"/>
      <c r="AC363" s="59"/>
      <c r="AD363" s="59"/>
      <c r="AE363" s="59"/>
      <c r="AF363" s="59"/>
      <c r="AG363" s="59"/>
      <c r="AH363" s="59"/>
      <c r="AI363" s="59"/>
      <c r="AJ363" s="59"/>
    </row>
    <row r="364" spans="1:36" ht="12.75" x14ac:dyDescent="0.2">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c r="AB364" s="59"/>
      <c r="AC364" s="59"/>
      <c r="AD364" s="59"/>
      <c r="AE364" s="59"/>
      <c r="AF364" s="59"/>
      <c r="AG364" s="59"/>
      <c r="AH364" s="59"/>
      <c r="AI364" s="59"/>
      <c r="AJ364" s="59"/>
    </row>
    <row r="365" spans="1:36" ht="12.75" x14ac:dyDescent="0.2">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c r="AB365" s="59"/>
      <c r="AC365" s="59"/>
      <c r="AD365" s="59"/>
      <c r="AE365" s="59"/>
      <c r="AF365" s="59"/>
      <c r="AG365" s="59"/>
      <c r="AH365" s="59"/>
      <c r="AI365" s="59"/>
      <c r="AJ365" s="59"/>
    </row>
    <row r="366" spans="1:36" ht="12.75" x14ac:dyDescent="0.2">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c r="AB366" s="59"/>
      <c r="AC366" s="59"/>
      <c r="AD366" s="59"/>
      <c r="AE366" s="59"/>
      <c r="AF366" s="59"/>
      <c r="AG366" s="59"/>
      <c r="AH366" s="59"/>
      <c r="AI366" s="59"/>
      <c r="AJ366" s="59"/>
    </row>
    <row r="367" spans="1:36" ht="12.75" x14ac:dyDescent="0.2">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c r="AB367" s="59"/>
      <c r="AC367" s="59"/>
      <c r="AD367" s="59"/>
      <c r="AE367" s="59"/>
      <c r="AF367" s="59"/>
      <c r="AG367" s="59"/>
      <c r="AH367" s="59"/>
      <c r="AI367" s="59"/>
      <c r="AJ367" s="59"/>
    </row>
    <row r="368" spans="1:36" ht="12.75" x14ac:dyDescent="0.2">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c r="AB368" s="59"/>
      <c r="AC368" s="59"/>
      <c r="AD368" s="59"/>
      <c r="AE368" s="59"/>
      <c r="AF368" s="59"/>
      <c r="AG368" s="59"/>
      <c r="AH368" s="59"/>
      <c r="AI368" s="59"/>
      <c r="AJ368" s="59"/>
    </row>
    <row r="369" spans="1:36" ht="12.75" x14ac:dyDescent="0.2">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c r="AB369" s="59"/>
      <c r="AC369" s="59"/>
      <c r="AD369" s="59"/>
      <c r="AE369" s="59"/>
      <c r="AF369" s="59"/>
      <c r="AG369" s="59"/>
      <c r="AH369" s="59"/>
      <c r="AI369" s="59"/>
      <c r="AJ369" s="59"/>
    </row>
    <row r="370" spans="1:36" ht="12.75" x14ac:dyDescent="0.2">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c r="AC370" s="59"/>
      <c r="AD370" s="59"/>
      <c r="AE370" s="59"/>
      <c r="AF370" s="59"/>
      <c r="AG370" s="59"/>
      <c r="AH370" s="59"/>
      <c r="AI370" s="59"/>
      <c r="AJ370" s="59"/>
    </row>
    <row r="371" spans="1:36" ht="12.75" x14ac:dyDescent="0.2">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c r="AB371" s="59"/>
      <c r="AC371" s="59"/>
      <c r="AD371" s="59"/>
      <c r="AE371" s="59"/>
      <c r="AF371" s="59"/>
      <c r="AG371" s="59"/>
      <c r="AH371" s="59"/>
      <c r="AI371" s="59"/>
      <c r="AJ371" s="59"/>
    </row>
    <row r="372" spans="1:36" ht="12.75" x14ac:dyDescent="0.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c r="AB372" s="59"/>
      <c r="AC372" s="59"/>
      <c r="AD372" s="59"/>
      <c r="AE372" s="59"/>
      <c r="AF372" s="59"/>
      <c r="AG372" s="59"/>
      <c r="AH372" s="59"/>
      <c r="AI372" s="59"/>
      <c r="AJ372" s="59"/>
    </row>
    <row r="373" spans="1:36" ht="12.75" x14ac:dyDescent="0.2">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c r="AB373" s="59"/>
      <c r="AC373" s="59"/>
      <c r="AD373" s="59"/>
      <c r="AE373" s="59"/>
      <c r="AF373" s="59"/>
      <c r="AG373" s="59"/>
      <c r="AH373" s="59"/>
      <c r="AI373" s="59"/>
      <c r="AJ373" s="59"/>
    </row>
    <row r="374" spans="1:36" ht="12.75" x14ac:dyDescent="0.2">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c r="AB374" s="59"/>
      <c r="AC374" s="59"/>
      <c r="AD374" s="59"/>
      <c r="AE374" s="59"/>
      <c r="AF374" s="59"/>
      <c r="AG374" s="59"/>
      <c r="AH374" s="59"/>
      <c r="AI374" s="59"/>
      <c r="AJ374" s="59"/>
    </row>
    <row r="375" spans="1:36" ht="12.75" x14ac:dyDescent="0.2">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c r="AB375" s="59"/>
      <c r="AC375" s="59"/>
      <c r="AD375" s="59"/>
      <c r="AE375" s="59"/>
      <c r="AF375" s="59"/>
      <c r="AG375" s="59"/>
      <c r="AH375" s="59"/>
      <c r="AI375" s="59"/>
      <c r="AJ375" s="59"/>
    </row>
    <row r="376" spans="1:36" ht="12.75" x14ac:dyDescent="0.2">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c r="AB376" s="59"/>
      <c r="AC376" s="59"/>
      <c r="AD376" s="59"/>
      <c r="AE376" s="59"/>
      <c r="AF376" s="59"/>
      <c r="AG376" s="59"/>
      <c r="AH376" s="59"/>
      <c r="AI376" s="59"/>
      <c r="AJ376" s="59"/>
    </row>
    <row r="377" spans="1:36" ht="12.75" x14ac:dyDescent="0.2">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c r="AB377" s="59"/>
      <c r="AC377" s="59"/>
      <c r="AD377" s="59"/>
      <c r="AE377" s="59"/>
      <c r="AF377" s="59"/>
      <c r="AG377" s="59"/>
      <c r="AH377" s="59"/>
      <c r="AI377" s="59"/>
      <c r="AJ377" s="59"/>
    </row>
    <row r="378" spans="1:36" ht="12.75" x14ac:dyDescent="0.2">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c r="AB378" s="59"/>
      <c r="AC378" s="59"/>
      <c r="AD378" s="59"/>
      <c r="AE378" s="59"/>
      <c r="AF378" s="59"/>
      <c r="AG378" s="59"/>
      <c r="AH378" s="59"/>
      <c r="AI378" s="59"/>
      <c r="AJ378" s="59"/>
    </row>
    <row r="379" spans="1:36" ht="12.75" x14ac:dyDescent="0.2">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c r="AB379" s="59"/>
      <c r="AC379" s="59"/>
      <c r="AD379" s="59"/>
      <c r="AE379" s="59"/>
      <c r="AF379" s="59"/>
      <c r="AG379" s="59"/>
      <c r="AH379" s="59"/>
      <c r="AI379" s="59"/>
      <c r="AJ379" s="59"/>
    </row>
    <row r="380" spans="1:36" ht="12.75" x14ac:dyDescent="0.2">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c r="AB380" s="59"/>
      <c r="AC380" s="59"/>
      <c r="AD380" s="59"/>
      <c r="AE380" s="59"/>
      <c r="AF380" s="59"/>
      <c r="AG380" s="59"/>
      <c r="AH380" s="59"/>
      <c r="AI380" s="59"/>
      <c r="AJ380" s="59"/>
    </row>
    <row r="381" spans="1:36" ht="12.75" x14ac:dyDescent="0.2">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c r="AB381" s="59"/>
      <c r="AC381" s="59"/>
      <c r="AD381" s="59"/>
      <c r="AE381" s="59"/>
      <c r="AF381" s="59"/>
      <c r="AG381" s="59"/>
      <c r="AH381" s="59"/>
      <c r="AI381" s="59"/>
      <c r="AJ381" s="59"/>
    </row>
    <row r="382" spans="1:36" ht="12.75" x14ac:dyDescent="0.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c r="AH382" s="59"/>
      <c r="AI382" s="59"/>
      <c r="AJ382" s="59"/>
    </row>
    <row r="383" spans="1:36" ht="12.75" x14ac:dyDescent="0.2">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c r="AB383" s="59"/>
      <c r="AC383" s="59"/>
      <c r="AD383" s="59"/>
      <c r="AE383" s="59"/>
      <c r="AF383" s="59"/>
      <c r="AG383" s="59"/>
      <c r="AH383" s="59"/>
      <c r="AI383" s="59"/>
      <c r="AJ383" s="59"/>
    </row>
    <row r="384" spans="1:36" ht="12.75" x14ac:dyDescent="0.2">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c r="AA384" s="59"/>
      <c r="AB384" s="59"/>
      <c r="AC384" s="59"/>
      <c r="AD384" s="59"/>
      <c r="AE384" s="59"/>
      <c r="AF384" s="59"/>
      <c r="AG384" s="59"/>
      <c r="AH384" s="59"/>
      <c r="AI384" s="59"/>
      <c r="AJ384" s="59"/>
    </row>
    <row r="385" spans="1:36" ht="12.75" x14ac:dyDescent="0.2">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c r="AA385" s="59"/>
      <c r="AB385" s="59"/>
      <c r="AC385" s="59"/>
      <c r="AD385" s="59"/>
      <c r="AE385" s="59"/>
      <c r="AF385" s="59"/>
      <c r="AG385" s="59"/>
      <c r="AH385" s="59"/>
      <c r="AI385" s="59"/>
      <c r="AJ385" s="59"/>
    </row>
    <row r="386" spans="1:36" ht="12.75" x14ac:dyDescent="0.2">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c r="AA386" s="59"/>
      <c r="AB386" s="59"/>
      <c r="AC386" s="59"/>
      <c r="AD386" s="59"/>
      <c r="AE386" s="59"/>
      <c r="AF386" s="59"/>
      <c r="AG386" s="59"/>
      <c r="AH386" s="59"/>
      <c r="AI386" s="59"/>
      <c r="AJ386" s="59"/>
    </row>
    <row r="387" spans="1:36" ht="12.75" x14ac:dyDescent="0.2">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c r="AA387" s="59"/>
      <c r="AB387" s="59"/>
      <c r="AC387" s="59"/>
      <c r="AD387" s="59"/>
      <c r="AE387" s="59"/>
      <c r="AF387" s="59"/>
      <c r="AG387" s="59"/>
      <c r="AH387" s="59"/>
      <c r="AI387" s="59"/>
      <c r="AJ387" s="59"/>
    </row>
    <row r="388" spans="1:36" ht="12.75" x14ac:dyDescent="0.2">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c r="AA388" s="59"/>
      <c r="AB388" s="59"/>
      <c r="AC388" s="59"/>
      <c r="AD388" s="59"/>
      <c r="AE388" s="59"/>
      <c r="AF388" s="59"/>
      <c r="AG388" s="59"/>
      <c r="AH388" s="59"/>
      <c r="AI388" s="59"/>
      <c r="AJ388" s="59"/>
    </row>
    <row r="389" spans="1:36" ht="12.75" x14ac:dyDescent="0.2">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c r="AA389" s="59"/>
      <c r="AB389" s="59"/>
      <c r="AC389" s="59"/>
      <c r="AD389" s="59"/>
      <c r="AE389" s="59"/>
      <c r="AF389" s="59"/>
      <c r="AG389" s="59"/>
      <c r="AH389" s="59"/>
      <c r="AI389" s="59"/>
      <c r="AJ389" s="59"/>
    </row>
    <row r="390" spans="1:36" ht="12.75" x14ac:dyDescent="0.2">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c r="AA390" s="59"/>
      <c r="AB390" s="59"/>
      <c r="AC390" s="59"/>
      <c r="AD390" s="59"/>
      <c r="AE390" s="59"/>
      <c r="AF390" s="59"/>
      <c r="AG390" s="59"/>
      <c r="AH390" s="59"/>
      <c r="AI390" s="59"/>
      <c r="AJ390" s="59"/>
    </row>
    <row r="391" spans="1:36" ht="12.75" x14ac:dyDescent="0.2">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c r="AA391" s="59"/>
      <c r="AB391" s="59"/>
      <c r="AC391" s="59"/>
      <c r="AD391" s="59"/>
      <c r="AE391" s="59"/>
      <c r="AF391" s="59"/>
      <c r="AG391" s="59"/>
      <c r="AH391" s="59"/>
      <c r="AI391" s="59"/>
      <c r="AJ391" s="59"/>
    </row>
    <row r="392" spans="1:36" ht="12.75" x14ac:dyDescent="0.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c r="AA392" s="59"/>
      <c r="AB392" s="59"/>
      <c r="AC392" s="59"/>
      <c r="AD392" s="59"/>
      <c r="AE392" s="59"/>
      <c r="AF392" s="59"/>
      <c r="AG392" s="59"/>
      <c r="AH392" s="59"/>
      <c r="AI392" s="59"/>
      <c r="AJ392" s="59"/>
    </row>
    <row r="393" spans="1:36" ht="12.75" x14ac:dyDescent="0.2">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c r="AA393" s="59"/>
      <c r="AB393" s="59"/>
      <c r="AC393" s="59"/>
      <c r="AD393" s="59"/>
      <c r="AE393" s="59"/>
      <c r="AF393" s="59"/>
      <c r="AG393" s="59"/>
      <c r="AH393" s="59"/>
      <c r="AI393" s="59"/>
      <c r="AJ393" s="59"/>
    </row>
    <row r="394" spans="1:36" ht="12.75" x14ac:dyDescent="0.2">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c r="AA394" s="59"/>
      <c r="AB394" s="59"/>
      <c r="AC394" s="59"/>
      <c r="AD394" s="59"/>
      <c r="AE394" s="59"/>
      <c r="AF394" s="59"/>
      <c r="AG394" s="59"/>
      <c r="AH394" s="59"/>
      <c r="AI394" s="59"/>
      <c r="AJ394" s="59"/>
    </row>
    <row r="395" spans="1:36" ht="12.75" x14ac:dyDescent="0.2">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c r="AA395" s="59"/>
      <c r="AB395" s="59"/>
      <c r="AC395" s="59"/>
      <c r="AD395" s="59"/>
      <c r="AE395" s="59"/>
      <c r="AF395" s="59"/>
      <c r="AG395" s="59"/>
      <c r="AH395" s="59"/>
      <c r="AI395" s="59"/>
      <c r="AJ395" s="59"/>
    </row>
    <row r="396" spans="1:36" ht="12.75" x14ac:dyDescent="0.2">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c r="AA396" s="59"/>
      <c r="AB396" s="59"/>
      <c r="AC396" s="59"/>
      <c r="AD396" s="59"/>
      <c r="AE396" s="59"/>
      <c r="AF396" s="59"/>
      <c r="AG396" s="59"/>
      <c r="AH396" s="59"/>
      <c r="AI396" s="59"/>
      <c r="AJ396" s="59"/>
    </row>
    <row r="397" spans="1:36" ht="12.75" x14ac:dyDescent="0.2">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c r="AA397" s="59"/>
      <c r="AB397" s="59"/>
      <c r="AC397" s="59"/>
      <c r="AD397" s="59"/>
      <c r="AE397" s="59"/>
      <c r="AF397" s="59"/>
      <c r="AG397" s="59"/>
      <c r="AH397" s="59"/>
      <c r="AI397" s="59"/>
      <c r="AJ397" s="59"/>
    </row>
    <row r="398" spans="1:36" ht="12.75" x14ac:dyDescent="0.2">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c r="AA398" s="59"/>
      <c r="AB398" s="59"/>
      <c r="AC398" s="59"/>
      <c r="AD398" s="59"/>
      <c r="AE398" s="59"/>
      <c r="AF398" s="59"/>
      <c r="AG398" s="59"/>
      <c r="AH398" s="59"/>
      <c r="AI398" s="59"/>
      <c r="AJ398" s="59"/>
    </row>
    <row r="399" spans="1:36" ht="12.75" x14ac:dyDescent="0.2">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c r="AA399" s="59"/>
      <c r="AB399" s="59"/>
      <c r="AC399" s="59"/>
      <c r="AD399" s="59"/>
      <c r="AE399" s="59"/>
      <c r="AF399" s="59"/>
      <c r="AG399" s="59"/>
      <c r="AH399" s="59"/>
      <c r="AI399" s="59"/>
      <c r="AJ399" s="59"/>
    </row>
    <row r="400" spans="1:36" ht="12.75" x14ac:dyDescent="0.2">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c r="AA400" s="59"/>
      <c r="AB400" s="59"/>
      <c r="AC400" s="59"/>
      <c r="AD400" s="59"/>
      <c r="AE400" s="59"/>
      <c r="AF400" s="59"/>
      <c r="AG400" s="59"/>
      <c r="AH400" s="59"/>
      <c r="AI400" s="59"/>
      <c r="AJ400" s="59"/>
    </row>
    <row r="401" spans="1:36" ht="12.75" x14ac:dyDescent="0.2">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c r="AA401" s="59"/>
      <c r="AB401" s="59"/>
      <c r="AC401" s="59"/>
      <c r="AD401" s="59"/>
      <c r="AE401" s="59"/>
      <c r="AF401" s="59"/>
      <c r="AG401" s="59"/>
      <c r="AH401" s="59"/>
      <c r="AI401" s="59"/>
      <c r="AJ401" s="59"/>
    </row>
    <row r="402" spans="1:36" ht="12.75" x14ac:dyDescent="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c r="AA402" s="59"/>
      <c r="AB402" s="59"/>
      <c r="AC402" s="59"/>
      <c r="AD402" s="59"/>
      <c r="AE402" s="59"/>
      <c r="AF402" s="59"/>
      <c r="AG402" s="59"/>
      <c r="AH402" s="59"/>
      <c r="AI402" s="59"/>
      <c r="AJ402" s="59"/>
    </row>
    <row r="403" spans="1:36" ht="12.75" x14ac:dyDescent="0.2">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c r="AA403" s="59"/>
      <c r="AB403" s="59"/>
      <c r="AC403" s="59"/>
      <c r="AD403" s="59"/>
      <c r="AE403" s="59"/>
      <c r="AF403" s="59"/>
      <c r="AG403" s="59"/>
      <c r="AH403" s="59"/>
      <c r="AI403" s="59"/>
      <c r="AJ403" s="59"/>
    </row>
    <row r="404" spans="1:36" ht="12.75" x14ac:dyDescent="0.2">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c r="AA404" s="59"/>
      <c r="AB404" s="59"/>
      <c r="AC404" s="59"/>
      <c r="AD404" s="59"/>
      <c r="AE404" s="59"/>
      <c r="AF404" s="59"/>
      <c r="AG404" s="59"/>
      <c r="AH404" s="59"/>
      <c r="AI404" s="59"/>
      <c r="AJ404" s="59"/>
    </row>
    <row r="405" spans="1:36" ht="12.75" x14ac:dyDescent="0.2">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c r="AA405" s="59"/>
      <c r="AB405" s="59"/>
      <c r="AC405" s="59"/>
      <c r="AD405" s="59"/>
      <c r="AE405" s="59"/>
      <c r="AF405" s="59"/>
      <c r="AG405" s="59"/>
      <c r="AH405" s="59"/>
      <c r="AI405" s="59"/>
      <c r="AJ405" s="59"/>
    </row>
    <row r="406" spans="1:36" ht="12.75" x14ac:dyDescent="0.2">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c r="AA406" s="59"/>
      <c r="AB406" s="59"/>
      <c r="AC406" s="59"/>
      <c r="AD406" s="59"/>
      <c r="AE406" s="59"/>
      <c r="AF406" s="59"/>
      <c r="AG406" s="59"/>
      <c r="AH406" s="59"/>
      <c r="AI406" s="59"/>
      <c r="AJ406" s="59"/>
    </row>
    <row r="407" spans="1:36" ht="12.75" x14ac:dyDescent="0.2">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c r="AA407" s="59"/>
      <c r="AB407" s="59"/>
      <c r="AC407" s="59"/>
      <c r="AD407" s="59"/>
      <c r="AE407" s="59"/>
      <c r="AF407" s="59"/>
      <c r="AG407" s="59"/>
      <c r="AH407" s="59"/>
      <c r="AI407" s="59"/>
      <c r="AJ407" s="59"/>
    </row>
    <row r="408" spans="1:36" ht="12.75" x14ac:dyDescent="0.2">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c r="AA408" s="59"/>
      <c r="AB408" s="59"/>
      <c r="AC408" s="59"/>
      <c r="AD408" s="59"/>
      <c r="AE408" s="59"/>
      <c r="AF408" s="59"/>
      <c r="AG408" s="59"/>
      <c r="AH408" s="59"/>
      <c r="AI408" s="59"/>
      <c r="AJ408" s="59"/>
    </row>
    <row r="409" spans="1:36" ht="12.75" x14ac:dyDescent="0.2">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c r="AA409" s="59"/>
      <c r="AB409" s="59"/>
      <c r="AC409" s="59"/>
      <c r="AD409" s="59"/>
      <c r="AE409" s="59"/>
      <c r="AF409" s="59"/>
      <c r="AG409" s="59"/>
      <c r="AH409" s="59"/>
      <c r="AI409" s="59"/>
      <c r="AJ409" s="59"/>
    </row>
    <row r="410" spans="1:36" ht="12.75" x14ac:dyDescent="0.2">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c r="AA410" s="59"/>
      <c r="AB410" s="59"/>
      <c r="AC410" s="59"/>
      <c r="AD410" s="59"/>
      <c r="AE410" s="59"/>
      <c r="AF410" s="59"/>
      <c r="AG410" s="59"/>
      <c r="AH410" s="59"/>
      <c r="AI410" s="59"/>
      <c r="AJ410" s="59"/>
    </row>
    <row r="411" spans="1:36" ht="12.75" x14ac:dyDescent="0.2">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c r="AA411" s="59"/>
      <c r="AB411" s="59"/>
      <c r="AC411" s="59"/>
      <c r="AD411" s="59"/>
      <c r="AE411" s="59"/>
      <c r="AF411" s="59"/>
      <c r="AG411" s="59"/>
      <c r="AH411" s="59"/>
      <c r="AI411" s="59"/>
      <c r="AJ411" s="59"/>
    </row>
    <row r="412" spans="1:36" ht="12.75" x14ac:dyDescent="0.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c r="AA412" s="59"/>
      <c r="AB412" s="59"/>
      <c r="AC412" s="59"/>
      <c r="AD412" s="59"/>
      <c r="AE412" s="59"/>
      <c r="AF412" s="59"/>
      <c r="AG412" s="59"/>
      <c r="AH412" s="59"/>
      <c r="AI412" s="59"/>
      <c r="AJ412" s="59"/>
    </row>
    <row r="413" spans="1:36" ht="12.75" x14ac:dyDescent="0.2">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c r="AA413" s="59"/>
      <c r="AB413" s="59"/>
      <c r="AC413" s="59"/>
      <c r="AD413" s="59"/>
      <c r="AE413" s="59"/>
      <c r="AF413" s="59"/>
      <c r="AG413" s="59"/>
      <c r="AH413" s="59"/>
      <c r="AI413" s="59"/>
      <c r="AJ413" s="59"/>
    </row>
    <row r="414" spans="1:36" ht="12.75" x14ac:dyDescent="0.2">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c r="AA414" s="59"/>
      <c r="AB414" s="59"/>
      <c r="AC414" s="59"/>
      <c r="AD414" s="59"/>
      <c r="AE414" s="59"/>
      <c r="AF414" s="59"/>
      <c r="AG414" s="59"/>
      <c r="AH414" s="59"/>
      <c r="AI414" s="59"/>
      <c r="AJ414" s="59"/>
    </row>
    <row r="415" spans="1:36" ht="12.75" x14ac:dyDescent="0.2">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c r="AA415" s="59"/>
      <c r="AB415" s="59"/>
      <c r="AC415" s="59"/>
      <c r="AD415" s="59"/>
      <c r="AE415" s="59"/>
      <c r="AF415" s="59"/>
      <c r="AG415" s="59"/>
      <c r="AH415" s="59"/>
      <c r="AI415" s="59"/>
      <c r="AJ415" s="59"/>
    </row>
    <row r="416" spans="1:36" ht="12.75" x14ac:dyDescent="0.2">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c r="AA416" s="59"/>
      <c r="AB416" s="59"/>
      <c r="AC416" s="59"/>
      <c r="AD416" s="59"/>
      <c r="AE416" s="59"/>
      <c r="AF416" s="59"/>
      <c r="AG416" s="59"/>
      <c r="AH416" s="59"/>
      <c r="AI416" s="59"/>
      <c r="AJ416" s="59"/>
    </row>
    <row r="417" spans="1:36" ht="12.75" x14ac:dyDescent="0.2">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c r="AA417" s="59"/>
      <c r="AB417" s="59"/>
      <c r="AC417" s="59"/>
      <c r="AD417" s="59"/>
      <c r="AE417" s="59"/>
      <c r="AF417" s="59"/>
      <c r="AG417" s="59"/>
      <c r="AH417" s="59"/>
      <c r="AI417" s="59"/>
      <c r="AJ417" s="59"/>
    </row>
    <row r="418" spans="1:36" ht="12.75" x14ac:dyDescent="0.2">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c r="AA418" s="59"/>
      <c r="AB418" s="59"/>
      <c r="AC418" s="59"/>
      <c r="AD418" s="59"/>
      <c r="AE418" s="59"/>
      <c r="AF418" s="59"/>
      <c r="AG418" s="59"/>
      <c r="AH418" s="59"/>
      <c r="AI418" s="59"/>
      <c r="AJ418" s="59"/>
    </row>
    <row r="419" spans="1:36" ht="12.75" x14ac:dyDescent="0.2">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c r="AA419" s="59"/>
      <c r="AB419" s="59"/>
      <c r="AC419" s="59"/>
      <c r="AD419" s="59"/>
      <c r="AE419" s="59"/>
      <c r="AF419" s="59"/>
      <c r="AG419" s="59"/>
      <c r="AH419" s="59"/>
      <c r="AI419" s="59"/>
      <c r="AJ419" s="59"/>
    </row>
    <row r="420" spans="1:36" ht="12.75" x14ac:dyDescent="0.2">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c r="AA420" s="59"/>
      <c r="AB420" s="59"/>
      <c r="AC420" s="59"/>
      <c r="AD420" s="59"/>
      <c r="AE420" s="59"/>
      <c r="AF420" s="59"/>
      <c r="AG420" s="59"/>
      <c r="AH420" s="59"/>
      <c r="AI420" s="59"/>
      <c r="AJ420" s="59"/>
    </row>
    <row r="421" spans="1:36" ht="12.75" x14ac:dyDescent="0.2">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c r="AA421" s="59"/>
      <c r="AB421" s="59"/>
      <c r="AC421" s="59"/>
      <c r="AD421" s="59"/>
      <c r="AE421" s="59"/>
      <c r="AF421" s="59"/>
      <c r="AG421" s="59"/>
      <c r="AH421" s="59"/>
      <c r="AI421" s="59"/>
      <c r="AJ421" s="59"/>
    </row>
    <row r="422" spans="1:36" ht="12.75" x14ac:dyDescent="0.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c r="AA422" s="59"/>
      <c r="AB422" s="59"/>
      <c r="AC422" s="59"/>
      <c r="AD422" s="59"/>
      <c r="AE422" s="59"/>
      <c r="AF422" s="59"/>
      <c r="AG422" s="59"/>
      <c r="AH422" s="59"/>
      <c r="AI422" s="59"/>
      <c r="AJ422" s="59"/>
    </row>
    <row r="423" spans="1:36" ht="12.75" x14ac:dyDescent="0.2">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c r="AA423" s="59"/>
      <c r="AB423" s="59"/>
      <c r="AC423" s="59"/>
      <c r="AD423" s="59"/>
      <c r="AE423" s="59"/>
      <c r="AF423" s="59"/>
      <c r="AG423" s="59"/>
      <c r="AH423" s="59"/>
      <c r="AI423" s="59"/>
      <c r="AJ423" s="59"/>
    </row>
    <row r="424" spans="1:36" ht="12.75" x14ac:dyDescent="0.2">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c r="AA424" s="59"/>
      <c r="AB424" s="59"/>
      <c r="AC424" s="59"/>
      <c r="AD424" s="59"/>
      <c r="AE424" s="59"/>
      <c r="AF424" s="59"/>
      <c r="AG424" s="59"/>
      <c r="AH424" s="59"/>
      <c r="AI424" s="59"/>
      <c r="AJ424" s="59"/>
    </row>
    <row r="425" spans="1:36" ht="12.75" x14ac:dyDescent="0.2">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row>
    <row r="426" spans="1:36" ht="12.75" x14ac:dyDescent="0.2">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c r="AA426" s="59"/>
      <c r="AB426" s="59"/>
      <c r="AC426" s="59"/>
      <c r="AD426" s="59"/>
      <c r="AE426" s="59"/>
      <c r="AF426" s="59"/>
      <c r="AG426" s="59"/>
      <c r="AH426" s="59"/>
      <c r="AI426" s="59"/>
      <c r="AJ426" s="59"/>
    </row>
    <row r="427" spans="1:36" ht="12.75" x14ac:dyDescent="0.2">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row>
    <row r="428" spans="1:36" ht="12.75" x14ac:dyDescent="0.2">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c r="AA428" s="59"/>
      <c r="AB428" s="59"/>
      <c r="AC428" s="59"/>
      <c r="AD428" s="59"/>
      <c r="AE428" s="59"/>
      <c r="AF428" s="59"/>
      <c r="AG428" s="59"/>
      <c r="AH428" s="59"/>
      <c r="AI428" s="59"/>
      <c r="AJ428" s="59"/>
    </row>
    <row r="429" spans="1:36" ht="12.75" x14ac:dyDescent="0.2">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c r="AA429" s="59"/>
      <c r="AB429" s="59"/>
      <c r="AC429" s="59"/>
      <c r="AD429" s="59"/>
      <c r="AE429" s="59"/>
      <c r="AF429" s="59"/>
      <c r="AG429" s="59"/>
      <c r="AH429" s="59"/>
      <c r="AI429" s="59"/>
      <c r="AJ429" s="59"/>
    </row>
    <row r="430" spans="1:36" ht="12.75" x14ac:dyDescent="0.2">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row>
    <row r="431" spans="1:36" ht="12.75" x14ac:dyDescent="0.2">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row>
    <row r="432" spans="1:36" ht="12.75" x14ac:dyDescent="0.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c r="AA432" s="59"/>
      <c r="AB432" s="59"/>
      <c r="AC432" s="59"/>
      <c r="AD432" s="59"/>
      <c r="AE432" s="59"/>
      <c r="AF432" s="59"/>
      <c r="AG432" s="59"/>
      <c r="AH432" s="59"/>
      <c r="AI432" s="59"/>
      <c r="AJ432" s="59"/>
    </row>
    <row r="433" spans="1:36" ht="12.75" x14ac:dyDescent="0.2">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c r="AA433" s="59"/>
      <c r="AB433" s="59"/>
      <c r="AC433" s="59"/>
      <c r="AD433" s="59"/>
      <c r="AE433" s="59"/>
      <c r="AF433" s="59"/>
      <c r="AG433" s="59"/>
      <c r="AH433" s="59"/>
      <c r="AI433" s="59"/>
      <c r="AJ433" s="59"/>
    </row>
    <row r="434" spans="1:36" ht="12.75" x14ac:dyDescent="0.2">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c r="AA434" s="59"/>
      <c r="AB434" s="59"/>
      <c r="AC434" s="59"/>
      <c r="AD434" s="59"/>
      <c r="AE434" s="59"/>
      <c r="AF434" s="59"/>
      <c r="AG434" s="59"/>
      <c r="AH434" s="59"/>
      <c r="AI434" s="59"/>
      <c r="AJ434" s="59"/>
    </row>
    <row r="435" spans="1:36" ht="12.75" x14ac:dyDescent="0.2">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c r="AA435" s="59"/>
      <c r="AB435" s="59"/>
      <c r="AC435" s="59"/>
      <c r="AD435" s="59"/>
      <c r="AE435" s="59"/>
      <c r="AF435" s="59"/>
      <c r="AG435" s="59"/>
      <c r="AH435" s="59"/>
      <c r="AI435" s="59"/>
      <c r="AJ435" s="59"/>
    </row>
    <row r="436" spans="1:36" ht="12.75" x14ac:dyDescent="0.2">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c r="AA436" s="59"/>
      <c r="AB436" s="59"/>
      <c r="AC436" s="59"/>
      <c r="AD436" s="59"/>
      <c r="AE436" s="59"/>
      <c r="AF436" s="59"/>
      <c r="AG436" s="59"/>
      <c r="AH436" s="59"/>
      <c r="AI436" s="59"/>
      <c r="AJ436" s="59"/>
    </row>
    <row r="437" spans="1:36" ht="12.75" x14ac:dyDescent="0.2">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c r="AA437" s="59"/>
      <c r="AB437" s="59"/>
      <c r="AC437" s="59"/>
      <c r="AD437" s="59"/>
      <c r="AE437" s="59"/>
      <c r="AF437" s="59"/>
      <c r="AG437" s="59"/>
      <c r="AH437" s="59"/>
      <c r="AI437" s="59"/>
      <c r="AJ437" s="59"/>
    </row>
    <row r="438" spans="1:36" ht="12.75" x14ac:dyDescent="0.2">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c r="AA438" s="59"/>
      <c r="AB438" s="59"/>
      <c r="AC438" s="59"/>
      <c r="AD438" s="59"/>
      <c r="AE438" s="59"/>
      <c r="AF438" s="59"/>
      <c r="AG438" s="59"/>
      <c r="AH438" s="59"/>
      <c r="AI438" s="59"/>
      <c r="AJ438" s="59"/>
    </row>
    <row r="439" spans="1:36" ht="12.75" x14ac:dyDescent="0.2">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c r="AA439" s="59"/>
      <c r="AB439" s="59"/>
      <c r="AC439" s="59"/>
      <c r="AD439" s="59"/>
      <c r="AE439" s="59"/>
      <c r="AF439" s="59"/>
      <c r="AG439" s="59"/>
      <c r="AH439" s="59"/>
      <c r="AI439" s="59"/>
      <c r="AJ439" s="59"/>
    </row>
    <row r="440" spans="1:36" ht="12.75" x14ac:dyDescent="0.2">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c r="AA440" s="59"/>
      <c r="AB440" s="59"/>
      <c r="AC440" s="59"/>
      <c r="AD440" s="59"/>
      <c r="AE440" s="59"/>
      <c r="AF440" s="59"/>
      <c r="AG440" s="59"/>
      <c r="AH440" s="59"/>
      <c r="AI440" s="59"/>
      <c r="AJ440" s="59"/>
    </row>
    <row r="441" spans="1:36" ht="12.75" x14ac:dyDescent="0.2">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c r="AA441" s="59"/>
      <c r="AB441" s="59"/>
      <c r="AC441" s="59"/>
      <c r="AD441" s="59"/>
      <c r="AE441" s="59"/>
      <c r="AF441" s="59"/>
      <c r="AG441" s="59"/>
      <c r="AH441" s="59"/>
      <c r="AI441" s="59"/>
      <c r="AJ441" s="59"/>
    </row>
    <row r="442" spans="1:36" ht="12.75" x14ac:dyDescent="0.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c r="AA442" s="59"/>
      <c r="AB442" s="59"/>
      <c r="AC442" s="59"/>
      <c r="AD442" s="59"/>
      <c r="AE442" s="59"/>
      <c r="AF442" s="59"/>
      <c r="AG442" s="59"/>
      <c r="AH442" s="59"/>
      <c r="AI442" s="59"/>
      <c r="AJ442" s="59"/>
    </row>
    <row r="443" spans="1:36" ht="12.75" x14ac:dyDescent="0.2">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c r="AA443" s="59"/>
      <c r="AB443" s="59"/>
      <c r="AC443" s="59"/>
      <c r="AD443" s="59"/>
      <c r="AE443" s="59"/>
      <c r="AF443" s="59"/>
      <c r="AG443" s="59"/>
      <c r="AH443" s="59"/>
      <c r="AI443" s="59"/>
      <c r="AJ443" s="59"/>
    </row>
    <row r="444" spans="1:36" ht="12.75" x14ac:dyDescent="0.2">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c r="AA444" s="59"/>
      <c r="AB444" s="59"/>
      <c r="AC444" s="59"/>
      <c r="AD444" s="59"/>
      <c r="AE444" s="59"/>
      <c r="AF444" s="59"/>
      <c r="AG444" s="59"/>
      <c r="AH444" s="59"/>
      <c r="AI444" s="59"/>
      <c r="AJ444" s="59"/>
    </row>
    <row r="445" spans="1:36" ht="12.75" x14ac:dyDescent="0.2">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c r="AA445" s="59"/>
      <c r="AB445" s="59"/>
      <c r="AC445" s="59"/>
      <c r="AD445" s="59"/>
      <c r="AE445" s="59"/>
      <c r="AF445" s="59"/>
      <c r="AG445" s="59"/>
      <c r="AH445" s="59"/>
      <c r="AI445" s="59"/>
      <c r="AJ445" s="59"/>
    </row>
    <row r="446" spans="1:36" ht="12.75" x14ac:dyDescent="0.2">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c r="AA446" s="59"/>
      <c r="AB446" s="59"/>
      <c r="AC446" s="59"/>
      <c r="AD446" s="59"/>
      <c r="AE446" s="59"/>
      <c r="AF446" s="59"/>
      <c r="AG446" s="59"/>
      <c r="AH446" s="59"/>
      <c r="AI446" s="59"/>
      <c r="AJ446" s="59"/>
    </row>
    <row r="447" spans="1:36" ht="12.75" x14ac:dyDescent="0.2">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c r="AA447" s="59"/>
      <c r="AB447" s="59"/>
      <c r="AC447" s="59"/>
      <c r="AD447" s="59"/>
      <c r="AE447" s="59"/>
      <c r="AF447" s="59"/>
      <c r="AG447" s="59"/>
      <c r="AH447" s="59"/>
      <c r="AI447" s="59"/>
      <c r="AJ447" s="59"/>
    </row>
    <row r="448" spans="1:36" ht="12.75" x14ac:dyDescent="0.2">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c r="AA448" s="59"/>
      <c r="AB448" s="59"/>
      <c r="AC448" s="59"/>
      <c r="AD448" s="59"/>
      <c r="AE448" s="59"/>
      <c r="AF448" s="59"/>
      <c r="AG448" s="59"/>
      <c r="AH448" s="59"/>
      <c r="AI448" s="59"/>
      <c r="AJ448" s="59"/>
    </row>
    <row r="449" spans="1:36" ht="12.75" x14ac:dyDescent="0.2">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c r="AA449" s="59"/>
      <c r="AB449" s="59"/>
      <c r="AC449" s="59"/>
      <c r="AD449" s="59"/>
      <c r="AE449" s="59"/>
      <c r="AF449" s="59"/>
      <c r="AG449" s="59"/>
      <c r="AH449" s="59"/>
      <c r="AI449" s="59"/>
      <c r="AJ449" s="59"/>
    </row>
    <row r="450" spans="1:36" ht="12.75" x14ac:dyDescent="0.2">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c r="AA450" s="59"/>
      <c r="AB450" s="59"/>
      <c r="AC450" s="59"/>
      <c r="AD450" s="59"/>
      <c r="AE450" s="59"/>
      <c r="AF450" s="59"/>
      <c r="AG450" s="59"/>
      <c r="AH450" s="59"/>
      <c r="AI450" s="59"/>
      <c r="AJ450" s="59"/>
    </row>
    <row r="451" spans="1:36" ht="12.75" x14ac:dyDescent="0.2">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c r="AA451" s="59"/>
      <c r="AB451" s="59"/>
      <c r="AC451" s="59"/>
      <c r="AD451" s="59"/>
      <c r="AE451" s="59"/>
      <c r="AF451" s="59"/>
      <c r="AG451" s="59"/>
      <c r="AH451" s="59"/>
      <c r="AI451" s="59"/>
      <c r="AJ451" s="59"/>
    </row>
    <row r="452" spans="1:36" ht="12.75" x14ac:dyDescent="0.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c r="AA452" s="59"/>
      <c r="AB452" s="59"/>
      <c r="AC452" s="59"/>
      <c r="AD452" s="59"/>
      <c r="AE452" s="59"/>
      <c r="AF452" s="59"/>
      <c r="AG452" s="59"/>
      <c r="AH452" s="59"/>
      <c r="AI452" s="59"/>
      <c r="AJ452" s="59"/>
    </row>
    <row r="453" spans="1:36" ht="12.75" x14ac:dyDescent="0.2">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c r="AA453" s="59"/>
      <c r="AB453" s="59"/>
      <c r="AC453" s="59"/>
      <c r="AD453" s="59"/>
      <c r="AE453" s="59"/>
      <c r="AF453" s="59"/>
      <c r="AG453" s="59"/>
      <c r="AH453" s="59"/>
      <c r="AI453" s="59"/>
      <c r="AJ453" s="59"/>
    </row>
    <row r="454" spans="1:36" ht="12.75" x14ac:dyDescent="0.2">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c r="AA454" s="59"/>
      <c r="AB454" s="59"/>
      <c r="AC454" s="59"/>
      <c r="AD454" s="59"/>
      <c r="AE454" s="59"/>
      <c r="AF454" s="59"/>
      <c r="AG454" s="59"/>
      <c r="AH454" s="59"/>
      <c r="AI454" s="59"/>
      <c r="AJ454" s="59"/>
    </row>
    <row r="455" spans="1:36" ht="12.75" x14ac:dyDescent="0.2">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c r="AA455" s="59"/>
      <c r="AB455" s="59"/>
      <c r="AC455" s="59"/>
      <c r="AD455" s="59"/>
      <c r="AE455" s="59"/>
      <c r="AF455" s="59"/>
      <c r="AG455" s="59"/>
      <c r="AH455" s="59"/>
      <c r="AI455" s="59"/>
      <c r="AJ455" s="59"/>
    </row>
    <row r="456" spans="1:36" ht="12.75" x14ac:dyDescent="0.2">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c r="AA456" s="59"/>
      <c r="AB456" s="59"/>
      <c r="AC456" s="59"/>
      <c r="AD456" s="59"/>
      <c r="AE456" s="59"/>
      <c r="AF456" s="59"/>
      <c r="AG456" s="59"/>
      <c r="AH456" s="59"/>
      <c r="AI456" s="59"/>
      <c r="AJ456" s="59"/>
    </row>
    <row r="457" spans="1:36" ht="12.75" x14ac:dyDescent="0.2">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c r="AA457" s="59"/>
      <c r="AB457" s="59"/>
      <c r="AC457" s="59"/>
      <c r="AD457" s="59"/>
      <c r="AE457" s="59"/>
      <c r="AF457" s="59"/>
      <c r="AG457" s="59"/>
      <c r="AH457" s="59"/>
      <c r="AI457" s="59"/>
      <c r="AJ457" s="59"/>
    </row>
    <row r="458" spans="1:36" ht="12.75" x14ac:dyDescent="0.2">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c r="AA458" s="59"/>
      <c r="AB458" s="59"/>
      <c r="AC458" s="59"/>
      <c r="AD458" s="59"/>
      <c r="AE458" s="59"/>
      <c r="AF458" s="59"/>
      <c r="AG458" s="59"/>
      <c r="AH458" s="59"/>
      <c r="AI458" s="59"/>
      <c r="AJ458" s="59"/>
    </row>
    <row r="459" spans="1:36" ht="12.75" x14ac:dyDescent="0.2">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c r="AA459" s="59"/>
      <c r="AB459" s="59"/>
      <c r="AC459" s="59"/>
      <c r="AD459" s="59"/>
      <c r="AE459" s="59"/>
      <c r="AF459" s="59"/>
      <c r="AG459" s="59"/>
      <c r="AH459" s="59"/>
      <c r="AI459" s="59"/>
      <c r="AJ459" s="59"/>
    </row>
    <row r="460" spans="1:36" ht="12.75" x14ac:dyDescent="0.2">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row>
    <row r="461" spans="1:36" ht="12.75" x14ac:dyDescent="0.2">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c r="AA461" s="59"/>
      <c r="AB461" s="59"/>
      <c r="AC461" s="59"/>
      <c r="AD461" s="59"/>
      <c r="AE461" s="59"/>
      <c r="AF461" s="59"/>
      <c r="AG461" s="59"/>
      <c r="AH461" s="59"/>
      <c r="AI461" s="59"/>
      <c r="AJ461" s="59"/>
    </row>
    <row r="462" spans="1:36" ht="12.75" x14ac:dyDescent="0.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c r="AA462" s="59"/>
      <c r="AB462" s="59"/>
      <c r="AC462" s="59"/>
      <c r="AD462" s="59"/>
      <c r="AE462" s="59"/>
      <c r="AF462" s="59"/>
      <c r="AG462" s="59"/>
      <c r="AH462" s="59"/>
      <c r="AI462" s="59"/>
      <c r="AJ462" s="59"/>
    </row>
    <row r="463" spans="1:36" ht="12.75" x14ac:dyDescent="0.2">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c r="AA463" s="59"/>
      <c r="AB463" s="59"/>
      <c r="AC463" s="59"/>
      <c r="AD463" s="59"/>
      <c r="AE463" s="59"/>
      <c r="AF463" s="59"/>
      <c r="AG463" s="59"/>
      <c r="AH463" s="59"/>
      <c r="AI463" s="59"/>
      <c r="AJ463" s="59"/>
    </row>
    <row r="464" spans="1:36" ht="12.75" x14ac:dyDescent="0.2">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c r="AA464" s="59"/>
      <c r="AB464" s="59"/>
      <c r="AC464" s="59"/>
      <c r="AD464" s="59"/>
      <c r="AE464" s="59"/>
      <c r="AF464" s="59"/>
      <c r="AG464" s="59"/>
      <c r="AH464" s="59"/>
      <c r="AI464" s="59"/>
      <c r="AJ464" s="59"/>
    </row>
    <row r="465" spans="1:36" ht="12.75" x14ac:dyDescent="0.2">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row>
    <row r="466" spans="1:36" ht="12.75" x14ac:dyDescent="0.2">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c r="AA466" s="59"/>
      <c r="AB466" s="59"/>
      <c r="AC466" s="59"/>
      <c r="AD466" s="59"/>
      <c r="AE466" s="59"/>
      <c r="AF466" s="59"/>
      <c r="AG466" s="59"/>
      <c r="AH466" s="59"/>
      <c r="AI466" s="59"/>
      <c r="AJ466" s="59"/>
    </row>
    <row r="467" spans="1:36" ht="12.75" x14ac:dyDescent="0.2">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c r="AA467" s="59"/>
      <c r="AB467" s="59"/>
      <c r="AC467" s="59"/>
      <c r="AD467" s="59"/>
      <c r="AE467" s="59"/>
      <c r="AF467" s="59"/>
      <c r="AG467" s="59"/>
      <c r="AH467" s="59"/>
      <c r="AI467" s="59"/>
      <c r="AJ467" s="59"/>
    </row>
    <row r="468" spans="1:36" ht="12.75" x14ac:dyDescent="0.2">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row>
    <row r="469" spans="1:36" ht="12.75" x14ac:dyDescent="0.2">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c r="AA469" s="59"/>
      <c r="AB469" s="59"/>
      <c r="AC469" s="59"/>
      <c r="AD469" s="59"/>
      <c r="AE469" s="59"/>
      <c r="AF469" s="59"/>
      <c r="AG469" s="59"/>
      <c r="AH469" s="59"/>
      <c r="AI469" s="59"/>
      <c r="AJ469" s="59"/>
    </row>
    <row r="470" spans="1:36" ht="12.75" x14ac:dyDescent="0.2">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c r="AA470" s="59"/>
      <c r="AB470" s="59"/>
      <c r="AC470" s="59"/>
      <c r="AD470" s="59"/>
      <c r="AE470" s="59"/>
      <c r="AF470" s="59"/>
      <c r="AG470" s="59"/>
      <c r="AH470" s="59"/>
      <c r="AI470" s="59"/>
      <c r="AJ470" s="59"/>
    </row>
    <row r="471" spans="1:36" ht="12.75" x14ac:dyDescent="0.2">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c r="AA471" s="59"/>
      <c r="AB471" s="59"/>
      <c r="AC471" s="59"/>
      <c r="AD471" s="59"/>
      <c r="AE471" s="59"/>
      <c r="AF471" s="59"/>
      <c r="AG471" s="59"/>
      <c r="AH471" s="59"/>
      <c r="AI471" s="59"/>
      <c r="AJ471" s="59"/>
    </row>
    <row r="472" spans="1:36" ht="12.75" x14ac:dyDescent="0.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c r="AA472" s="59"/>
      <c r="AB472" s="59"/>
      <c r="AC472" s="59"/>
      <c r="AD472" s="59"/>
      <c r="AE472" s="59"/>
      <c r="AF472" s="59"/>
      <c r="AG472" s="59"/>
      <c r="AH472" s="59"/>
      <c r="AI472" s="59"/>
      <c r="AJ472" s="59"/>
    </row>
    <row r="473" spans="1:36" ht="12.75" x14ac:dyDescent="0.2">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c r="AA473" s="59"/>
      <c r="AB473" s="59"/>
      <c r="AC473" s="59"/>
      <c r="AD473" s="59"/>
      <c r="AE473" s="59"/>
      <c r="AF473" s="59"/>
      <c r="AG473" s="59"/>
      <c r="AH473" s="59"/>
      <c r="AI473" s="59"/>
      <c r="AJ473" s="59"/>
    </row>
    <row r="474" spans="1:36" ht="12.75" x14ac:dyDescent="0.2">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c r="AA474" s="59"/>
      <c r="AB474" s="59"/>
      <c r="AC474" s="59"/>
      <c r="AD474" s="59"/>
      <c r="AE474" s="59"/>
      <c r="AF474" s="59"/>
      <c r="AG474" s="59"/>
      <c r="AH474" s="59"/>
      <c r="AI474" s="59"/>
      <c r="AJ474" s="59"/>
    </row>
    <row r="475" spans="1:36" ht="12.75" x14ac:dyDescent="0.2">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c r="AA475" s="59"/>
      <c r="AB475" s="59"/>
      <c r="AC475" s="59"/>
      <c r="AD475" s="59"/>
      <c r="AE475" s="59"/>
      <c r="AF475" s="59"/>
      <c r="AG475" s="59"/>
      <c r="AH475" s="59"/>
      <c r="AI475" s="59"/>
      <c r="AJ475" s="59"/>
    </row>
    <row r="476" spans="1:36" ht="12.75" x14ac:dyDescent="0.2">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c r="AA476" s="59"/>
      <c r="AB476" s="59"/>
      <c r="AC476" s="59"/>
      <c r="AD476" s="59"/>
      <c r="AE476" s="59"/>
      <c r="AF476" s="59"/>
      <c r="AG476" s="59"/>
      <c r="AH476" s="59"/>
      <c r="AI476" s="59"/>
      <c r="AJ476" s="59"/>
    </row>
    <row r="477" spans="1:36" ht="12.75" x14ac:dyDescent="0.2">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c r="AA477" s="59"/>
      <c r="AB477" s="59"/>
      <c r="AC477" s="59"/>
      <c r="AD477" s="59"/>
      <c r="AE477" s="59"/>
      <c r="AF477" s="59"/>
      <c r="AG477" s="59"/>
      <c r="AH477" s="59"/>
      <c r="AI477" s="59"/>
      <c r="AJ477" s="59"/>
    </row>
    <row r="478" spans="1:36" ht="12.75" x14ac:dyDescent="0.2">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c r="AA478" s="59"/>
      <c r="AB478" s="59"/>
      <c r="AC478" s="59"/>
      <c r="AD478" s="59"/>
      <c r="AE478" s="59"/>
      <c r="AF478" s="59"/>
      <c r="AG478" s="59"/>
      <c r="AH478" s="59"/>
      <c r="AI478" s="59"/>
      <c r="AJ478" s="59"/>
    </row>
    <row r="479" spans="1:36" ht="12.75" x14ac:dyDescent="0.2">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c r="AA479" s="59"/>
      <c r="AB479" s="59"/>
      <c r="AC479" s="59"/>
      <c r="AD479" s="59"/>
      <c r="AE479" s="59"/>
      <c r="AF479" s="59"/>
      <c r="AG479" s="59"/>
      <c r="AH479" s="59"/>
      <c r="AI479" s="59"/>
      <c r="AJ479" s="59"/>
    </row>
    <row r="480" spans="1:36" ht="12.75" x14ac:dyDescent="0.2">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c r="AA480" s="59"/>
      <c r="AB480" s="59"/>
      <c r="AC480" s="59"/>
      <c r="AD480" s="59"/>
      <c r="AE480" s="59"/>
      <c r="AF480" s="59"/>
      <c r="AG480" s="59"/>
      <c r="AH480" s="59"/>
      <c r="AI480" s="59"/>
      <c r="AJ480" s="59"/>
    </row>
    <row r="481" spans="1:36" ht="12.75" x14ac:dyDescent="0.2">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c r="AA481" s="59"/>
      <c r="AB481" s="59"/>
      <c r="AC481" s="59"/>
      <c r="AD481" s="59"/>
      <c r="AE481" s="59"/>
      <c r="AF481" s="59"/>
      <c r="AG481" s="59"/>
      <c r="AH481" s="59"/>
      <c r="AI481" s="59"/>
      <c r="AJ481" s="59"/>
    </row>
    <row r="482" spans="1:36" ht="12.75" x14ac:dyDescent="0.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c r="AA482" s="59"/>
      <c r="AB482" s="59"/>
      <c r="AC482" s="59"/>
      <c r="AD482" s="59"/>
      <c r="AE482" s="59"/>
      <c r="AF482" s="59"/>
      <c r="AG482" s="59"/>
      <c r="AH482" s="59"/>
      <c r="AI482" s="59"/>
      <c r="AJ482" s="59"/>
    </row>
    <row r="483" spans="1:36" ht="12.75" x14ac:dyDescent="0.2">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c r="AA483" s="59"/>
      <c r="AB483" s="59"/>
      <c r="AC483" s="59"/>
      <c r="AD483" s="59"/>
      <c r="AE483" s="59"/>
      <c r="AF483" s="59"/>
      <c r="AG483" s="59"/>
      <c r="AH483" s="59"/>
      <c r="AI483" s="59"/>
      <c r="AJ483" s="59"/>
    </row>
    <row r="484" spans="1:36" ht="12.75" x14ac:dyDescent="0.2">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c r="AA484" s="59"/>
      <c r="AB484" s="59"/>
      <c r="AC484" s="59"/>
      <c r="AD484" s="59"/>
      <c r="AE484" s="59"/>
      <c r="AF484" s="59"/>
      <c r="AG484" s="59"/>
      <c r="AH484" s="59"/>
      <c r="AI484" s="59"/>
      <c r="AJ484" s="59"/>
    </row>
    <row r="485" spans="1:36" ht="12.75" x14ac:dyDescent="0.2">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c r="AA485" s="59"/>
      <c r="AB485" s="59"/>
      <c r="AC485" s="59"/>
      <c r="AD485" s="59"/>
      <c r="AE485" s="59"/>
      <c r="AF485" s="59"/>
      <c r="AG485" s="59"/>
      <c r="AH485" s="59"/>
      <c r="AI485" s="59"/>
      <c r="AJ485" s="59"/>
    </row>
    <row r="486" spans="1:36" ht="12.75" x14ac:dyDescent="0.2">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c r="AA486" s="59"/>
      <c r="AB486" s="59"/>
      <c r="AC486" s="59"/>
      <c r="AD486" s="59"/>
      <c r="AE486" s="59"/>
      <c r="AF486" s="59"/>
      <c r="AG486" s="59"/>
      <c r="AH486" s="59"/>
      <c r="AI486" s="59"/>
      <c r="AJ486" s="59"/>
    </row>
    <row r="487" spans="1:36" ht="12.75" x14ac:dyDescent="0.2">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c r="AA487" s="59"/>
      <c r="AB487" s="59"/>
      <c r="AC487" s="59"/>
      <c r="AD487" s="59"/>
      <c r="AE487" s="59"/>
      <c r="AF487" s="59"/>
      <c r="AG487" s="59"/>
      <c r="AH487" s="59"/>
      <c r="AI487" s="59"/>
      <c r="AJ487" s="59"/>
    </row>
    <row r="488" spans="1:36" ht="12.75" x14ac:dyDescent="0.2">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c r="AA488" s="59"/>
      <c r="AB488" s="59"/>
      <c r="AC488" s="59"/>
      <c r="AD488" s="59"/>
      <c r="AE488" s="59"/>
      <c r="AF488" s="59"/>
      <c r="AG488" s="59"/>
      <c r="AH488" s="59"/>
      <c r="AI488" s="59"/>
      <c r="AJ488" s="59"/>
    </row>
    <row r="489" spans="1:36" ht="12.75" x14ac:dyDescent="0.2">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c r="AA489" s="59"/>
      <c r="AB489" s="59"/>
      <c r="AC489" s="59"/>
      <c r="AD489" s="59"/>
      <c r="AE489" s="59"/>
      <c r="AF489" s="59"/>
      <c r="AG489" s="59"/>
      <c r="AH489" s="59"/>
      <c r="AI489" s="59"/>
      <c r="AJ489" s="59"/>
    </row>
    <row r="490" spans="1:36" ht="12.75" x14ac:dyDescent="0.2">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c r="AA490" s="59"/>
      <c r="AB490" s="59"/>
      <c r="AC490" s="59"/>
      <c r="AD490" s="59"/>
      <c r="AE490" s="59"/>
      <c r="AF490" s="59"/>
      <c r="AG490" s="59"/>
      <c r="AH490" s="59"/>
      <c r="AI490" s="59"/>
      <c r="AJ490" s="59"/>
    </row>
    <row r="491" spans="1:36" ht="12.75" x14ac:dyDescent="0.2">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c r="AA491" s="59"/>
      <c r="AB491" s="59"/>
      <c r="AC491" s="59"/>
      <c r="AD491" s="59"/>
      <c r="AE491" s="59"/>
      <c r="AF491" s="59"/>
      <c r="AG491" s="59"/>
      <c r="AH491" s="59"/>
      <c r="AI491" s="59"/>
      <c r="AJ491" s="59"/>
    </row>
    <row r="492" spans="1:36" ht="12.75" x14ac:dyDescent="0.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c r="AA492" s="59"/>
      <c r="AB492" s="59"/>
      <c r="AC492" s="59"/>
      <c r="AD492" s="59"/>
      <c r="AE492" s="59"/>
      <c r="AF492" s="59"/>
      <c r="AG492" s="59"/>
      <c r="AH492" s="59"/>
      <c r="AI492" s="59"/>
      <c r="AJ492" s="59"/>
    </row>
    <row r="493" spans="1:36" ht="12.75" x14ac:dyDescent="0.2">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c r="AA493" s="59"/>
      <c r="AB493" s="59"/>
      <c r="AC493" s="59"/>
      <c r="AD493" s="59"/>
      <c r="AE493" s="59"/>
      <c r="AF493" s="59"/>
      <c r="AG493" s="59"/>
      <c r="AH493" s="59"/>
      <c r="AI493" s="59"/>
      <c r="AJ493" s="59"/>
    </row>
    <row r="494" spans="1:36" ht="12.75" x14ac:dyDescent="0.2">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c r="AA494" s="59"/>
      <c r="AB494" s="59"/>
      <c r="AC494" s="59"/>
      <c r="AD494" s="59"/>
      <c r="AE494" s="59"/>
      <c r="AF494" s="59"/>
      <c r="AG494" s="59"/>
      <c r="AH494" s="59"/>
      <c r="AI494" s="59"/>
      <c r="AJ494" s="59"/>
    </row>
    <row r="495" spans="1:36" ht="12.75" x14ac:dyDescent="0.2">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c r="AA495" s="59"/>
      <c r="AB495" s="59"/>
      <c r="AC495" s="59"/>
      <c r="AD495" s="59"/>
      <c r="AE495" s="59"/>
      <c r="AF495" s="59"/>
      <c r="AG495" s="59"/>
      <c r="AH495" s="59"/>
      <c r="AI495" s="59"/>
      <c r="AJ495" s="59"/>
    </row>
    <row r="496" spans="1:36" ht="12.75" x14ac:dyDescent="0.2">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c r="AA496" s="59"/>
      <c r="AB496" s="59"/>
      <c r="AC496" s="59"/>
      <c r="AD496" s="59"/>
      <c r="AE496" s="59"/>
      <c r="AF496" s="59"/>
      <c r="AG496" s="59"/>
      <c r="AH496" s="59"/>
      <c r="AI496" s="59"/>
      <c r="AJ496" s="59"/>
    </row>
    <row r="497" spans="1:36" ht="12.75" x14ac:dyDescent="0.2">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c r="AA497" s="59"/>
      <c r="AB497" s="59"/>
      <c r="AC497" s="59"/>
      <c r="AD497" s="59"/>
      <c r="AE497" s="59"/>
      <c r="AF497" s="59"/>
      <c r="AG497" s="59"/>
      <c r="AH497" s="59"/>
      <c r="AI497" s="59"/>
      <c r="AJ497" s="59"/>
    </row>
    <row r="498" spans="1:36" ht="12.75" x14ac:dyDescent="0.2">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row>
    <row r="499" spans="1:36" ht="12.75" x14ac:dyDescent="0.2">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c r="AA499" s="59"/>
      <c r="AB499" s="59"/>
      <c r="AC499" s="59"/>
      <c r="AD499" s="59"/>
      <c r="AE499" s="59"/>
      <c r="AF499" s="59"/>
      <c r="AG499" s="59"/>
      <c r="AH499" s="59"/>
      <c r="AI499" s="59"/>
      <c r="AJ499" s="59"/>
    </row>
    <row r="500" spans="1:36" ht="12.75" x14ac:dyDescent="0.2">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c r="AA500" s="59"/>
      <c r="AB500" s="59"/>
      <c r="AC500" s="59"/>
      <c r="AD500" s="59"/>
      <c r="AE500" s="59"/>
      <c r="AF500" s="59"/>
      <c r="AG500" s="59"/>
      <c r="AH500" s="59"/>
      <c r="AI500" s="59"/>
      <c r="AJ500" s="59"/>
    </row>
    <row r="501" spans="1:36" ht="12.75" x14ac:dyDescent="0.2">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c r="AA501" s="59"/>
      <c r="AB501" s="59"/>
      <c r="AC501" s="59"/>
      <c r="AD501" s="59"/>
      <c r="AE501" s="59"/>
      <c r="AF501" s="59"/>
      <c r="AG501" s="59"/>
      <c r="AH501" s="59"/>
      <c r="AI501" s="59"/>
      <c r="AJ501" s="59"/>
    </row>
    <row r="502" spans="1:36" ht="12.75" x14ac:dyDescent="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c r="AA502" s="59"/>
      <c r="AB502" s="59"/>
      <c r="AC502" s="59"/>
      <c r="AD502" s="59"/>
      <c r="AE502" s="59"/>
      <c r="AF502" s="59"/>
      <c r="AG502" s="59"/>
      <c r="AH502" s="59"/>
      <c r="AI502" s="59"/>
      <c r="AJ502" s="59"/>
    </row>
    <row r="503" spans="1:36" ht="12.75" x14ac:dyDescent="0.2">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c r="AA503" s="59"/>
      <c r="AB503" s="59"/>
      <c r="AC503" s="59"/>
      <c r="AD503" s="59"/>
      <c r="AE503" s="59"/>
      <c r="AF503" s="59"/>
      <c r="AG503" s="59"/>
      <c r="AH503" s="59"/>
      <c r="AI503" s="59"/>
      <c r="AJ503" s="59"/>
    </row>
    <row r="504" spans="1:36" ht="12.75" x14ac:dyDescent="0.2">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c r="AA504" s="59"/>
      <c r="AB504" s="59"/>
      <c r="AC504" s="59"/>
      <c r="AD504" s="59"/>
      <c r="AE504" s="59"/>
      <c r="AF504" s="59"/>
      <c r="AG504" s="59"/>
      <c r="AH504" s="59"/>
      <c r="AI504" s="59"/>
      <c r="AJ504" s="59"/>
    </row>
    <row r="505" spans="1:36" ht="12.75" x14ac:dyDescent="0.2">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c r="AA505" s="59"/>
      <c r="AB505" s="59"/>
      <c r="AC505" s="59"/>
      <c r="AD505" s="59"/>
      <c r="AE505" s="59"/>
      <c r="AF505" s="59"/>
      <c r="AG505" s="59"/>
      <c r="AH505" s="59"/>
      <c r="AI505" s="59"/>
      <c r="AJ505" s="59"/>
    </row>
    <row r="506" spans="1:36" ht="12.75" x14ac:dyDescent="0.2">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c r="AA506" s="59"/>
      <c r="AB506" s="59"/>
      <c r="AC506" s="59"/>
      <c r="AD506" s="59"/>
      <c r="AE506" s="59"/>
      <c r="AF506" s="59"/>
      <c r="AG506" s="59"/>
      <c r="AH506" s="59"/>
      <c r="AI506" s="59"/>
      <c r="AJ506" s="59"/>
    </row>
    <row r="507" spans="1:36" ht="12.75" x14ac:dyDescent="0.2">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c r="AA507" s="59"/>
      <c r="AB507" s="59"/>
      <c r="AC507" s="59"/>
      <c r="AD507" s="59"/>
      <c r="AE507" s="59"/>
      <c r="AF507" s="59"/>
      <c r="AG507" s="59"/>
      <c r="AH507" s="59"/>
      <c r="AI507" s="59"/>
      <c r="AJ507" s="59"/>
    </row>
    <row r="508" spans="1:36" ht="12.75" x14ac:dyDescent="0.2">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c r="AA508" s="59"/>
      <c r="AB508" s="59"/>
      <c r="AC508" s="59"/>
      <c r="AD508" s="59"/>
      <c r="AE508" s="59"/>
      <c r="AF508" s="59"/>
      <c r="AG508" s="59"/>
      <c r="AH508" s="59"/>
      <c r="AI508" s="59"/>
      <c r="AJ508" s="59"/>
    </row>
    <row r="509" spans="1:36" ht="12.75" x14ac:dyDescent="0.2">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row>
    <row r="510" spans="1:36" ht="12.75" x14ac:dyDescent="0.2">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row>
    <row r="511" spans="1:36" ht="12.75" x14ac:dyDescent="0.2">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c r="AA511" s="59"/>
      <c r="AB511" s="59"/>
      <c r="AC511" s="59"/>
      <c r="AD511" s="59"/>
      <c r="AE511" s="59"/>
      <c r="AF511" s="59"/>
      <c r="AG511" s="59"/>
      <c r="AH511" s="59"/>
      <c r="AI511" s="59"/>
      <c r="AJ511" s="59"/>
    </row>
    <row r="512" spans="1:36" ht="12.75" x14ac:dyDescent="0.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c r="AA512" s="59"/>
      <c r="AB512" s="59"/>
      <c r="AC512" s="59"/>
      <c r="AD512" s="59"/>
      <c r="AE512" s="59"/>
      <c r="AF512" s="59"/>
      <c r="AG512" s="59"/>
      <c r="AH512" s="59"/>
      <c r="AI512" s="59"/>
      <c r="AJ512" s="59"/>
    </row>
    <row r="513" spans="1:36" ht="12.75" x14ac:dyDescent="0.2">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c r="AA513" s="59"/>
      <c r="AB513" s="59"/>
      <c r="AC513" s="59"/>
      <c r="AD513" s="59"/>
      <c r="AE513" s="59"/>
      <c r="AF513" s="59"/>
      <c r="AG513" s="59"/>
      <c r="AH513" s="59"/>
      <c r="AI513" s="59"/>
      <c r="AJ513" s="59"/>
    </row>
    <row r="514" spans="1:36" ht="12.75" x14ac:dyDescent="0.2">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row>
    <row r="515" spans="1:36" ht="12.75" x14ac:dyDescent="0.2">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row>
    <row r="516" spans="1:36" ht="12.75" x14ac:dyDescent="0.2">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c r="AA516" s="59"/>
      <c r="AB516" s="59"/>
      <c r="AC516" s="59"/>
      <c r="AD516" s="59"/>
      <c r="AE516" s="59"/>
      <c r="AF516" s="59"/>
      <c r="AG516" s="59"/>
      <c r="AH516" s="59"/>
      <c r="AI516" s="59"/>
      <c r="AJ516" s="59"/>
    </row>
    <row r="517" spans="1:36" ht="12.75" x14ac:dyDescent="0.2">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c r="AA517" s="59"/>
      <c r="AB517" s="59"/>
      <c r="AC517" s="59"/>
      <c r="AD517" s="59"/>
      <c r="AE517" s="59"/>
      <c r="AF517" s="59"/>
      <c r="AG517" s="59"/>
      <c r="AH517" s="59"/>
      <c r="AI517" s="59"/>
      <c r="AJ517" s="59"/>
    </row>
    <row r="518" spans="1:36" ht="12.75" x14ac:dyDescent="0.2">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c r="AA518" s="59"/>
      <c r="AB518" s="59"/>
      <c r="AC518" s="59"/>
      <c r="AD518" s="59"/>
      <c r="AE518" s="59"/>
      <c r="AF518" s="59"/>
      <c r="AG518" s="59"/>
      <c r="AH518" s="59"/>
      <c r="AI518" s="59"/>
      <c r="AJ518" s="59"/>
    </row>
    <row r="519" spans="1:36" ht="12.75" x14ac:dyDescent="0.2">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c r="AA519" s="59"/>
      <c r="AB519" s="59"/>
      <c r="AC519" s="59"/>
      <c r="AD519" s="59"/>
      <c r="AE519" s="59"/>
      <c r="AF519" s="59"/>
      <c r="AG519" s="59"/>
      <c r="AH519" s="59"/>
      <c r="AI519" s="59"/>
      <c r="AJ519" s="59"/>
    </row>
    <row r="520" spans="1:36" ht="12.75" x14ac:dyDescent="0.2">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c r="AA520" s="59"/>
      <c r="AB520" s="59"/>
      <c r="AC520" s="59"/>
      <c r="AD520" s="59"/>
      <c r="AE520" s="59"/>
      <c r="AF520" s="59"/>
      <c r="AG520" s="59"/>
      <c r="AH520" s="59"/>
      <c r="AI520" s="59"/>
      <c r="AJ520" s="59"/>
    </row>
    <row r="521" spans="1:36" ht="12.75" x14ac:dyDescent="0.2">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c r="AA521" s="59"/>
      <c r="AB521" s="59"/>
      <c r="AC521" s="59"/>
      <c r="AD521" s="59"/>
      <c r="AE521" s="59"/>
      <c r="AF521" s="59"/>
      <c r="AG521" s="59"/>
      <c r="AH521" s="59"/>
      <c r="AI521" s="59"/>
      <c r="AJ521" s="59"/>
    </row>
    <row r="522" spans="1:36" ht="12.75" x14ac:dyDescent="0.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c r="AA522" s="59"/>
      <c r="AB522" s="59"/>
      <c r="AC522" s="59"/>
      <c r="AD522" s="59"/>
      <c r="AE522" s="59"/>
      <c r="AF522" s="59"/>
      <c r="AG522" s="59"/>
      <c r="AH522" s="59"/>
      <c r="AI522" s="59"/>
      <c r="AJ522" s="59"/>
    </row>
    <row r="523" spans="1:36" ht="12.75" x14ac:dyDescent="0.2">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c r="AA523" s="59"/>
      <c r="AB523" s="59"/>
      <c r="AC523" s="59"/>
      <c r="AD523" s="59"/>
      <c r="AE523" s="59"/>
      <c r="AF523" s="59"/>
      <c r="AG523" s="59"/>
      <c r="AH523" s="59"/>
      <c r="AI523" s="59"/>
      <c r="AJ523" s="59"/>
    </row>
    <row r="524" spans="1:36" ht="12.75" x14ac:dyDescent="0.2">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c r="AA524" s="59"/>
      <c r="AB524" s="59"/>
      <c r="AC524" s="59"/>
      <c r="AD524" s="59"/>
      <c r="AE524" s="59"/>
      <c r="AF524" s="59"/>
      <c r="AG524" s="59"/>
      <c r="AH524" s="59"/>
      <c r="AI524" s="59"/>
      <c r="AJ524" s="59"/>
    </row>
    <row r="525" spans="1:36" ht="12.75" x14ac:dyDescent="0.2">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row>
    <row r="526" spans="1:36" ht="12.75" x14ac:dyDescent="0.2">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row>
    <row r="527" spans="1:36" ht="12.75" x14ac:dyDescent="0.2">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row>
    <row r="528" spans="1:36" ht="12.75" x14ac:dyDescent="0.2">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row>
    <row r="529" spans="1:36" ht="12.75" x14ac:dyDescent="0.2">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row>
    <row r="530" spans="1:36" ht="12.75" x14ac:dyDescent="0.2">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row>
    <row r="531" spans="1:36" ht="12.75" x14ac:dyDescent="0.2">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row>
    <row r="532" spans="1:36" ht="12.75" x14ac:dyDescent="0.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row>
    <row r="533" spans="1:36" ht="12.75" x14ac:dyDescent="0.2">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row>
    <row r="534" spans="1:36" ht="12.75" x14ac:dyDescent="0.2">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row>
    <row r="535" spans="1:36" ht="12.75" x14ac:dyDescent="0.2">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row>
    <row r="536" spans="1:36" ht="12.75" x14ac:dyDescent="0.2">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row>
    <row r="537" spans="1:36" ht="12.75" x14ac:dyDescent="0.2">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row>
    <row r="538" spans="1:36" ht="12.75" x14ac:dyDescent="0.2">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row>
    <row r="539" spans="1:36" ht="12.75" x14ac:dyDescent="0.2">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row>
    <row r="540" spans="1:36" ht="12.75" x14ac:dyDescent="0.2">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row>
    <row r="541" spans="1:36" ht="12.75" x14ac:dyDescent="0.2">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row>
    <row r="542" spans="1:36" ht="12.75" x14ac:dyDescent="0.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row>
    <row r="543" spans="1:36" ht="12.75" x14ac:dyDescent="0.2">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row>
    <row r="544" spans="1:36" ht="12.75" x14ac:dyDescent="0.2">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row>
    <row r="545" spans="1:36" ht="12.75" x14ac:dyDescent="0.2">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row>
    <row r="546" spans="1:36" ht="12.75" x14ac:dyDescent="0.2">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row>
    <row r="547" spans="1:36" ht="12.75" x14ac:dyDescent="0.2">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row>
    <row r="548" spans="1:36" ht="12.75" x14ac:dyDescent="0.2">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row>
    <row r="549" spans="1:36" ht="12.75" x14ac:dyDescent="0.2">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row>
    <row r="550" spans="1:36" ht="12.75" x14ac:dyDescent="0.2">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row>
    <row r="551" spans="1:36" ht="12.75" x14ac:dyDescent="0.2">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row>
    <row r="552" spans="1:36" ht="12.75" x14ac:dyDescent="0.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row>
    <row r="553" spans="1:36" ht="12.75" x14ac:dyDescent="0.2">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row>
    <row r="554" spans="1:36" ht="12.75" x14ac:dyDescent="0.2">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row>
    <row r="555" spans="1:36" ht="12.75" x14ac:dyDescent="0.2">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row>
    <row r="556" spans="1:36" ht="12.75" x14ac:dyDescent="0.2">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row>
    <row r="557" spans="1:36" ht="12.75" x14ac:dyDescent="0.2">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row>
    <row r="558" spans="1:36" ht="12.75" x14ac:dyDescent="0.2">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row>
    <row r="559" spans="1:36" ht="12.75" x14ac:dyDescent="0.2">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row>
    <row r="560" spans="1:36" ht="12.75" x14ac:dyDescent="0.2">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row>
    <row r="561" spans="1:36" ht="12.75" x14ac:dyDescent="0.2">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row>
    <row r="562" spans="1:36" ht="12.75" x14ac:dyDescent="0.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row>
    <row r="563" spans="1:36" ht="12.75" x14ac:dyDescent="0.2">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row>
    <row r="564" spans="1:36" ht="12.75" x14ac:dyDescent="0.2">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row>
    <row r="565" spans="1:36" ht="12.75" x14ac:dyDescent="0.2">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row>
    <row r="566" spans="1:36" ht="12.75" x14ac:dyDescent="0.2">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row>
    <row r="567" spans="1:36" ht="12.75" x14ac:dyDescent="0.2">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row>
    <row r="568" spans="1:36" ht="12.75" x14ac:dyDescent="0.2">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row>
    <row r="569" spans="1:36" ht="12.75" x14ac:dyDescent="0.2">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row>
    <row r="570" spans="1:36" ht="12.75" x14ac:dyDescent="0.2">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row>
    <row r="571" spans="1:36" ht="12.75" x14ac:dyDescent="0.2">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row>
    <row r="572" spans="1:36" ht="12.75" x14ac:dyDescent="0.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row>
    <row r="573" spans="1:36" ht="12.75" x14ac:dyDescent="0.2">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row>
    <row r="574" spans="1:36" ht="12.75" x14ac:dyDescent="0.2">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row>
    <row r="575" spans="1:36" ht="12.75" x14ac:dyDescent="0.2">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row>
    <row r="576" spans="1:36" ht="12.75" x14ac:dyDescent="0.2">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row>
    <row r="577" spans="1:36" ht="12.75" x14ac:dyDescent="0.2">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row>
    <row r="578" spans="1:36" ht="12.75" x14ac:dyDescent="0.2">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row>
    <row r="579" spans="1:36" ht="12.75" x14ac:dyDescent="0.2">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row>
    <row r="580" spans="1:36" ht="12.75" x14ac:dyDescent="0.2">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row>
    <row r="581" spans="1:36" ht="12.75" x14ac:dyDescent="0.2">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row>
    <row r="582" spans="1:36" ht="12.75" x14ac:dyDescent="0.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row>
    <row r="583" spans="1:36" ht="12.75" x14ac:dyDescent="0.2">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row>
    <row r="584" spans="1:36" ht="12.75" x14ac:dyDescent="0.2">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row>
    <row r="585" spans="1:36" ht="12.75" x14ac:dyDescent="0.2">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row>
    <row r="586" spans="1:36" ht="12.75" x14ac:dyDescent="0.2">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row>
    <row r="587" spans="1:36" ht="12.75" x14ac:dyDescent="0.2">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row>
    <row r="588" spans="1:36" ht="12.75" x14ac:dyDescent="0.2">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row>
    <row r="589" spans="1:36" ht="12.75" x14ac:dyDescent="0.2">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row>
    <row r="590" spans="1:36" ht="12.75" x14ac:dyDescent="0.2">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row>
    <row r="591" spans="1:36" ht="12.75" x14ac:dyDescent="0.2">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row>
    <row r="592" spans="1:36" ht="12.75" x14ac:dyDescent="0.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row>
    <row r="593" spans="1:36" ht="12.75" x14ac:dyDescent="0.2">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row>
    <row r="594" spans="1:36" ht="12.75" x14ac:dyDescent="0.2">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row>
    <row r="595" spans="1:36" ht="12.75" x14ac:dyDescent="0.2">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row>
    <row r="596" spans="1:36" ht="12.75" x14ac:dyDescent="0.2">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row>
    <row r="597" spans="1:36" ht="12.75" x14ac:dyDescent="0.2">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row>
    <row r="598" spans="1:36" ht="12.75" x14ac:dyDescent="0.2">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row>
    <row r="599" spans="1:36" ht="12.75" x14ac:dyDescent="0.2">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row>
    <row r="600" spans="1:36" ht="12.75" x14ac:dyDescent="0.2">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row>
    <row r="601" spans="1:36" ht="12.75" x14ac:dyDescent="0.2">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row>
    <row r="602" spans="1:36" ht="12.75" x14ac:dyDescent="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row>
    <row r="603" spans="1:36" ht="12.75" x14ac:dyDescent="0.2">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c r="AC603" s="59"/>
      <c r="AD603" s="59"/>
      <c r="AE603" s="59"/>
      <c r="AF603" s="59"/>
      <c r="AG603" s="59"/>
      <c r="AH603" s="59"/>
      <c r="AI603" s="59"/>
      <c r="AJ603" s="59"/>
    </row>
    <row r="604" spans="1:36" ht="12.75" x14ac:dyDescent="0.2">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c r="AC604" s="59"/>
      <c r="AD604" s="59"/>
      <c r="AE604" s="59"/>
      <c r="AF604" s="59"/>
      <c r="AG604" s="59"/>
      <c r="AH604" s="59"/>
      <c r="AI604" s="59"/>
      <c r="AJ604" s="59"/>
    </row>
    <row r="605" spans="1:36" ht="12.75" x14ac:dyDescent="0.2">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c r="AC605" s="59"/>
      <c r="AD605" s="59"/>
      <c r="AE605" s="59"/>
      <c r="AF605" s="59"/>
      <c r="AG605" s="59"/>
      <c r="AH605" s="59"/>
      <c r="AI605" s="59"/>
      <c r="AJ605" s="59"/>
    </row>
    <row r="606" spans="1:36" ht="12.75" x14ac:dyDescent="0.2">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c r="AC606" s="59"/>
      <c r="AD606" s="59"/>
      <c r="AE606" s="59"/>
      <c r="AF606" s="59"/>
      <c r="AG606" s="59"/>
      <c r="AH606" s="59"/>
      <c r="AI606" s="59"/>
      <c r="AJ606" s="59"/>
    </row>
    <row r="607" spans="1:36" ht="12.75" x14ac:dyDescent="0.2">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c r="AC607" s="59"/>
      <c r="AD607" s="59"/>
      <c r="AE607" s="59"/>
      <c r="AF607" s="59"/>
      <c r="AG607" s="59"/>
      <c r="AH607" s="59"/>
      <c r="AI607" s="59"/>
      <c r="AJ607" s="59"/>
    </row>
    <row r="608" spans="1:36" ht="12.75" x14ac:dyDescent="0.2">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c r="AC608" s="59"/>
      <c r="AD608" s="59"/>
      <c r="AE608" s="59"/>
      <c r="AF608" s="59"/>
      <c r="AG608" s="59"/>
      <c r="AH608" s="59"/>
      <c r="AI608" s="59"/>
      <c r="AJ608" s="59"/>
    </row>
    <row r="609" spans="1:36" ht="12.75" x14ac:dyDescent="0.2">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c r="AC609" s="59"/>
      <c r="AD609" s="59"/>
      <c r="AE609" s="59"/>
      <c r="AF609" s="59"/>
      <c r="AG609" s="59"/>
      <c r="AH609" s="59"/>
      <c r="AI609" s="59"/>
      <c r="AJ609" s="59"/>
    </row>
    <row r="610" spans="1:36" ht="12.75" x14ac:dyDescent="0.2">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c r="AC610" s="59"/>
      <c r="AD610" s="59"/>
      <c r="AE610" s="59"/>
      <c r="AF610" s="59"/>
      <c r="AG610" s="59"/>
      <c r="AH610" s="59"/>
      <c r="AI610" s="59"/>
      <c r="AJ610" s="59"/>
    </row>
    <row r="611" spans="1:36" ht="12.75" x14ac:dyDescent="0.2">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c r="AC611" s="59"/>
      <c r="AD611" s="59"/>
      <c r="AE611" s="59"/>
      <c r="AF611" s="59"/>
      <c r="AG611" s="59"/>
      <c r="AH611" s="59"/>
      <c r="AI611" s="59"/>
      <c r="AJ611" s="59"/>
    </row>
    <row r="612" spans="1:36" ht="12.75" x14ac:dyDescent="0.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c r="AC612" s="59"/>
      <c r="AD612" s="59"/>
      <c r="AE612" s="59"/>
      <c r="AF612" s="59"/>
      <c r="AG612" s="59"/>
      <c r="AH612" s="59"/>
      <c r="AI612" s="59"/>
      <c r="AJ612" s="59"/>
    </row>
    <row r="613" spans="1:36" ht="12.75" x14ac:dyDescent="0.2">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c r="AC613" s="59"/>
      <c r="AD613" s="59"/>
      <c r="AE613" s="59"/>
      <c r="AF613" s="59"/>
      <c r="AG613" s="59"/>
      <c r="AH613" s="59"/>
      <c r="AI613" s="59"/>
      <c r="AJ613" s="59"/>
    </row>
    <row r="614" spans="1:36" ht="12.75" x14ac:dyDescent="0.2">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c r="AC614" s="59"/>
      <c r="AD614" s="59"/>
      <c r="AE614" s="59"/>
      <c r="AF614" s="59"/>
      <c r="AG614" s="59"/>
      <c r="AH614" s="59"/>
      <c r="AI614" s="59"/>
      <c r="AJ614" s="59"/>
    </row>
    <row r="615" spans="1:36" ht="12.75" x14ac:dyDescent="0.2">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c r="AC615" s="59"/>
      <c r="AD615" s="59"/>
      <c r="AE615" s="59"/>
      <c r="AF615" s="59"/>
      <c r="AG615" s="59"/>
      <c r="AH615" s="59"/>
      <c r="AI615" s="59"/>
      <c r="AJ615" s="59"/>
    </row>
    <row r="616" spans="1:36" ht="12.75" x14ac:dyDescent="0.2">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c r="AC616" s="59"/>
      <c r="AD616" s="59"/>
      <c r="AE616" s="59"/>
      <c r="AF616" s="59"/>
      <c r="AG616" s="59"/>
      <c r="AH616" s="59"/>
      <c r="AI616" s="59"/>
      <c r="AJ616" s="59"/>
    </row>
    <row r="617" spans="1:36" ht="12.75" x14ac:dyDescent="0.2">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c r="AC617" s="59"/>
      <c r="AD617" s="59"/>
      <c r="AE617" s="59"/>
      <c r="AF617" s="59"/>
      <c r="AG617" s="59"/>
      <c r="AH617" s="59"/>
      <c r="AI617" s="59"/>
      <c r="AJ617" s="59"/>
    </row>
    <row r="618" spans="1:36" ht="12.75" x14ac:dyDescent="0.2">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c r="AC618" s="59"/>
      <c r="AD618" s="59"/>
      <c r="AE618" s="59"/>
      <c r="AF618" s="59"/>
      <c r="AG618" s="59"/>
      <c r="AH618" s="59"/>
      <c r="AI618" s="59"/>
      <c r="AJ618" s="59"/>
    </row>
    <row r="619" spans="1:36" ht="12.75" x14ac:dyDescent="0.2">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c r="AC619" s="59"/>
      <c r="AD619" s="59"/>
      <c r="AE619" s="59"/>
      <c r="AF619" s="59"/>
      <c r="AG619" s="59"/>
      <c r="AH619" s="59"/>
      <c r="AI619" s="59"/>
      <c r="AJ619" s="59"/>
    </row>
    <row r="620" spans="1:36" ht="12.75" x14ac:dyDescent="0.2">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c r="AC620" s="59"/>
      <c r="AD620" s="59"/>
      <c r="AE620" s="59"/>
      <c r="AF620" s="59"/>
      <c r="AG620" s="59"/>
      <c r="AH620" s="59"/>
      <c r="AI620" s="59"/>
      <c r="AJ620" s="59"/>
    </row>
    <row r="621" spans="1:36" ht="12.75" x14ac:dyDescent="0.2">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c r="AC621" s="59"/>
      <c r="AD621" s="59"/>
      <c r="AE621" s="59"/>
      <c r="AF621" s="59"/>
      <c r="AG621" s="59"/>
      <c r="AH621" s="59"/>
      <c r="AI621" s="59"/>
      <c r="AJ621" s="59"/>
    </row>
    <row r="622" spans="1:36" ht="12.75" x14ac:dyDescent="0.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c r="AC622" s="59"/>
      <c r="AD622" s="59"/>
      <c r="AE622" s="59"/>
      <c r="AF622" s="59"/>
      <c r="AG622" s="59"/>
      <c r="AH622" s="59"/>
      <c r="AI622" s="59"/>
      <c r="AJ622" s="59"/>
    </row>
    <row r="623" spans="1:36" ht="12.75" x14ac:dyDescent="0.2">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c r="AC623" s="59"/>
      <c r="AD623" s="59"/>
      <c r="AE623" s="59"/>
      <c r="AF623" s="59"/>
      <c r="AG623" s="59"/>
      <c r="AH623" s="59"/>
      <c r="AI623" s="59"/>
      <c r="AJ623" s="59"/>
    </row>
    <row r="624" spans="1:36" ht="12.75" x14ac:dyDescent="0.2">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c r="AC624" s="59"/>
      <c r="AD624" s="59"/>
      <c r="AE624" s="59"/>
      <c r="AF624" s="59"/>
      <c r="AG624" s="59"/>
      <c r="AH624" s="59"/>
      <c r="AI624" s="59"/>
      <c r="AJ624" s="59"/>
    </row>
    <row r="625" spans="1:36" ht="12.75" x14ac:dyDescent="0.2">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c r="AC625" s="59"/>
      <c r="AD625" s="59"/>
      <c r="AE625" s="59"/>
      <c r="AF625" s="59"/>
      <c r="AG625" s="59"/>
      <c r="AH625" s="59"/>
      <c r="AI625" s="59"/>
      <c r="AJ625" s="59"/>
    </row>
    <row r="626" spans="1:36" ht="12.75" x14ac:dyDescent="0.2">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c r="AC626" s="59"/>
      <c r="AD626" s="59"/>
      <c r="AE626" s="59"/>
      <c r="AF626" s="59"/>
      <c r="AG626" s="59"/>
      <c r="AH626" s="59"/>
      <c r="AI626" s="59"/>
      <c r="AJ626" s="59"/>
    </row>
    <row r="627" spans="1:36" ht="12.75" x14ac:dyDescent="0.2">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c r="AC627" s="59"/>
      <c r="AD627" s="59"/>
      <c r="AE627" s="59"/>
      <c r="AF627" s="59"/>
      <c r="AG627" s="59"/>
      <c r="AH627" s="59"/>
      <c r="AI627" s="59"/>
      <c r="AJ627" s="59"/>
    </row>
    <row r="628" spans="1:36" ht="12.75" x14ac:dyDescent="0.2">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c r="AC628" s="59"/>
      <c r="AD628" s="59"/>
      <c r="AE628" s="59"/>
      <c r="AF628" s="59"/>
      <c r="AG628" s="59"/>
      <c r="AH628" s="59"/>
      <c r="AI628" s="59"/>
      <c r="AJ628" s="59"/>
    </row>
    <row r="629" spans="1:36" ht="12.75" x14ac:dyDescent="0.2">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c r="AC629" s="59"/>
      <c r="AD629" s="59"/>
      <c r="AE629" s="59"/>
      <c r="AF629" s="59"/>
      <c r="AG629" s="59"/>
      <c r="AH629" s="59"/>
      <c r="AI629" s="59"/>
      <c r="AJ629" s="59"/>
    </row>
    <row r="630" spans="1:36" ht="12.75" x14ac:dyDescent="0.2">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c r="AC630" s="59"/>
      <c r="AD630" s="59"/>
      <c r="AE630" s="59"/>
      <c r="AF630" s="59"/>
      <c r="AG630" s="59"/>
      <c r="AH630" s="59"/>
      <c r="AI630" s="59"/>
      <c r="AJ630" s="59"/>
    </row>
    <row r="631" spans="1:36" ht="12.75" x14ac:dyDescent="0.2">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c r="AC631" s="59"/>
      <c r="AD631" s="59"/>
      <c r="AE631" s="59"/>
      <c r="AF631" s="59"/>
      <c r="AG631" s="59"/>
      <c r="AH631" s="59"/>
      <c r="AI631" s="59"/>
      <c r="AJ631" s="59"/>
    </row>
    <row r="632" spans="1:36" ht="12.75" x14ac:dyDescent="0.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c r="AC632" s="59"/>
      <c r="AD632" s="59"/>
      <c r="AE632" s="59"/>
      <c r="AF632" s="59"/>
      <c r="AG632" s="59"/>
      <c r="AH632" s="59"/>
      <c r="AI632" s="59"/>
      <c r="AJ632" s="59"/>
    </row>
    <row r="633" spans="1:36" ht="12.75" x14ac:dyDescent="0.2">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c r="AC633" s="59"/>
      <c r="AD633" s="59"/>
      <c r="AE633" s="59"/>
      <c r="AF633" s="59"/>
      <c r="AG633" s="59"/>
      <c r="AH633" s="59"/>
      <c r="AI633" s="59"/>
      <c r="AJ633" s="59"/>
    </row>
    <row r="634" spans="1:36" ht="12.75" x14ac:dyDescent="0.2">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c r="AC634" s="59"/>
      <c r="AD634" s="59"/>
      <c r="AE634" s="59"/>
      <c r="AF634" s="59"/>
      <c r="AG634" s="59"/>
      <c r="AH634" s="59"/>
      <c r="AI634" s="59"/>
      <c r="AJ634" s="59"/>
    </row>
    <row r="635" spans="1:36" ht="12.75" x14ac:dyDescent="0.2">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c r="AC635" s="59"/>
      <c r="AD635" s="59"/>
      <c r="AE635" s="59"/>
      <c r="AF635" s="59"/>
      <c r="AG635" s="59"/>
      <c r="AH635" s="59"/>
      <c r="AI635" s="59"/>
      <c r="AJ635" s="59"/>
    </row>
    <row r="636" spans="1:36" ht="12.75" x14ac:dyDescent="0.2">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c r="AC636" s="59"/>
      <c r="AD636" s="59"/>
      <c r="AE636" s="59"/>
      <c r="AF636" s="59"/>
      <c r="AG636" s="59"/>
      <c r="AH636" s="59"/>
      <c r="AI636" s="59"/>
      <c r="AJ636" s="59"/>
    </row>
    <row r="637" spans="1:36" ht="12.75" x14ac:dyDescent="0.2">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c r="AC637" s="59"/>
      <c r="AD637" s="59"/>
      <c r="AE637" s="59"/>
      <c r="AF637" s="59"/>
      <c r="AG637" s="59"/>
      <c r="AH637" s="59"/>
      <c r="AI637" s="59"/>
      <c r="AJ637" s="59"/>
    </row>
    <row r="638" spans="1:36" ht="12.75" x14ac:dyDescent="0.2">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c r="AC638" s="59"/>
      <c r="AD638" s="59"/>
      <c r="AE638" s="59"/>
      <c r="AF638" s="59"/>
      <c r="AG638" s="59"/>
      <c r="AH638" s="59"/>
      <c r="AI638" s="59"/>
      <c r="AJ638" s="59"/>
    </row>
    <row r="639" spans="1:36" ht="12.75" x14ac:dyDescent="0.2">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c r="AC639" s="59"/>
      <c r="AD639" s="59"/>
      <c r="AE639" s="59"/>
      <c r="AF639" s="59"/>
      <c r="AG639" s="59"/>
      <c r="AH639" s="59"/>
      <c r="AI639" s="59"/>
      <c r="AJ639" s="59"/>
    </row>
    <row r="640" spans="1:36" ht="12.75" x14ac:dyDescent="0.2">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c r="AC640" s="59"/>
      <c r="AD640" s="59"/>
      <c r="AE640" s="59"/>
      <c r="AF640" s="59"/>
      <c r="AG640" s="59"/>
      <c r="AH640" s="59"/>
      <c r="AI640" s="59"/>
      <c r="AJ640" s="59"/>
    </row>
    <row r="641" spans="1:36" ht="12.75" x14ac:dyDescent="0.2">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c r="AC641" s="59"/>
      <c r="AD641" s="59"/>
      <c r="AE641" s="59"/>
      <c r="AF641" s="59"/>
      <c r="AG641" s="59"/>
      <c r="AH641" s="59"/>
      <c r="AI641" s="59"/>
      <c r="AJ641" s="59"/>
    </row>
    <row r="642" spans="1:36" ht="12.75" x14ac:dyDescent="0.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c r="AC642" s="59"/>
      <c r="AD642" s="59"/>
      <c r="AE642" s="59"/>
      <c r="AF642" s="59"/>
      <c r="AG642" s="59"/>
      <c r="AH642" s="59"/>
      <c r="AI642" s="59"/>
      <c r="AJ642" s="59"/>
    </row>
    <row r="643" spans="1:36" ht="12.75" x14ac:dyDescent="0.2">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c r="AC643" s="59"/>
      <c r="AD643" s="59"/>
      <c r="AE643" s="59"/>
      <c r="AF643" s="59"/>
      <c r="AG643" s="59"/>
      <c r="AH643" s="59"/>
      <c r="AI643" s="59"/>
      <c r="AJ643" s="59"/>
    </row>
    <row r="644" spans="1:36" ht="12.75" x14ac:dyDescent="0.2">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c r="AC644" s="59"/>
      <c r="AD644" s="59"/>
      <c r="AE644" s="59"/>
      <c r="AF644" s="59"/>
      <c r="AG644" s="59"/>
      <c r="AH644" s="59"/>
      <c r="AI644" s="59"/>
      <c r="AJ644" s="59"/>
    </row>
    <row r="645" spans="1:36" ht="12.75" x14ac:dyDescent="0.2">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c r="AC645" s="59"/>
      <c r="AD645" s="59"/>
      <c r="AE645" s="59"/>
      <c r="AF645" s="59"/>
      <c r="AG645" s="59"/>
      <c r="AH645" s="59"/>
      <c r="AI645" s="59"/>
      <c r="AJ645" s="59"/>
    </row>
    <row r="646" spans="1:36" ht="12.75" x14ac:dyDescent="0.2">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c r="AC646" s="59"/>
      <c r="AD646" s="59"/>
      <c r="AE646" s="59"/>
      <c r="AF646" s="59"/>
      <c r="AG646" s="59"/>
      <c r="AH646" s="59"/>
      <c r="AI646" s="59"/>
      <c r="AJ646" s="59"/>
    </row>
    <row r="647" spans="1:36" ht="12.75" x14ac:dyDescent="0.2">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c r="AC647" s="59"/>
      <c r="AD647" s="59"/>
      <c r="AE647" s="59"/>
      <c r="AF647" s="59"/>
      <c r="AG647" s="59"/>
      <c r="AH647" s="59"/>
      <c r="AI647" s="59"/>
      <c r="AJ647" s="59"/>
    </row>
    <row r="648" spans="1:36" ht="12.75" x14ac:dyDescent="0.2">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c r="AC648" s="59"/>
      <c r="AD648" s="59"/>
      <c r="AE648" s="59"/>
      <c r="AF648" s="59"/>
      <c r="AG648" s="59"/>
      <c r="AH648" s="59"/>
      <c r="AI648" s="59"/>
      <c r="AJ648" s="59"/>
    </row>
    <row r="649" spans="1:36" ht="12.75" x14ac:dyDescent="0.2">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c r="AC649" s="59"/>
      <c r="AD649" s="59"/>
      <c r="AE649" s="59"/>
      <c r="AF649" s="59"/>
      <c r="AG649" s="59"/>
      <c r="AH649" s="59"/>
      <c r="AI649" s="59"/>
      <c r="AJ649" s="59"/>
    </row>
    <row r="650" spans="1:36" ht="12.75" x14ac:dyDescent="0.2">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c r="AC650" s="59"/>
      <c r="AD650" s="59"/>
      <c r="AE650" s="59"/>
      <c r="AF650" s="59"/>
      <c r="AG650" s="59"/>
      <c r="AH650" s="59"/>
      <c r="AI650" s="59"/>
      <c r="AJ650" s="59"/>
    </row>
    <row r="651" spans="1:36" ht="12.75" x14ac:dyDescent="0.2">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c r="AC651" s="59"/>
      <c r="AD651" s="59"/>
      <c r="AE651" s="59"/>
      <c r="AF651" s="59"/>
      <c r="AG651" s="59"/>
      <c r="AH651" s="59"/>
      <c r="AI651" s="59"/>
      <c r="AJ651" s="59"/>
    </row>
    <row r="652" spans="1:36" ht="12.75" x14ac:dyDescent="0.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c r="AC652" s="59"/>
      <c r="AD652" s="59"/>
      <c r="AE652" s="59"/>
      <c r="AF652" s="59"/>
      <c r="AG652" s="59"/>
      <c r="AH652" s="59"/>
      <c r="AI652" s="59"/>
      <c r="AJ652" s="59"/>
    </row>
    <row r="653" spans="1:36" ht="12.75" x14ac:dyDescent="0.2">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c r="AC653" s="59"/>
      <c r="AD653" s="59"/>
      <c r="AE653" s="59"/>
      <c r="AF653" s="59"/>
      <c r="AG653" s="59"/>
      <c r="AH653" s="59"/>
      <c r="AI653" s="59"/>
      <c r="AJ653" s="59"/>
    </row>
    <row r="654" spans="1:36" ht="12.75" x14ac:dyDescent="0.2">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c r="AC654" s="59"/>
      <c r="AD654" s="59"/>
      <c r="AE654" s="59"/>
      <c r="AF654" s="59"/>
      <c r="AG654" s="59"/>
      <c r="AH654" s="59"/>
      <c r="AI654" s="59"/>
      <c r="AJ654" s="59"/>
    </row>
    <row r="655" spans="1:36" ht="12.75" x14ac:dyDescent="0.2">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c r="AC655" s="59"/>
      <c r="AD655" s="59"/>
      <c r="AE655" s="59"/>
      <c r="AF655" s="59"/>
      <c r="AG655" s="59"/>
      <c r="AH655" s="59"/>
      <c r="AI655" s="59"/>
      <c r="AJ655" s="59"/>
    </row>
    <row r="656" spans="1:36" ht="12.75" x14ac:dyDescent="0.2">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c r="AC656" s="59"/>
      <c r="AD656" s="59"/>
      <c r="AE656" s="59"/>
      <c r="AF656" s="59"/>
      <c r="AG656" s="59"/>
      <c r="AH656" s="59"/>
      <c r="AI656" s="59"/>
      <c r="AJ656" s="59"/>
    </row>
    <row r="657" spans="1:36" ht="12.75" x14ac:dyDescent="0.2">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c r="AC657" s="59"/>
      <c r="AD657" s="59"/>
      <c r="AE657" s="59"/>
      <c r="AF657" s="59"/>
      <c r="AG657" s="59"/>
      <c r="AH657" s="59"/>
      <c r="AI657" s="59"/>
      <c r="AJ657" s="59"/>
    </row>
    <row r="658" spans="1:36" ht="12.75" x14ac:dyDescent="0.2">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c r="AC658" s="59"/>
      <c r="AD658" s="59"/>
      <c r="AE658" s="59"/>
      <c r="AF658" s="59"/>
      <c r="AG658" s="59"/>
      <c r="AH658" s="59"/>
      <c r="AI658" s="59"/>
      <c r="AJ658" s="59"/>
    </row>
    <row r="659" spans="1:36" ht="12.75" x14ac:dyDescent="0.2">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c r="AC659" s="59"/>
      <c r="AD659" s="59"/>
      <c r="AE659" s="59"/>
      <c r="AF659" s="59"/>
      <c r="AG659" s="59"/>
      <c r="AH659" s="59"/>
      <c r="AI659" s="59"/>
      <c r="AJ659" s="59"/>
    </row>
    <row r="660" spans="1:36" ht="12.75" x14ac:dyDescent="0.2">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c r="AC660" s="59"/>
      <c r="AD660" s="59"/>
      <c r="AE660" s="59"/>
      <c r="AF660" s="59"/>
      <c r="AG660" s="59"/>
      <c r="AH660" s="59"/>
      <c r="AI660" s="59"/>
      <c r="AJ660" s="59"/>
    </row>
    <row r="661" spans="1:36" ht="12.75" x14ac:dyDescent="0.2">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c r="AC661" s="59"/>
      <c r="AD661" s="59"/>
      <c r="AE661" s="59"/>
      <c r="AF661" s="59"/>
      <c r="AG661" s="59"/>
      <c r="AH661" s="59"/>
      <c r="AI661" s="59"/>
      <c r="AJ661" s="59"/>
    </row>
    <row r="662" spans="1:36" ht="12.75" x14ac:dyDescent="0.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c r="AC662" s="59"/>
      <c r="AD662" s="59"/>
      <c r="AE662" s="59"/>
      <c r="AF662" s="59"/>
      <c r="AG662" s="59"/>
      <c r="AH662" s="59"/>
      <c r="AI662" s="59"/>
      <c r="AJ662" s="59"/>
    </row>
    <row r="663" spans="1:36" ht="12.75" x14ac:dyDescent="0.2">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c r="AC663" s="59"/>
      <c r="AD663" s="59"/>
      <c r="AE663" s="59"/>
      <c r="AF663" s="59"/>
      <c r="AG663" s="59"/>
      <c r="AH663" s="59"/>
      <c r="AI663" s="59"/>
      <c r="AJ663" s="59"/>
    </row>
    <row r="664" spans="1:36" ht="12.75" x14ac:dyDescent="0.2">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c r="AC664" s="59"/>
      <c r="AD664" s="59"/>
      <c r="AE664" s="59"/>
      <c r="AF664" s="59"/>
      <c r="AG664" s="59"/>
      <c r="AH664" s="59"/>
      <c r="AI664" s="59"/>
      <c r="AJ664" s="59"/>
    </row>
    <row r="665" spans="1:36" ht="12.75" x14ac:dyDescent="0.2">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c r="AC665" s="59"/>
      <c r="AD665" s="59"/>
      <c r="AE665" s="59"/>
      <c r="AF665" s="59"/>
      <c r="AG665" s="59"/>
      <c r="AH665" s="59"/>
      <c r="AI665" s="59"/>
      <c r="AJ665" s="59"/>
    </row>
    <row r="666" spans="1:36" ht="12.75" x14ac:dyDescent="0.2">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c r="AC666" s="59"/>
      <c r="AD666" s="59"/>
      <c r="AE666" s="59"/>
      <c r="AF666" s="59"/>
      <c r="AG666" s="59"/>
      <c r="AH666" s="59"/>
      <c r="AI666" s="59"/>
      <c r="AJ666" s="59"/>
    </row>
    <row r="667" spans="1:36" ht="12.75" x14ac:dyDescent="0.2">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c r="AC667" s="59"/>
      <c r="AD667" s="59"/>
      <c r="AE667" s="59"/>
      <c r="AF667" s="59"/>
      <c r="AG667" s="59"/>
      <c r="AH667" s="59"/>
      <c r="AI667" s="59"/>
      <c r="AJ667" s="59"/>
    </row>
    <row r="668" spans="1:36" ht="12.75" x14ac:dyDescent="0.2">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c r="AC668" s="59"/>
      <c r="AD668" s="59"/>
      <c r="AE668" s="59"/>
      <c r="AF668" s="59"/>
      <c r="AG668" s="59"/>
      <c r="AH668" s="59"/>
      <c r="AI668" s="59"/>
      <c r="AJ668" s="59"/>
    </row>
    <row r="669" spans="1:36" ht="12.75" x14ac:dyDescent="0.2">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c r="AC669" s="59"/>
      <c r="AD669" s="59"/>
      <c r="AE669" s="59"/>
      <c r="AF669" s="59"/>
      <c r="AG669" s="59"/>
      <c r="AH669" s="59"/>
      <c r="AI669" s="59"/>
      <c r="AJ669" s="59"/>
    </row>
    <row r="670" spans="1:36" ht="12.75" x14ac:dyDescent="0.2">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c r="AC670" s="59"/>
      <c r="AD670" s="59"/>
      <c r="AE670" s="59"/>
      <c r="AF670" s="59"/>
      <c r="AG670" s="59"/>
      <c r="AH670" s="59"/>
      <c r="AI670" s="59"/>
      <c r="AJ670" s="59"/>
    </row>
    <row r="671" spans="1:36" ht="12.75" x14ac:dyDescent="0.2">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c r="AC671" s="59"/>
      <c r="AD671" s="59"/>
      <c r="AE671" s="59"/>
      <c r="AF671" s="59"/>
      <c r="AG671" s="59"/>
      <c r="AH671" s="59"/>
      <c r="AI671" s="59"/>
      <c r="AJ671" s="59"/>
    </row>
    <row r="672" spans="1:36" ht="12.75" x14ac:dyDescent="0.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c r="AC672" s="59"/>
      <c r="AD672" s="59"/>
      <c r="AE672" s="59"/>
      <c r="AF672" s="59"/>
      <c r="AG672" s="59"/>
      <c r="AH672" s="59"/>
      <c r="AI672" s="59"/>
      <c r="AJ672" s="59"/>
    </row>
    <row r="673" spans="1:36" ht="12.75" x14ac:dyDescent="0.2">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c r="AC673" s="59"/>
      <c r="AD673" s="59"/>
      <c r="AE673" s="59"/>
      <c r="AF673" s="59"/>
      <c r="AG673" s="59"/>
      <c r="AH673" s="59"/>
      <c r="AI673" s="59"/>
      <c r="AJ673" s="59"/>
    </row>
    <row r="674" spans="1:36" ht="12.75" x14ac:dyDescent="0.2">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c r="AC674" s="59"/>
      <c r="AD674" s="59"/>
      <c r="AE674" s="59"/>
      <c r="AF674" s="59"/>
      <c r="AG674" s="59"/>
      <c r="AH674" s="59"/>
      <c r="AI674" s="59"/>
      <c r="AJ674" s="59"/>
    </row>
    <row r="675" spans="1:36" ht="12.75" x14ac:dyDescent="0.2">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c r="AC675" s="59"/>
      <c r="AD675" s="59"/>
      <c r="AE675" s="59"/>
      <c r="AF675" s="59"/>
      <c r="AG675" s="59"/>
      <c r="AH675" s="59"/>
      <c r="AI675" s="59"/>
      <c r="AJ675" s="59"/>
    </row>
    <row r="676" spans="1:36" ht="12.75" x14ac:dyDescent="0.2">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c r="AC676" s="59"/>
      <c r="AD676" s="59"/>
      <c r="AE676" s="59"/>
      <c r="AF676" s="59"/>
      <c r="AG676" s="59"/>
      <c r="AH676" s="59"/>
      <c r="AI676" s="59"/>
      <c r="AJ676" s="59"/>
    </row>
    <row r="677" spans="1:36" ht="12.75" x14ac:dyDescent="0.2">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c r="AC677" s="59"/>
      <c r="AD677" s="59"/>
      <c r="AE677" s="59"/>
      <c r="AF677" s="59"/>
      <c r="AG677" s="59"/>
      <c r="AH677" s="59"/>
      <c r="AI677" s="59"/>
      <c r="AJ677" s="59"/>
    </row>
    <row r="678" spans="1:36" ht="12.75" x14ac:dyDescent="0.2">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c r="AC678" s="59"/>
      <c r="AD678" s="59"/>
      <c r="AE678" s="59"/>
      <c r="AF678" s="59"/>
      <c r="AG678" s="59"/>
      <c r="AH678" s="59"/>
      <c r="AI678" s="59"/>
      <c r="AJ678" s="59"/>
    </row>
    <row r="679" spans="1:36" ht="12.75" x14ac:dyDescent="0.2">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c r="AC679" s="59"/>
      <c r="AD679" s="59"/>
      <c r="AE679" s="59"/>
      <c r="AF679" s="59"/>
      <c r="AG679" s="59"/>
      <c r="AH679" s="59"/>
      <c r="AI679" s="59"/>
      <c r="AJ679" s="59"/>
    </row>
    <row r="680" spans="1:36" ht="12.75" x14ac:dyDescent="0.2">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c r="AC680" s="59"/>
      <c r="AD680" s="59"/>
      <c r="AE680" s="59"/>
      <c r="AF680" s="59"/>
      <c r="AG680" s="59"/>
      <c r="AH680" s="59"/>
      <c r="AI680" s="59"/>
      <c r="AJ680" s="59"/>
    </row>
    <row r="681" spans="1:36" ht="12.75" x14ac:dyDescent="0.2">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c r="AC681" s="59"/>
      <c r="AD681" s="59"/>
      <c r="AE681" s="59"/>
      <c r="AF681" s="59"/>
      <c r="AG681" s="59"/>
      <c r="AH681" s="59"/>
      <c r="AI681" s="59"/>
      <c r="AJ681" s="59"/>
    </row>
    <row r="682" spans="1:36" ht="12.75" x14ac:dyDescent="0.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c r="AC682" s="59"/>
      <c r="AD682" s="59"/>
      <c r="AE682" s="59"/>
      <c r="AF682" s="59"/>
      <c r="AG682" s="59"/>
      <c r="AH682" s="59"/>
      <c r="AI682" s="59"/>
      <c r="AJ682" s="59"/>
    </row>
    <row r="683" spans="1:36" ht="12.75" x14ac:dyDescent="0.2">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c r="AC683" s="59"/>
      <c r="AD683" s="59"/>
      <c r="AE683" s="59"/>
      <c r="AF683" s="59"/>
      <c r="AG683" s="59"/>
      <c r="AH683" s="59"/>
      <c r="AI683" s="59"/>
      <c r="AJ683" s="59"/>
    </row>
    <row r="684" spans="1:36" ht="12.75" x14ac:dyDescent="0.2">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c r="AC684" s="59"/>
      <c r="AD684" s="59"/>
      <c r="AE684" s="59"/>
      <c r="AF684" s="59"/>
      <c r="AG684" s="59"/>
      <c r="AH684" s="59"/>
      <c r="AI684" s="59"/>
      <c r="AJ684" s="59"/>
    </row>
    <row r="685" spans="1:36" ht="12.75" x14ac:dyDescent="0.2">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c r="AC685" s="59"/>
      <c r="AD685" s="59"/>
      <c r="AE685" s="59"/>
      <c r="AF685" s="59"/>
      <c r="AG685" s="59"/>
      <c r="AH685" s="59"/>
      <c r="AI685" s="59"/>
      <c r="AJ685" s="59"/>
    </row>
    <row r="686" spans="1:36" ht="12.75" x14ac:dyDescent="0.2">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c r="AC686" s="59"/>
      <c r="AD686" s="59"/>
      <c r="AE686" s="59"/>
      <c r="AF686" s="59"/>
      <c r="AG686" s="59"/>
      <c r="AH686" s="59"/>
      <c r="AI686" s="59"/>
      <c r="AJ686" s="59"/>
    </row>
    <row r="687" spans="1:36" ht="12.75" x14ac:dyDescent="0.2">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c r="AC687" s="59"/>
      <c r="AD687" s="59"/>
      <c r="AE687" s="59"/>
      <c r="AF687" s="59"/>
      <c r="AG687" s="59"/>
      <c r="AH687" s="59"/>
      <c r="AI687" s="59"/>
      <c r="AJ687" s="59"/>
    </row>
    <row r="688" spans="1:36" ht="12.75" x14ac:dyDescent="0.2">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c r="AC688" s="59"/>
      <c r="AD688" s="59"/>
      <c r="AE688" s="59"/>
      <c r="AF688" s="59"/>
      <c r="AG688" s="59"/>
      <c r="AH688" s="59"/>
      <c r="AI688" s="59"/>
      <c r="AJ688" s="59"/>
    </row>
    <row r="689" spans="1:36" ht="12.75" x14ac:dyDescent="0.2">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c r="AC689" s="59"/>
      <c r="AD689" s="59"/>
      <c r="AE689" s="59"/>
      <c r="AF689" s="59"/>
      <c r="AG689" s="59"/>
      <c r="AH689" s="59"/>
      <c r="AI689" s="59"/>
      <c r="AJ689" s="59"/>
    </row>
    <row r="690" spans="1:36" ht="12.75" x14ac:dyDescent="0.2">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c r="AC690" s="59"/>
      <c r="AD690" s="59"/>
      <c r="AE690" s="59"/>
      <c r="AF690" s="59"/>
      <c r="AG690" s="59"/>
      <c r="AH690" s="59"/>
      <c r="AI690" s="59"/>
      <c r="AJ690" s="59"/>
    </row>
    <row r="691" spans="1:36" ht="12.75" x14ac:dyDescent="0.2">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c r="AC691" s="59"/>
      <c r="AD691" s="59"/>
      <c r="AE691" s="59"/>
      <c r="AF691" s="59"/>
      <c r="AG691" s="59"/>
      <c r="AH691" s="59"/>
      <c r="AI691" s="59"/>
      <c r="AJ691" s="59"/>
    </row>
    <row r="692" spans="1:36" ht="12.75" x14ac:dyDescent="0.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c r="AC692" s="59"/>
      <c r="AD692" s="59"/>
      <c r="AE692" s="59"/>
      <c r="AF692" s="59"/>
      <c r="AG692" s="59"/>
      <c r="AH692" s="59"/>
      <c r="AI692" s="59"/>
      <c r="AJ692" s="59"/>
    </row>
    <row r="693" spans="1:36" ht="12.75" x14ac:dyDescent="0.2">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c r="AC693" s="59"/>
      <c r="AD693" s="59"/>
      <c r="AE693" s="59"/>
      <c r="AF693" s="59"/>
      <c r="AG693" s="59"/>
      <c r="AH693" s="59"/>
      <c r="AI693" s="59"/>
      <c r="AJ693" s="59"/>
    </row>
    <row r="694" spans="1:36" ht="12.75" x14ac:dyDescent="0.2">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c r="AC694" s="59"/>
      <c r="AD694" s="59"/>
      <c r="AE694" s="59"/>
      <c r="AF694" s="59"/>
      <c r="AG694" s="59"/>
      <c r="AH694" s="59"/>
      <c r="AI694" s="59"/>
      <c r="AJ694" s="59"/>
    </row>
    <row r="695" spans="1:36" ht="12.75" x14ac:dyDescent="0.2">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c r="AC695" s="59"/>
      <c r="AD695" s="59"/>
      <c r="AE695" s="59"/>
      <c r="AF695" s="59"/>
      <c r="AG695" s="59"/>
      <c r="AH695" s="59"/>
      <c r="AI695" s="59"/>
      <c r="AJ695" s="59"/>
    </row>
    <row r="696" spans="1:36" ht="12.75" x14ac:dyDescent="0.2">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c r="AC696" s="59"/>
      <c r="AD696" s="59"/>
      <c r="AE696" s="59"/>
      <c r="AF696" s="59"/>
      <c r="AG696" s="59"/>
      <c r="AH696" s="59"/>
      <c r="AI696" s="59"/>
      <c r="AJ696" s="59"/>
    </row>
    <row r="697" spans="1:36" ht="12.75" x14ac:dyDescent="0.2">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c r="AC697" s="59"/>
      <c r="AD697" s="59"/>
      <c r="AE697" s="59"/>
      <c r="AF697" s="59"/>
      <c r="AG697" s="59"/>
      <c r="AH697" s="59"/>
      <c r="AI697" s="59"/>
      <c r="AJ697" s="59"/>
    </row>
    <row r="698" spans="1:36" ht="12.75" x14ac:dyDescent="0.2">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c r="AC698" s="59"/>
      <c r="AD698" s="59"/>
      <c r="AE698" s="59"/>
      <c r="AF698" s="59"/>
      <c r="AG698" s="59"/>
      <c r="AH698" s="59"/>
      <c r="AI698" s="59"/>
      <c r="AJ698" s="59"/>
    </row>
    <row r="699" spans="1:36" ht="12.75" x14ac:dyDescent="0.2">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c r="AC699" s="59"/>
      <c r="AD699" s="59"/>
      <c r="AE699" s="59"/>
      <c r="AF699" s="59"/>
      <c r="AG699" s="59"/>
      <c r="AH699" s="59"/>
      <c r="AI699" s="59"/>
      <c r="AJ699" s="59"/>
    </row>
    <row r="700" spans="1:36" ht="12.75" x14ac:dyDescent="0.2">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c r="AC700" s="59"/>
      <c r="AD700" s="59"/>
      <c r="AE700" s="59"/>
      <c r="AF700" s="59"/>
      <c r="AG700" s="59"/>
      <c r="AH700" s="59"/>
      <c r="AI700" s="59"/>
      <c r="AJ700" s="59"/>
    </row>
    <row r="701" spans="1:36" ht="12.75" x14ac:dyDescent="0.2">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c r="AC701" s="59"/>
      <c r="AD701" s="59"/>
      <c r="AE701" s="59"/>
      <c r="AF701" s="59"/>
      <c r="AG701" s="59"/>
      <c r="AH701" s="59"/>
      <c r="AI701" s="59"/>
      <c r="AJ701" s="59"/>
    </row>
    <row r="702" spans="1:36" ht="12.75" x14ac:dyDescent="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c r="AC702" s="59"/>
      <c r="AD702" s="59"/>
      <c r="AE702" s="59"/>
      <c r="AF702" s="59"/>
      <c r="AG702" s="59"/>
      <c r="AH702" s="59"/>
      <c r="AI702" s="59"/>
      <c r="AJ702" s="59"/>
    </row>
    <row r="703" spans="1:36" ht="12.75" x14ac:dyDescent="0.2">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c r="AC703" s="59"/>
      <c r="AD703" s="59"/>
      <c r="AE703" s="59"/>
      <c r="AF703" s="59"/>
      <c r="AG703" s="59"/>
      <c r="AH703" s="59"/>
      <c r="AI703" s="59"/>
      <c r="AJ703" s="59"/>
    </row>
    <row r="704" spans="1:36" ht="12.75" x14ac:dyDescent="0.2">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c r="AC704" s="59"/>
      <c r="AD704" s="59"/>
      <c r="AE704" s="59"/>
      <c r="AF704" s="59"/>
      <c r="AG704" s="59"/>
      <c r="AH704" s="59"/>
      <c r="AI704" s="59"/>
      <c r="AJ704" s="59"/>
    </row>
    <row r="705" spans="1:36" ht="12.75" x14ac:dyDescent="0.2">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c r="AC705" s="59"/>
      <c r="AD705" s="59"/>
      <c r="AE705" s="59"/>
      <c r="AF705" s="59"/>
      <c r="AG705" s="59"/>
      <c r="AH705" s="59"/>
      <c r="AI705" s="59"/>
      <c r="AJ705" s="59"/>
    </row>
    <row r="706" spans="1:36" ht="12.75" x14ac:dyDescent="0.2">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c r="AC706" s="59"/>
      <c r="AD706" s="59"/>
      <c r="AE706" s="59"/>
      <c r="AF706" s="59"/>
      <c r="AG706" s="59"/>
      <c r="AH706" s="59"/>
      <c r="AI706" s="59"/>
      <c r="AJ706" s="59"/>
    </row>
    <row r="707" spans="1:36" ht="12.75" x14ac:dyDescent="0.2">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c r="AC707" s="59"/>
      <c r="AD707" s="59"/>
      <c r="AE707" s="59"/>
      <c r="AF707" s="59"/>
      <c r="AG707" s="59"/>
      <c r="AH707" s="59"/>
      <c r="AI707" s="59"/>
      <c r="AJ707" s="59"/>
    </row>
    <row r="708" spans="1:36" ht="12.75" x14ac:dyDescent="0.2">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c r="AC708" s="59"/>
      <c r="AD708" s="59"/>
      <c r="AE708" s="59"/>
      <c r="AF708" s="59"/>
      <c r="AG708" s="59"/>
      <c r="AH708" s="59"/>
      <c r="AI708" s="59"/>
      <c r="AJ708" s="59"/>
    </row>
    <row r="709" spans="1:36" ht="12.75" x14ac:dyDescent="0.2">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c r="AC709" s="59"/>
      <c r="AD709" s="59"/>
      <c r="AE709" s="59"/>
      <c r="AF709" s="59"/>
      <c r="AG709" s="59"/>
      <c r="AH709" s="59"/>
      <c r="AI709" s="59"/>
      <c r="AJ709" s="59"/>
    </row>
    <row r="710" spans="1:36" ht="12.75" x14ac:dyDescent="0.2">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c r="AC710" s="59"/>
      <c r="AD710" s="59"/>
      <c r="AE710" s="59"/>
      <c r="AF710" s="59"/>
      <c r="AG710" s="59"/>
      <c r="AH710" s="59"/>
      <c r="AI710" s="59"/>
      <c r="AJ710" s="59"/>
    </row>
    <row r="711" spans="1:36" ht="12.75" x14ac:dyDescent="0.2">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c r="AC711" s="59"/>
      <c r="AD711" s="59"/>
      <c r="AE711" s="59"/>
      <c r="AF711" s="59"/>
      <c r="AG711" s="59"/>
      <c r="AH711" s="59"/>
      <c r="AI711" s="59"/>
      <c r="AJ711" s="59"/>
    </row>
    <row r="712" spans="1:36" ht="12.75" x14ac:dyDescent="0.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c r="AC712" s="59"/>
      <c r="AD712" s="59"/>
      <c r="AE712" s="59"/>
      <c r="AF712" s="59"/>
      <c r="AG712" s="59"/>
      <c r="AH712" s="59"/>
      <c r="AI712" s="59"/>
      <c r="AJ712" s="59"/>
    </row>
    <row r="713" spans="1:36" ht="12.75" x14ac:dyDescent="0.2">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c r="AC713" s="59"/>
      <c r="AD713" s="59"/>
      <c r="AE713" s="59"/>
      <c r="AF713" s="59"/>
      <c r="AG713" s="59"/>
      <c r="AH713" s="59"/>
      <c r="AI713" s="59"/>
      <c r="AJ713" s="59"/>
    </row>
    <row r="714" spans="1:36" ht="12.75" x14ac:dyDescent="0.2">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c r="AC714" s="59"/>
      <c r="AD714" s="59"/>
      <c r="AE714" s="59"/>
      <c r="AF714" s="59"/>
      <c r="AG714" s="59"/>
      <c r="AH714" s="59"/>
      <c r="AI714" s="59"/>
      <c r="AJ714" s="59"/>
    </row>
    <row r="715" spans="1:36" ht="12.75" x14ac:dyDescent="0.2">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c r="AC715" s="59"/>
      <c r="AD715" s="59"/>
      <c r="AE715" s="59"/>
      <c r="AF715" s="59"/>
      <c r="AG715" s="59"/>
      <c r="AH715" s="59"/>
      <c r="AI715" s="59"/>
      <c r="AJ715" s="59"/>
    </row>
    <row r="716" spans="1:36" ht="12.75" x14ac:dyDescent="0.2">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c r="AC716" s="59"/>
      <c r="AD716" s="59"/>
      <c r="AE716" s="59"/>
      <c r="AF716" s="59"/>
      <c r="AG716" s="59"/>
      <c r="AH716" s="59"/>
      <c r="AI716" s="59"/>
      <c r="AJ716" s="59"/>
    </row>
    <row r="717" spans="1:36" ht="12.75" x14ac:dyDescent="0.2">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c r="AC717" s="59"/>
      <c r="AD717" s="59"/>
      <c r="AE717" s="59"/>
      <c r="AF717" s="59"/>
      <c r="AG717" s="59"/>
      <c r="AH717" s="59"/>
      <c r="AI717" s="59"/>
      <c r="AJ717" s="59"/>
    </row>
    <row r="718" spans="1:36" ht="12.75" x14ac:dyDescent="0.2">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c r="AC718" s="59"/>
      <c r="AD718" s="59"/>
      <c r="AE718" s="59"/>
      <c r="AF718" s="59"/>
      <c r="AG718" s="59"/>
      <c r="AH718" s="59"/>
      <c r="AI718" s="59"/>
      <c r="AJ718" s="59"/>
    </row>
    <row r="719" spans="1:36" ht="12.75" x14ac:dyDescent="0.2">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c r="AC719" s="59"/>
      <c r="AD719" s="59"/>
      <c r="AE719" s="59"/>
      <c r="AF719" s="59"/>
      <c r="AG719" s="59"/>
      <c r="AH719" s="59"/>
      <c r="AI719" s="59"/>
      <c r="AJ719" s="59"/>
    </row>
    <row r="720" spans="1:36" ht="12.75" x14ac:dyDescent="0.2">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c r="AC720" s="59"/>
      <c r="AD720" s="59"/>
      <c r="AE720" s="59"/>
      <c r="AF720" s="59"/>
      <c r="AG720" s="59"/>
      <c r="AH720" s="59"/>
      <c r="AI720" s="59"/>
      <c r="AJ720" s="59"/>
    </row>
    <row r="721" spans="1:36" ht="12.75" x14ac:dyDescent="0.2">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c r="AC721" s="59"/>
      <c r="AD721" s="59"/>
      <c r="AE721" s="59"/>
      <c r="AF721" s="59"/>
      <c r="AG721" s="59"/>
      <c r="AH721" s="59"/>
      <c r="AI721" s="59"/>
      <c r="AJ721" s="59"/>
    </row>
    <row r="722" spans="1:36" ht="12.75" x14ac:dyDescent="0.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c r="AC722" s="59"/>
      <c r="AD722" s="59"/>
      <c r="AE722" s="59"/>
      <c r="AF722" s="59"/>
      <c r="AG722" s="59"/>
      <c r="AH722" s="59"/>
      <c r="AI722" s="59"/>
      <c r="AJ722" s="59"/>
    </row>
    <row r="723" spans="1:36" ht="12.75" x14ac:dyDescent="0.2">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c r="AC723" s="59"/>
      <c r="AD723" s="59"/>
      <c r="AE723" s="59"/>
      <c r="AF723" s="59"/>
      <c r="AG723" s="59"/>
      <c r="AH723" s="59"/>
      <c r="AI723" s="59"/>
      <c r="AJ723" s="59"/>
    </row>
    <row r="724" spans="1:36" ht="12.75" x14ac:dyDescent="0.2">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c r="AC724" s="59"/>
      <c r="AD724" s="59"/>
      <c r="AE724" s="59"/>
      <c r="AF724" s="59"/>
      <c r="AG724" s="59"/>
      <c r="AH724" s="59"/>
      <c r="AI724" s="59"/>
      <c r="AJ724" s="59"/>
    </row>
    <row r="725" spans="1:36" ht="12.75" x14ac:dyDescent="0.2">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c r="AC725" s="59"/>
      <c r="AD725" s="59"/>
      <c r="AE725" s="59"/>
      <c r="AF725" s="59"/>
      <c r="AG725" s="59"/>
      <c r="AH725" s="59"/>
      <c r="AI725" s="59"/>
      <c r="AJ725" s="59"/>
    </row>
    <row r="726" spans="1:36" ht="12.75" x14ac:dyDescent="0.2">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c r="AC726" s="59"/>
      <c r="AD726" s="59"/>
      <c r="AE726" s="59"/>
      <c r="AF726" s="59"/>
      <c r="AG726" s="59"/>
      <c r="AH726" s="59"/>
      <c r="AI726" s="59"/>
      <c r="AJ726" s="59"/>
    </row>
    <row r="727" spans="1:36" ht="12.75" x14ac:dyDescent="0.2">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c r="AC727" s="59"/>
      <c r="AD727" s="59"/>
      <c r="AE727" s="59"/>
      <c r="AF727" s="59"/>
      <c r="AG727" s="59"/>
      <c r="AH727" s="59"/>
      <c r="AI727" s="59"/>
      <c r="AJ727" s="59"/>
    </row>
    <row r="728" spans="1:36" ht="12.75" x14ac:dyDescent="0.2">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c r="AC728" s="59"/>
      <c r="AD728" s="59"/>
      <c r="AE728" s="59"/>
      <c r="AF728" s="59"/>
      <c r="AG728" s="59"/>
      <c r="AH728" s="59"/>
      <c r="AI728" s="59"/>
      <c r="AJ728" s="59"/>
    </row>
    <row r="729" spans="1:36" ht="12.75" x14ac:dyDescent="0.2">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c r="AC729" s="59"/>
      <c r="AD729" s="59"/>
      <c r="AE729" s="59"/>
      <c r="AF729" s="59"/>
      <c r="AG729" s="59"/>
      <c r="AH729" s="59"/>
      <c r="AI729" s="59"/>
      <c r="AJ729" s="59"/>
    </row>
    <row r="730" spans="1:36" ht="12.75" x14ac:dyDescent="0.2">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c r="AC730" s="59"/>
      <c r="AD730" s="59"/>
      <c r="AE730" s="59"/>
      <c r="AF730" s="59"/>
      <c r="AG730" s="59"/>
      <c r="AH730" s="59"/>
      <c r="AI730" s="59"/>
      <c r="AJ730" s="59"/>
    </row>
    <row r="731" spans="1:36" ht="12.75" x14ac:dyDescent="0.2">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c r="AC731" s="59"/>
      <c r="AD731" s="59"/>
      <c r="AE731" s="59"/>
      <c r="AF731" s="59"/>
      <c r="AG731" s="59"/>
      <c r="AH731" s="59"/>
      <c r="AI731" s="59"/>
      <c r="AJ731" s="59"/>
    </row>
    <row r="732" spans="1:36" ht="12.75" x14ac:dyDescent="0.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c r="AC732" s="59"/>
      <c r="AD732" s="59"/>
      <c r="AE732" s="59"/>
      <c r="AF732" s="59"/>
      <c r="AG732" s="59"/>
      <c r="AH732" s="59"/>
      <c r="AI732" s="59"/>
      <c r="AJ732" s="59"/>
    </row>
    <row r="733" spans="1:36" ht="12.75" x14ac:dyDescent="0.2">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c r="AC733" s="59"/>
      <c r="AD733" s="59"/>
      <c r="AE733" s="59"/>
      <c r="AF733" s="59"/>
      <c r="AG733" s="59"/>
      <c r="AH733" s="59"/>
      <c r="AI733" s="59"/>
      <c r="AJ733" s="59"/>
    </row>
    <row r="734" spans="1:36" ht="12.75" x14ac:dyDescent="0.2">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c r="AC734" s="59"/>
      <c r="AD734" s="59"/>
      <c r="AE734" s="59"/>
      <c r="AF734" s="59"/>
      <c r="AG734" s="59"/>
      <c r="AH734" s="59"/>
      <c r="AI734" s="59"/>
      <c r="AJ734" s="59"/>
    </row>
    <row r="735" spans="1:36" ht="12.75" x14ac:dyDescent="0.2">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c r="AC735" s="59"/>
      <c r="AD735" s="59"/>
      <c r="AE735" s="59"/>
      <c r="AF735" s="59"/>
      <c r="AG735" s="59"/>
      <c r="AH735" s="59"/>
      <c r="AI735" s="59"/>
      <c r="AJ735" s="59"/>
    </row>
    <row r="736" spans="1:36" ht="12.75" x14ac:dyDescent="0.2">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c r="AC736" s="59"/>
      <c r="AD736" s="59"/>
      <c r="AE736" s="59"/>
      <c r="AF736" s="59"/>
      <c r="AG736" s="59"/>
      <c r="AH736" s="59"/>
      <c r="AI736" s="59"/>
      <c r="AJ736" s="59"/>
    </row>
    <row r="737" spans="1:36" ht="12.75" x14ac:dyDescent="0.2">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c r="AC737" s="59"/>
      <c r="AD737" s="59"/>
      <c r="AE737" s="59"/>
      <c r="AF737" s="59"/>
      <c r="AG737" s="59"/>
      <c r="AH737" s="59"/>
      <c r="AI737" s="59"/>
      <c r="AJ737" s="59"/>
    </row>
    <row r="738" spans="1:36" ht="12.75" x14ac:dyDescent="0.2">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c r="AC738" s="59"/>
      <c r="AD738" s="59"/>
      <c r="AE738" s="59"/>
      <c r="AF738" s="59"/>
      <c r="AG738" s="59"/>
      <c r="AH738" s="59"/>
      <c r="AI738" s="59"/>
      <c r="AJ738" s="59"/>
    </row>
    <row r="739" spans="1:36" ht="12.75" x14ac:dyDescent="0.2">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c r="AC739" s="59"/>
      <c r="AD739" s="59"/>
      <c r="AE739" s="59"/>
      <c r="AF739" s="59"/>
      <c r="AG739" s="59"/>
      <c r="AH739" s="59"/>
      <c r="AI739" s="59"/>
      <c r="AJ739" s="59"/>
    </row>
    <row r="740" spans="1:36" ht="12.75" x14ac:dyDescent="0.2">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c r="AC740" s="59"/>
      <c r="AD740" s="59"/>
      <c r="AE740" s="59"/>
      <c r="AF740" s="59"/>
      <c r="AG740" s="59"/>
      <c r="AH740" s="59"/>
      <c r="AI740" s="59"/>
      <c r="AJ740" s="59"/>
    </row>
    <row r="741" spans="1:36" ht="12.75" x14ac:dyDescent="0.2">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c r="AC741" s="59"/>
      <c r="AD741" s="59"/>
      <c r="AE741" s="59"/>
      <c r="AF741" s="59"/>
      <c r="AG741" s="59"/>
      <c r="AH741" s="59"/>
      <c r="AI741" s="59"/>
      <c r="AJ741" s="59"/>
    </row>
    <row r="742" spans="1:36" ht="12.75" x14ac:dyDescent="0.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c r="AC742" s="59"/>
      <c r="AD742" s="59"/>
      <c r="AE742" s="59"/>
      <c r="AF742" s="59"/>
      <c r="AG742" s="59"/>
      <c r="AH742" s="59"/>
      <c r="AI742" s="59"/>
      <c r="AJ742" s="59"/>
    </row>
    <row r="743" spans="1:36" ht="12.75" x14ac:dyDescent="0.2">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c r="AC743" s="59"/>
      <c r="AD743" s="59"/>
      <c r="AE743" s="59"/>
      <c r="AF743" s="59"/>
      <c r="AG743" s="59"/>
      <c r="AH743" s="59"/>
      <c r="AI743" s="59"/>
      <c r="AJ743" s="59"/>
    </row>
    <row r="744" spans="1:36" ht="12.75" x14ac:dyDescent="0.2">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c r="AC744" s="59"/>
      <c r="AD744" s="59"/>
      <c r="AE744" s="59"/>
      <c r="AF744" s="59"/>
      <c r="AG744" s="59"/>
      <c r="AH744" s="59"/>
      <c r="AI744" s="59"/>
      <c r="AJ744" s="59"/>
    </row>
    <row r="745" spans="1:36" ht="12.75" x14ac:dyDescent="0.2">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c r="AC745" s="59"/>
      <c r="AD745" s="59"/>
      <c r="AE745" s="59"/>
      <c r="AF745" s="59"/>
      <c r="AG745" s="59"/>
      <c r="AH745" s="59"/>
      <c r="AI745" s="59"/>
      <c r="AJ745" s="59"/>
    </row>
    <row r="746" spans="1:36" ht="12.75" x14ac:dyDescent="0.2">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c r="AC746" s="59"/>
      <c r="AD746" s="59"/>
      <c r="AE746" s="59"/>
      <c r="AF746" s="59"/>
      <c r="AG746" s="59"/>
      <c r="AH746" s="59"/>
      <c r="AI746" s="59"/>
      <c r="AJ746" s="59"/>
    </row>
    <row r="747" spans="1:36" ht="12.75" x14ac:dyDescent="0.2">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c r="AC747" s="59"/>
      <c r="AD747" s="59"/>
      <c r="AE747" s="59"/>
      <c r="AF747" s="59"/>
      <c r="AG747" s="59"/>
      <c r="AH747" s="59"/>
      <c r="AI747" s="59"/>
      <c r="AJ747" s="59"/>
    </row>
    <row r="748" spans="1:36" ht="12.75" x14ac:dyDescent="0.2">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c r="AC748" s="59"/>
      <c r="AD748" s="59"/>
      <c r="AE748" s="59"/>
      <c r="AF748" s="59"/>
      <c r="AG748" s="59"/>
      <c r="AH748" s="59"/>
      <c r="AI748" s="59"/>
      <c r="AJ748" s="59"/>
    </row>
    <row r="749" spans="1:36" ht="12.75" x14ac:dyDescent="0.2">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c r="AC749" s="59"/>
      <c r="AD749" s="59"/>
      <c r="AE749" s="59"/>
      <c r="AF749" s="59"/>
      <c r="AG749" s="59"/>
      <c r="AH749" s="59"/>
      <c r="AI749" s="59"/>
      <c r="AJ749" s="59"/>
    </row>
    <row r="750" spans="1:36" ht="12.75" x14ac:dyDescent="0.2">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c r="AC750" s="59"/>
      <c r="AD750" s="59"/>
      <c r="AE750" s="59"/>
      <c r="AF750" s="59"/>
      <c r="AG750" s="59"/>
      <c r="AH750" s="59"/>
      <c r="AI750" s="59"/>
      <c r="AJ750" s="59"/>
    </row>
    <row r="751" spans="1:36" ht="12.75" x14ac:dyDescent="0.2">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c r="AC751" s="59"/>
      <c r="AD751" s="59"/>
      <c r="AE751" s="59"/>
      <c r="AF751" s="59"/>
      <c r="AG751" s="59"/>
      <c r="AH751" s="59"/>
      <c r="AI751" s="59"/>
      <c r="AJ751" s="59"/>
    </row>
    <row r="752" spans="1:36" ht="12.75" x14ac:dyDescent="0.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c r="AC752" s="59"/>
      <c r="AD752" s="59"/>
      <c r="AE752" s="59"/>
      <c r="AF752" s="59"/>
      <c r="AG752" s="59"/>
      <c r="AH752" s="59"/>
      <c r="AI752" s="59"/>
      <c r="AJ752" s="59"/>
    </row>
    <row r="753" spans="1:36" ht="12.75" x14ac:dyDescent="0.2">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c r="AC753" s="59"/>
      <c r="AD753" s="59"/>
      <c r="AE753" s="59"/>
      <c r="AF753" s="59"/>
      <c r="AG753" s="59"/>
      <c r="AH753" s="59"/>
      <c r="AI753" s="59"/>
      <c r="AJ753" s="59"/>
    </row>
    <row r="754" spans="1:36" ht="12.75" x14ac:dyDescent="0.2">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c r="AC754" s="59"/>
      <c r="AD754" s="59"/>
      <c r="AE754" s="59"/>
      <c r="AF754" s="59"/>
      <c r="AG754" s="59"/>
      <c r="AH754" s="59"/>
      <c r="AI754" s="59"/>
      <c r="AJ754" s="59"/>
    </row>
    <row r="755" spans="1:36" ht="12.75" x14ac:dyDescent="0.2">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c r="AC755" s="59"/>
      <c r="AD755" s="59"/>
      <c r="AE755" s="59"/>
      <c r="AF755" s="59"/>
      <c r="AG755" s="59"/>
      <c r="AH755" s="59"/>
      <c r="AI755" s="59"/>
      <c r="AJ755" s="59"/>
    </row>
    <row r="756" spans="1:36" ht="12.75" x14ac:dyDescent="0.2">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c r="AC756" s="59"/>
      <c r="AD756" s="59"/>
      <c r="AE756" s="59"/>
      <c r="AF756" s="59"/>
      <c r="AG756" s="59"/>
      <c r="AH756" s="59"/>
      <c r="AI756" s="59"/>
      <c r="AJ756" s="59"/>
    </row>
    <row r="757" spans="1:36" ht="12.75" x14ac:dyDescent="0.2">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c r="AC757" s="59"/>
      <c r="AD757" s="59"/>
      <c r="AE757" s="59"/>
      <c r="AF757" s="59"/>
      <c r="AG757" s="59"/>
      <c r="AH757" s="59"/>
      <c r="AI757" s="59"/>
      <c r="AJ757" s="59"/>
    </row>
    <row r="758" spans="1:36" ht="12.75" x14ac:dyDescent="0.2">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c r="AC758" s="59"/>
      <c r="AD758" s="59"/>
      <c r="AE758" s="59"/>
      <c r="AF758" s="59"/>
      <c r="AG758" s="59"/>
      <c r="AH758" s="59"/>
      <c r="AI758" s="59"/>
      <c r="AJ758" s="59"/>
    </row>
    <row r="759" spans="1:36" ht="12.75" x14ac:dyDescent="0.2">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c r="AC759" s="59"/>
      <c r="AD759" s="59"/>
      <c r="AE759" s="59"/>
      <c r="AF759" s="59"/>
      <c r="AG759" s="59"/>
      <c r="AH759" s="59"/>
      <c r="AI759" s="59"/>
      <c r="AJ759" s="59"/>
    </row>
    <row r="760" spans="1:36" ht="12.75" x14ac:dyDescent="0.2">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c r="AC760" s="59"/>
      <c r="AD760" s="59"/>
      <c r="AE760" s="59"/>
      <c r="AF760" s="59"/>
      <c r="AG760" s="59"/>
      <c r="AH760" s="59"/>
      <c r="AI760" s="59"/>
      <c r="AJ760" s="59"/>
    </row>
    <row r="761" spans="1:36" ht="12.75" x14ac:dyDescent="0.2">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c r="AC761" s="59"/>
      <c r="AD761" s="59"/>
      <c r="AE761" s="59"/>
      <c r="AF761" s="59"/>
      <c r="AG761" s="59"/>
      <c r="AH761" s="59"/>
      <c r="AI761" s="59"/>
      <c r="AJ761" s="59"/>
    </row>
    <row r="762" spans="1:36" ht="12.75" x14ac:dyDescent="0.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c r="AC762" s="59"/>
      <c r="AD762" s="59"/>
      <c r="AE762" s="59"/>
      <c r="AF762" s="59"/>
      <c r="AG762" s="59"/>
      <c r="AH762" s="59"/>
      <c r="AI762" s="59"/>
      <c r="AJ762" s="59"/>
    </row>
    <row r="763" spans="1:36" ht="12.75" x14ac:dyDescent="0.2">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c r="AC763" s="59"/>
      <c r="AD763" s="59"/>
      <c r="AE763" s="59"/>
      <c r="AF763" s="59"/>
      <c r="AG763" s="59"/>
      <c r="AH763" s="59"/>
      <c r="AI763" s="59"/>
      <c r="AJ763" s="59"/>
    </row>
    <row r="764" spans="1:36" ht="12.75" x14ac:dyDescent="0.2">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c r="AC764" s="59"/>
      <c r="AD764" s="59"/>
      <c r="AE764" s="59"/>
      <c r="AF764" s="59"/>
      <c r="AG764" s="59"/>
      <c r="AH764" s="59"/>
      <c r="AI764" s="59"/>
      <c r="AJ764" s="59"/>
    </row>
    <row r="765" spans="1:36" ht="12.75" x14ac:dyDescent="0.2">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c r="AC765" s="59"/>
      <c r="AD765" s="59"/>
      <c r="AE765" s="59"/>
      <c r="AF765" s="59"/>
      <c r="AG765" s="59"/>
      <c r="AH765" s="59"/>
      <c r="AI765" s="59"/>
      <c r="AJ765" s="59"/>
    </row>
    <row r="766" spans="1:36" ht="12.75" x14ac:dyDescent="0.2">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c r="AC766" s="59"/>
      <c r="AD766" s="59"/>
      <c r="AE766" s="59"/>
      <c r="AF766" s="59"/>
      <c r="AG766" s="59"/>
      <c r="AH766" s="59"/>
      <c r="AI766" s="59"/>
      <c r="AJ766" s="59"/>
    </row>
    <row r="767" spans="1:36" ht="12.75" x14ac:dyDescent="0.2">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c r="AC767" s="59"/>
      <c r="AD767" s="59"/>
      <c r="AE767" s="59"/>
      <c r="AF767" s="59"/>
      <c r="AG767" s="59"/>
      <c r="AH767" s="59"/>
      <c r="AI767" s="59"/>
      <c r="AJ767" s="59"/>
    </row>
    <row r="768" spans="1:36" ht="12.75" x14ac:dyDescent="0.2">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c r="AC768" s="59"/>
      <c r="AD768" s="59"/>
      <c r="AE768" s="59"/>
      <c r="AF768" s="59"/>
      <c r="AG768" s="59"/>
      <c r="AH768" s="59"/>
      <c r="AI768" s="59"/>
      <c r="AJ768" s="59"/>
    </row>
    <row r="769" spans="1:36" ht="12.75" x14ac:dyDescent="0.2">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c r="AC769" s="59"/>
      <c r="AD769" s="59"/>
      <c r="AE769" s="59"/>
      <c r="AF769" s="59"/>
      <c r="AG769" s="59"/>
      <c r="AH769" s="59"/>
      <c r="AI769" s="59"/>
      <c r="AJ769" s="59"/>
    </row>
    <row r="770" spans="1:36" ht="12.75" x14ac:dyDescent="0.2">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c r="AC770" s="59"/>
      <c r="AD770" s="59"/>
      <c r="AE770" s="59"/>
      <c r="AF770" s="59"/>
      <c r="AG770" s="59"/>
      <c r="AH770" s="59"/>
      <c r="AI770" s="59"/>
      <c r="AJ770" s="59"/>
    </row>
    <row r="771" spans="1:36" ht="12.75" x14ac:dyDescent="0.2">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c r="AC771" s="59"/>
      <c r="AD771" s="59"/>
      <c r="AE771" s="59"/>
      <c r="AF771" s="59"/>
      <c r="AG771" s="59"/>
      <c r="AH771" s="59"/>
      <c r="AI771" s="59"/>
      <c r="AJ771" s="59"/>
    </row>
    <row r="772" spans="1:36" ht="12.75" x14ac:dyDescent="0.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c r="AC772" s="59"/>
      <c r="AD772" s="59"/>
      <c r="AE772" s="59"/>
      <c r="AF772" s="59"/>
      <c r="AG772" s="59"/>
      <c r="AH772" s="59"/>
      <c r="AI772" s="59"/>
      <c r="AJ772" s="59"/>
    </row>
    <row r="773" spans="1:36" ht="12.75" x14ac:dyDescent="0.2">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c r="AC773" s="59"/>
      <c r="AD773" s="59"/>
      <c r="AE773" s="59"/>
      <c r="AF773" s="59"/>
      <c r="AG773" s="59"/>
      <c r="AH773" s="59"/>
      <c r="AI773" s="59"/>
      <c r="AJ773" s="59"/>
    </row>
    <row r="774" spans="1:36" ht="12.75" x14ac:dyDescent="0.2">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c r="AC774" s="59"/>
      <c r="AD774" s="59"/>
      <c r="AE774" s="59"/>
      <c r="AF774" s="59"/>
      <c r="AG774" s="59"/>
      <c r="AH774" s="59"/>
      <c r="AI774" s="59"/>
      <c r="AJ774" s="59"/>
    </row>
    <row r="775" spans="1:36" ht="12.75" x14ac:dyDescent="0.2">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c r="AC775" s="59"/>
      <c r="AD775" s="59"/>
      <c r="AE775" s="59"/>
      <c r="AF775" s="59"/>
      <c r="AG775" s="59"/>
      <c r="AH775" s="59"/>
      <c r="AI775" s="59"/>
      <c r="AJ775" s="59"/>
    </row>
    <row r="776" spans="1:36" ht="12.75" x14ac:dyDescent="0.2">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c r="AC776" s="59"/>
      <c r="AD776" s="59"/>
      <c r="AE776" s="59"/>
      <c r="AF776" s="59"/>
      <c r="AG776" s="59"/>
      <c r="AH776" s="59"/>
      <c r="AI776" s="59"/>
      <c r="AJ776" s="59"/>
    </row>
    <row r="777" spans="1:36" ht="12.75" x14ac:dyDescent="0.2">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c r="AC777" s="59"/>
      <c r="AD777" s="59"/>
      <c r="AE777" s="59"/>
      <c r="AF777" s="59"/>
      <c r="AG777" s="59"/>
      <c r="AH777" s="59"/>
      <c r="AI777" s="59"/>
      <c r="AJ777" s="59"/>
    </row>
    <row r="778" spans="1:36" ht="12.75" x14ac:dyDescent="0.2">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c r="AC778" s="59"/>
      <c r="AD778" s="59"/>
      <c r="AE778" s="59"/>
      <c r="AF778" s="59"/>
      <c r="AG778" s="59"/>
      <c r="AH778" s="59"/>
      <c r="AI778" s="59"/>
      <c r="AJ778" s="59"/>
    </row>
    <row r="779" spans="1:36" ht="12.75" x14ac:dyDescent="0.2">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c r="AC779" s="59"/>
      <c r="AD779" s="59"/>
      <c r="AE779" s="59"/>
      <c r="AF779" s="59"/>
      <c r="AG779" s="59"/>
      <c r="AH779" s="59"/>
      <c r="AI779" s="59"/>
      <c r="AJ779" s="59"/>
    </row>
    <row r="780" spans="1:36" ht="12.75" x14ac:dyDescent="0.2">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c r="AC780" s="59"/>
      <c r="AD780" s="59"/>
      <c r="AE780" s="59"/>
      <c r="AF780" s="59"/>
      <c r="AG780" s="59"/>
      <c r="AH780" s="59"/>
      <c r="AI780" s="59"/>
      <c r="AJ780" s="59"/>
    </row>
    <row r="781" spans="1:36" ht="12.75" x14ac:dyDescent="0.2">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c r="AC781" s="59"/>
      <c r="AD781" s="59"/>
      <c r="AE781" s="59"/>
      <c r="AF781" s="59"/>
      <c r="AG781" s="59"/>
      <c r="AH781" s="59"/>
      <c r="AI781" s="59"/>
      <c r="AJ781" s="59"/>
    </row>
    <row r="782" spans="1:36" ht="12.75" x14ac:dyDescent="0.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c r="AC782" s="59"/>
      <c r="AD782" s="59"/>
      <c r="AE782" s="59"/>
      <c r="AF782" s="59"/>
      <c r="AG782" s="59"/>
      <c r="AH782" s="59"/>
      <c r="AI782" s="59"/>
      <c r="AJ782" s="59"/>
    </row>
    <row r="783" spans="1:36" ht="12.75" x14ac:dyDescent="0.2">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c r="AC783" s="59"/>
      <c r="AD783" s="59"/>
      <c r="AE783" s="59"/>
      <c r="AF783" s="59"/>
      <c r="AG783" s="59"/>
      <c r="AH783" s="59"/>
      <c r="AI783" s="59"/>
      <c r="AJ783" s="59"/>
    </row>
    <row r="784" spans="1:36" ht="12.75" x14ac:dyDescent="0.2">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c r="AC784" s="59"/>
      <c r="AD784" s="59"/>
      <c r="AE784" s="59"/>
      <c r="AF784" s="59"/>
      <c r="AG784" s="59"/>
      <c r="AH784" s="59"/>
      <c r="AI784" s="59"/>
      <c r="AJ784" s="59"/>
    </row>
    <row r="785" spans="1:36" ht="12.75" x14ac:dyDescent="0.2">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c r="AC785" s="59"/>
      <c r="AD785" s="59"/>
      <c r="AE785" s="59"/>
      <c r="AF785" s="59"/>
      <c r="AG785" s="59"/>
      <c r="AH785" s="59"/>
      <c r="AI785" s="59"/>
      <c r="AJ785" s="59"/>
    </row>
    <row r="786" spans="1:36" ht="12.75" x14ac:dyDescent="0.2">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c r="AC786" s="59"/>
      <c r="AD786" s="59"/>
      <c r="AE786" s="59"/>
      <c r="AF786" s="59"/>
      <c r="AG786" s="59"/>
      <c r="AH786" s="59"/>
      <c r="AI786" s="59"/>
      <c r="AJ786" s="59"/>
    </row>
    <row r="787" spans="1:36" ht="12.75" x14ac:dyDescent="0.2">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c r="AC787" s="59"/>
      <c r="AD787" s="59"/>
      <c r="AE787" s="59"/>
      <c r="AF787" s="59"/>
      <c r="AG787" s="59"/>
      <c r="AH787" s="59"/>
      <c r="AI787" s="59"/>
      <c r="AJ787" s="59"/>
    </row>
    <row r="788" spans="1:36" ht="12.75" x14ac:dyDescent="0.2">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c r="AC788" s="59"/>
      <c r="AD788" s="59"/>
      <c r="AE788" s="59"/>
      <c r="AF788" s="59"/>
      <c r="AG788" s="59"/>
      <c r="AH788" s="59"/>
      <c r="AI788" s="59"/>
      <c r="AJ788" s="59"/>
    </row>
    <row r="789" spans="1:36" ht="12.75" x14ac:dyDescent="0.2">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c r="AC789" s="59"/>
      <c r="AD789" s="59"/>
      <c r="AE789" s="59"/>
      <c r="AF789" s="59"/>
      <c r="AG789" s="59"/>
      <c r="AH789" s="59"/>
      <c r="AI789" s="59"/>
      <c r="AJ789" s="59"/>
    </row>
    <row r="790" spans="1:36" ht="12.75" x14ac:dyDescent="0.2">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c r="AC790" s="59"/>
      <c r="AD790" s="59"/>
      <c r="AE790" s="59"/>
      <c r="AF790" s="59"/>
      <c r="AG790" s="59"/>
      <c r="AH790" s="59"/>
      <c r="AI790" s="59"/>
      <c r="AJ790" s="59"/>
    </row>
    <row r="791" spans="1:36" ht="12.75" x14ac:dyDescent="0.2">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c r="AC791" s="59"/>
      <c r="AD791" s="59"/>
      <c r="AE791" s="59"/>
      <c r="AF791" s="59"/>
      <c r="AG791" s="59"/>
      <c r="AH791" s="59"/>
      <c r="AI791" s="59"/>
      <c r="AJ791" s="59"/>
    </row>
    <row r="792" spans="1:36" ht="12.75" x14ac:dyDescent="0.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c r="AC792" s="59"/>
      <c r="AD792" s="59"/>
      <c r="AE792" s="59"/>
      <c r="AF792" s="59"/>
      <c r="AG792" s="59"/>
      <c r="AH792" s="59"/>
      <c r="AI792" s="59"/>
      <c r="AJ792" s="59"/>
    </row>
  </sheetData>
  <hyperlinks>
    <hyperlink ref="A7" r:id="rId1" xr:uid="{9AF5D0C6-B2A0-4B35-A44C-EDCD3B3D9C01}"/>
    <hyperlink ref="A38" r:id="rId2" xr:uid="{E0B37667-E23E-41B3-BE62-66AF82E4E6CD}"/>
    <hyperlink ref="C7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8" sqref="C8"/>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605</v>
      </c>
      <c r="C7" t="s">
        <v>606</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607</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625</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624</v>
      </c>
      <c r="E3" s="55"/>
      <c r="F3" s="55"/>
      <c r="G3" s="55"/>
    </row>
    <row r="4" spans="1:33" ht="15" customHeight="1" x14ac:dyDescent="0.2">
      <c r="C4" s="55" t="s">
        <v>495</v>
      </c>
      <c r="D4" s="55" t="s">
        <v>623</v>
      </c>
      <c r="E4" s="55"/>
      <c r="F4" s="55"/>
      <c r="G4" s="55" t="s">
        <v>622</v>
      </c>
    </row>
    <row r="5" spans="1:33" ht="15" customHeight="1" x14ac:dyDescent="0.2">
      <c r="C5" s="55" t="s">
        <v>496</v>
      </c>
      <c r="D5" s="55" t="s">
        <v>621</v>
      </c>
      <c r="E5" s="55"/>
      <c r="F5" s="55"/>
      <c r="G5" s="55"/>
    </row>
    <row r="6" spans="1:33" ht="15" customHeight="1" x14ac:dyDescent="0.2">
      <c r="C6" s="55" t="s">
        <v>497</v>
      </c>
      <c r="D6" s="55"/>
      <c r="E6" s="55" t="s">
        <v>620</v>
      </c>
      <c r="F6" s="55"/>
      <c r="G6" s="55"/>
    </row>
    <row r="10" spans="1:33" ht="15" customHeight="1" x14ac:dyDescent="0.25">
      <c r="A10" s="43" t="s">
        <v>318</v>
      </c>
      <c r="B10" s="54" t="s">
        <v>43</v>
      </c>
      <c r="AG10" s="51" t="s">
        <v>619</v>
      </c>
    </row>
    <row r="11" spans="1:33" ht="15" customHeight="1" x14ac:dyDescent="0.2">
      <c r="B11" s="53" t="s">
        <v>44</v>
      </c>
      <c r="AG11" s="51" t="s">
        <v>618</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617</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616</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615</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614</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613</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613</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556</v>
      </c>
    </row>
    <row r="73" spans="1:33" x14ac:dyDescent="0.2">
      <c r="B73" s="38" t="s">
        <v>538</v>
      </c>
    </row>
    <row r="74" spans="1:33" ht="15" customHeight="1" x14ac:dyDescent="0.2">
      <c r="B74" s="38" t="s">
        <v>68</v>
      </c>
    </row>
    <row r="75" spans="1:33" ht="15" customHeight="1" x14ac:dyDescent="0.2">
      <c r="B75" s="38" t="s">
        <v>612</v>
      </c>
    </row>
    <row r="76" spans="1:33" ht="15" customHeight="1" x14ac:dyDescent="0.2">
      <c r="B76" s="38" t="s">
        <v>69</v>
      </c>
    </row>
    <row r="77" spans="1:33" ht="15" customHeight="1" x14ac:dyDescent="0.2">
      <c r="B77" s="38" t="s">
        <v>540</v>
      </c>
    </row>
    <row r="78" spans="1:33" ht="15" customHeight="1" x14ac:dyDescent="0.2">
      <c r="B78" s="38" t="s">
        <v>611</v>
      </c>
    </row>
    <row r="79" spans="1:33" x14ac:dyDescent="0.2">
      <c r="B79" s="38" t="s">
        <v>71</v>
      </c>
    </row>
    <row r="80" spans="1:33" ht="15" customHeight="1" x14ac:dyDescent="0.2">
      <c r="B80" s="38" t="s">
        <v>541</v>
      </c>
    </row>
    <row r="81" spans="2:2" x14ac:dyDescent="0.2">
      <c r="B81" s="38" t="s">
        <v>542</v>
      </c>
    </row>
    <row r="82" spans="2:2" ht="15" customHeight="1" x14ac:dyDescent="0.2">
      <c r="B82" s="38" t="s">
        <v>543</v>
      </c>
    </row>
    <row r="83" spans="2:2" ht="15" customHeight="1" x14ac:dyDescent="0.2">
      <c r="B83" s="38" t="s">
        <v>544</v>
      </c>
    </row>
    <row r="84" spans="2:2" ht="15" customHeight="1" x14ac:dyDescent="0.2">
      <c r="B84" s="38" t="s">
        <v>545</v>
      </c>
    </row>
    <row r="85" spans="2:2" ht="15" customHeight="1" x14ac:dyDescent="0.2">
      <c r="B85" s="38" t="s">
        <v>546</v>
      </c>
    </row>
    <row r="86" spans="2:2" ht="15" customHeight="1" x14ac:dyDescent="0.2">
      <c r="B86" s="38" t="s">
        <v>192</v>
      </c>
    </row>
    <row r="87" spans="2:2" ht="15" customHeight="1" x14ac:dyDescent="0.2">
      <c r="B87" s="38" t="s">
        <v>72</v>
      </c>
    </row>
    <row r="88" spans="2:2" ht="15" customHeight="1" x14ac:dyDescent="0.2">
      <c r="B88" s="38" t="s">
        <v>547</v>
      </c>
    </row>
    <row r="89" spans="2:2" ht="15" customHeight="1" x14ac:dyDescent="0.2">
      <c r="B89" s="38" t="s">
        <v>610</v>
      </c>
    </row>
    <row r="90" spans="2:2" ht="15" customHeight="1" x14ac:dyDescent="0.2">
      <c r="B90" s="38" t="s">
        <v>73</v>
      </c>
    </row>
    <row r="91" spans="2:2" ht="15" customHeight="1" x14ac:dyDescent="0.2">
      <c r="B91" s="38" t="s">
        <v>549</v>
      </c>
    </row>
    <row r="92" spans="2:2" x14ac:dyDescent="0.2">
      <c r="B92" s="38" t="s">
        <v>550</v>
      </c>
    </row>
    <row r="93" spans="2:2" ht="15" customHeight="1" x14ac:dyDescent="0.2">
      <c r="B93" s="38" t="s">
        <v>74</v>
      </c>
    </row>
    <row r="94" spans="2:2" ht="15" customHeight="1" x14ac:dyDescent="0.2">
      <c r="B94" s="38" t="s">
        <v>551</v>
      </c>
    </row>
    <row r="95" spans="2:2" ht="15" customHeight="1" x14ac:dyDescent="0.2">
      <c r="B95" s="38" t="s">
        <v>552</v>
      </c>
    </row>
    <row r="96" spans="2:2" ht="15" customHeight="1" x14ac:dyDescent="0.2">
      <c r="B96" s="38" t="s">
        <v>553</v>
      </c>
    </row>
    <row r="97" spans="2:33" ht="15" customHeight="1" x14ac:dyDescent="0.2">
      <c r="B97" s="38" t="s">
        <v>554</v>
      </c>
    </row>
    <row r="98" spans="2:33" ht="15" customHeight="1" x14ac:dyDescent="0.2">
      <c r="B98" s="38" t="s">
        <v>555</v>
      </c>
    </row>
    <row r="99" spans="2:33" ht="15" customHeight="1" x14ac:dyDescent="0.2">
      <c r="B99" s="38" t="s">
        <v>609</v>
      </c>
    </row>
    <row r="100" spans="2:33" ht="15" customHeight="1" x14ac:dyDescent="0.2">
      <c r="B100" s="38" t="s">
        <v>608</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5"/>
      <c r="C1100" s="125"/>
      <c r="D1100" s="125"/>
      <c r="E1100" s="125"/>
      <c r="F1100" s="125"/>
      <c r="G1100" s="125"/>
      <c r="H1100" s="125"/>
      <c r="I1100" s="125"/>
      <c r="J1100" s="125"/>
      <c r="K1100" s="125"/>
      <c r="L1100" s="125"/>
      <c r="M1100" s="125"/>
      <c r="N1100" s="125"/>
      <c r="O1100" s="125"/>
      <c r="P1100" s="125"/>
      <c r="Q1100" s="125"/>
      <c r="R1100" s="125"/>
      <c r="S1100" s="125"/>
      <c r="T1100" s="125"/>
      <c r="U1100" s="125"/>
      <c r="V1100" s="125"/>
      <c r="W1100" s="125"/>
      <c r="X1100" s="125"/>
      <c r="Y1100" s="125"/>
      <c r="Z1100" s="125"/>
      <c r="AA1100" s="125"/>
      <c r="AB1100" s="125"/>
      <c r="AC1100" s="125"/>
      <c r="AD1100" s="125"/>
      <c r="AE1100" s="125"/>
      <c r="AF1100" s="125"/>
      <c r="AG1100" s="12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5"/>
      <c r="C1227" s="125"/>
      <c r="D1227" s="125"/>
      <c r="E1227" s="125"/>
      <c r="F1227" s="125"/>
      <c r="G1227" s="125"/>
      <c r="H1227" s="125"/>
      <c r="I1227" s="125"/>
      <c r="J1227" s="125"/>
      <c r="K1227" s="125"/>
      <c r="L1227" s="125"/>
      <c r="M1227" s="125"/>
      <c r="N1227" s="125"/>
      <c r="O1227" s="125"/>
      <c r="P1227" s="125"/>
      <c r="Q1227" s="125"/>
      <c r="R1227" s="125"/>
      <c r="S1227" s="125"/>
      <c r="T1227" s="125"/>
      <c r="U1227" s="125"/>
      <c r="V1227" s="125"/>
      <c r="W1227" s="125"/>
      <c r="X1227" s="125"/>
      <c r="Y1227" s="125"/>
      <c r="Z1227" s="125"/>
      <c r="AA1227" s="125"/>
      <c r="AB1227" s="125"/>
      <c r="AC1227" s="125"/>
      <c r="AD1227" s="125"/>
      <c r="AE1227" s="125"/>
      <c r="AF1227" s="125"/>
      <c r="AG1227" s="12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c r="AG1390" s="12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c r="AG1502" s="12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c r="AG1604" s="12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125"/>
      <c r="C1698" s="125"/>
      <c r="D1698" s="125"/>
      <c r="E1698" s="125"/>
      <c r="F1698" s="125"/>
      <c r="G1698" s="125"/>
      <c r="H1698" s="125"/>
      <c r="I1698" s="125"/>
      <c r="J1698" s="125"/>
      <c r="K1698" s="125"/>
      <c r="L1698" s="125"/>
      <c r="M1698" s="125"/>
      <c r="N1698" s="125"/>
      <c r="O1698" s="125"/>
      <c r="P1698" s="125"/>
      <c r="Q1698" s="125"/>
      <c r="R1698" s="125"/>
      <c r="S1698" s="125"/>
      <c r="T1698" s="125"/>
      <c r="U1698" s="125"/>
      <c r="V1698" s="125"/>
      <c r="W1698" s="125"/>
      <c r="X1698" s="125"/>
      <c r="Y1698" s="125"/>
      <c r="Z1698" s="125"/>
      <c r="AA1698" s="125"/>
      <c r="AB1698" s="125"/>
      <c r="AC1698" s="125"/>
      <c r="AD1698" s="125"/>
      <c r="AE1698" s="125"/>
      <c r="AF1698" s="125"/>
      <c r="AG1698" s="12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c r="AG1945" s="12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c r="AG2031" s="12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c r="AG2153" s="12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c r="AG2317" s="12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c r="AG2419" s="12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c r="AG2509" s="12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c r="AG2598" s="12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c r="AG2719" s="12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c r="AG2837" s="125"/>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2837"/>
  <sheetViews>
    <sheetView workbookViewId="0">
      <pane xSplit="2" ySplit="1" topLeftCell="C2" activePane="bottomRight" state="frozen"/>
      <selection pane="topRight" activeCell="C1" sqref="C1"/>
      <selection pane="bottomLeft" activeCell="A2" sqref="A2"/>
      <selection pane="bottomRight" activeCell="F19" sqref="F19"/>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830</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122" t="s">
        <v>494</v>
      </c>
      <c r="D3" s="122" t="s">
        <v>641</v>
      </c>
      <c r="E3" s="55"/>
      <c r="F3" s="55"/>
      <c r="G3" s="55"/>
    </row>
    <row r="4" spans="1:33" ht="15" customHeight="1" x14ac:dyDescent="0.2">
      <c r="C4" s="122" t="s">
        <v>495</v>
      </c>
      <c r="D4" s="122" t="s">
        <v>831</v>
      </c>
      <c r="E4" s="55"/>
      <c r="F4" s="55"/>
      <c r="G4" s="122" t="s">
        <v>832</v>
      </c>
    </row>
    <row r="5" spans="1:33" ht="15" customHeight="1" x14ac:dyDescent="0.2">
      <c r="C5" s="122" t="s">
        <v>496</v>
      </c>
      <c r="D5" s="122" t="s">
        <v>642</v>
      </c>
      <c r="E5" s="55"/>
      <c r="F5" s="55"/>
      <c r="G5" s="55"/>
    </row>
    <row r="6" spans="1:33" ht="15" customHeight="1" x14ac:dyDescent="0.2">
      <c r="C6" s="122" t="s">
        <v>497</v>
      </c>
      <c r="D6" s="55"/>
      <c r="E6" s="122"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109"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619</v>
      </c>
      <c r="AG10" s="38"/>
    </row>
    <row r="11" spans="1:33" ht="15" customHeight="1" x14ac:dyDescent="0.2">
      <c r="B11" s="110"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618</v>
      </c>
      <c r="AG11" s="38"/>
    </row>
    <row r="12" spans="1:33" ht="15" customHeight="1" x14ac:dyDescent="0.2">
      <c r="B12" s="110"/>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51" t="s">
        <v>617</v>
      </c>
      <c r="AG12" s="38"/>
    </row>
    <row r="13" spans="1:33" ht="15" customHeight="1" thickBot="1" x14ac:dyDescent="0.25">
      <c r="B13" s="112" t="s">
        <v>45</v>
      </c>
      <c r="C13" s="112">
        <v>2022</v>
      </c>
      <c r="D13" s="112">
        <v>2023</v>
      </c>
      <c r="E13" s="112">
        <v>2024</v>
      </c>
      <c r="F13" s="112">
        <v>2025</v>
      </c>
      <c r="G13" s="112">
        <v>2026</v>
      </c>
      <c r="H13" s="112">
        <v>2027</v>
      </c>
      <c r="I13" s="112">
        <v>2028</v>
      </c>
      <c r="J13" s="112">
        <v>2029</v>
      </c>
      <c r="K13" s="112">
        <v>2030</v>
      </c>
      <c r="L13" s="112">
        <v>2031</v>
      </c>
      <c r="M13" s="112">
        <v>2032</v>
      </c>
      <c r="N13" s="112">
        <v>2033</v>
      </c>
      <c r="O13" s="112">
        <v>2034</v>
      </c>
      <c r="P13" s="112">
        <v>2035</v>
      </c>
      <c r="Q13" s="112">
        <v>2036</v>
      </c>
      <c r="R13" s="112">
        <v>2037</v>
      </c>
      <c r="S13" s="112">
        <v>2038</v>
      </c>
      <c r="T13" s="112">
        <v>2039</v>
      </c>
      <c r="U13" s="112">
        <v>2040</v>
      </c>
      <c r="V13" s="112">
        <v>2041</v>
      </c>
      <c r="W13" s="112">
        <v>2042</v>
      </c>
      <c r="X13" s="112">
        <v>2043</v>
      </c>
      <c r="Y13" s="112">
        <v>2044</v>
      </c>
      <c r="Z13" s="112">
        <v>2045</v>
      </c>
      <c r="AA13" s="112">
        <v>2046</v>
      </c>
      <c r="AB13" s="112">
        <v>2047</v>
      </c>
      <c r="AC13" s="112">
        <v>2048</v>
      </c>
      <c r="AD13" s="112">
        <v>2049</v>
      </c>
      <c r="AE13" s="112">
        <v>2050</v>
      </c>
      <c r="AF13" s="113"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114"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115" t="s">
        <v>47</v>
      </c>
      <c r="C16" s="116">
        <v>24.586860999999999</v>
      </c>
      <c r="D16" s="116">
        <v>25.499963999999999</v>
      </c>
      <c r="E16" s="116">
        <v>26.438749000000001</v>
      </c>
      <c r="F16" s="116">
        <v>27.031510999999998</v>
      </c>
      <c r="G16" s="116">
        <v>27.485212000000001</v>
      </c>
      <c r="H16" s="116">
        <v>27.731314000000001</v>
      </c>
      <c r="I16" s="116">
        <v>28.162855</v>
      </c>
      <c r="J16" s="116">
        <v>28.132925</v>
      </c>
      <c r="K16" s="116">
        <v>28.238890000000001</v>
      </c>
      <c r="L16" s="116">
        <v>28.219427</v>
      </c>
      <c r="M16" s="116">
        <v>28.128579999999999</v>
      </c>
      <c r="N16" s="116">
        <v>28.058814999999999</v>
      </c>
      <c r="O16" s="116">
        <v>27.943375</v>
      </c>
      <c r="P16" s="116">
        <v>27.939526000000001</v>
      </c>
      <c r="Q16" s="116">
        <v>27.710215000000002</v>
      </c>
      <c r="R16" s="116">
        <v>27.648402999999998</v>
      </c>
      <c r="S16" s="116">
        <v>27.524059000000001</v>
      </c>
      <c r="T16" s="116">
        <v>27.327276000000001</v>
      </c>
      <c r="U16" s="116">
        <v>27.284966000000001</v>
      </c>
      <c r="V16" s="116">
        <v>27.20927</v>
      </c>
      <c r="W16" s="116">
        <v>27.209748999999999</v>
      </c>
      <c r="X16" s="116">
        <v>27.469055000000001</v>
      </c>
      <c r="Y16" s="116">
        <v>27.598185000000001</v>
      </c>
      <c r="Z16" s="116">
        <v>27.572426</v>
      </c>
      <c r="AA16" s="116">
        <v>27.258635999999999</v>
      </c>
      <c r="AB16" s="116">
        <v>26.795884999999998</v>
      </c>
      <c r="AC16" s="116">
        <v>27.135100999999999</v>
      </c>
      <c r="AD16" s="116">
        <v>27.372698</v>
      </c>
      <c r="AE16" s="116">
        <v>27.123625000000001</v>
      </c>
      <c r="AF16" s="117">
        <v>3.5130000000000001E-3</v>
      </c>
      <c r="AG16" s="38"/>
    </row>
    <row r="17" spans="1:33" ht="15" customHeight="1" x14ac:dyDescent="0.2">
      <c r="A17" s="43" t="s">
        <v>320</v>
      </c>
      <c r="B17" s="115" t="s">
        <v>48</v>
      </c>
      <c r="C17" s="116">
        <v>7.7684930000000003</v>
      </c>
      <c r="D17" s="116">
        <v>8.1025150000000004</v>
      </c>
      <c r="E17" s="116">
        <v>8.1759350000000008</v>
      </c>
      <c r="F17" s="116">
        <v>8.2412139999999994</v>
      </c>
      <c r="G17" s="116">
        <v>8.4422090000000001</v>
      </c>
      <c r="H17" s="116">
        <v>8.3980840000000008</v>
      </c>
      <c r="I17" s="116">
        <v>8.4761659999999992</v>
      </c>
      <c r="J17" s="116">
        <v>8.4910379999999996</v>
      </c>
      <c r="K17" s="116">
        <v>8.4753399999999992</v>
      </c>
      <c r="L17" s="116">
        <v>8.4536850000000001</v>
      </c>
      <c r="M17" s="116">
        <v>8.5202570000000009</v>
      </c>
      <c r="N17" s="116">
        <v>8.5803940000000001</v>
      </c>
      <c r="O17" s="116">
        <v>8.62974</v>
      </c>
      <c r="P17" s="116">
        <v>8.7300950000000004</v>
      </c>
      <c r="Q17" s="116">
        <v>8.7400760000000002</v>
      </c>
      <c r="R17" s="116">
        <v>8.7713699999999992</v>
      </c>
      <c r="S17" s="116">
        <v>8.8533039999999996</v>
      </c>
      <c r="T17" s="116">
        <v>8.9258249999999997</v>
      </c>
      <c r="U17" s="116">
        <v>9.021941</v>
      </c>
      <c r="V17" s="116">
        <v>9.1278120000000005</v>
      </c>
      <c r="W17" s="116">
        <v>9.1812470000000008</v>
      </c>
      <c r="X17" s="116">
        <v>9.2782999999999998</v>
      </c>
      <c r="Y17" s="116">
        <v>9.376925</v>
      </c>
      <c r="Z17" s="116">
        <v>9.4039889999999993</v>
      </c>
      <c r="AA17" s="116">
        <v>9.4178680000000004</v>
      </c>
      <c r="AB17" s="116">
        <v>9.4216169999999995</v>
      </c>
      <c r="AC17" s="116">
        <v>9.4990269999999999</v>
      </c>
      <c r="AD17" s="116">
        <v>9.5543080000000007</v>
      </c>
      <c r="AE17" s="116">
        <v>9.6147039999999997</v>
      </c>
      <c r="AF17" s="117">
        <v>7.6439999999999998E-3</v>
      </c>
      <c r="AG17" s="38"/>
    </row>
    <row r="18" spans="1:33" ht="15" customHeight="1" x14ac:dyDescent="0.2">
      <c r="A18" s="43" t="s">
        <v>321</v>
      </c>
      <c r="B18" s="115" t="s">
        <v>49</v>
      </c>
      <c r="C18" s="116">
        <v>37.809714999999997</v>
      </c>
      <c r="D18" s="116">
        <v>37.990219000000003</v>
      </c>
      <c r="E18" s="116">
        <v>36.931759</v>
      </c>
      <c r="F18" s="116">
        <v>37.510280999999999</v>
      </c>
      <c r="G18" s="116">
        <v>38.475357000000002</v>
      </c>
      <c r="H18" s="116">
        <v>39.074528000000001</v>
      </c>
      <c r="I18" s="116">
        <v>39.908192</v>
      </c>
      <c r="J18" s="116">
        <v>40.477879000000001</v>
      </c>
      <c r="K18" s="116">
        <v>41.062511000000001</v>
      </c>
      <c r="L18" s="116">
        <v>41.425964</v>
      </c>
      <c r="M18" s="116">
        <v>41.854370000000003</v>
      </c>
      <c r="N18" s="116">
        <v>42.400340999999997</v>
      </c>
      <c r="O18" s="116">
        <v>42.875584000000003</v>
      </c>
      <c r="P18" s="116">
        <v>43.327648000000003</v>
      </c>
      <c r="Q18" s="116">
        <v>43.434570000000001</v>
      </c>
      <c r="R18" s="116">
        <v>43.62809</v>
      </c>
      <c r="S18" s="116">
        <v>43.985118999999997</v>
      </c>
      <c r="T18" s="116">
        <v>43.997875000000001</v>
      </c>
      <c r="U18" s="116">
        <v>44.285285999999999</v>
      </c>
      <c r="V18" s="116">
        <v>44.528678999999997</v>
      </c>
      <c r="W18" s="116">
        <v>44.733294999999998</v>
      </c>
      <c r="X18" s="116">
        <v>44.909557</v>
      </c>
      <c r="Y18" s="116">
        <v>45.102093000000004</v>
      </c>
      <c r="Z18" s="116">
        <v>45.192509000000001</v>
      </c>
      <c r="AA18" s="116">
        <v>45.137931999999999</v>
      </c>
      <c r="AB18" s="116">
        <v>45.318108000000002</v>
      </c>
      <c r="AC18" s="116">
        <v>45.538063000000001</v>
      </c>
      <c r="AD18" s="116">
        <v>45.707684</v>
      </c>
      <c r="AE18" s="116">
        <v>45.899261000000003</v>
      </c>
      <c r="AF18" s="117">
        <v>6.9480000000000002E-3</v>
      </c>
      <c r="AG18" s="38"/>
    </row>
    <row r="19" spans="1:33" ht="15" customHeight="1" x14ac:dyDescent="0.2">
      <c r="A19" s="43" t="s">
        <v>322</v>
      </c>
      <c r="B19" s="115" t="s">
        <v>50</v>
      </c>
      <c r="C19" s="116">
        <v>11.797126</v>
      </c>
      <c r="D19" s="116">
        <v>11.090334</v>
      </c>
      <c r="E19" s="116">
        <v>12.050364</v>
      </c>
      <c r="F19" s="116">
        <v>11.318080999999999</v>
      </c>
      <c r="G19" s="116">
        <v>10.849767</v>
      </c>
      <c r="H19" s="116">
        <v>10.478246</v>
      </c>
      <c r="I19" s="116">
        <v>10.15931</v>
      </c>
      <c r="J19" s="116">
        <v>10.026073</v>
      </c>
      <c r="K19" s="116">
        <v>9.6686350000000001</v>
      </c>
      <c r="L19" s="116">
        <v>9.5458839999999991</v>
      </c>
      <c r="M19" s="116">
        <v>9.5399569999999994</v>
      </c>
      <c r="N19" s="116">
        <v>9.4722609999999996</v>
      </c>
      <c r="O19" s="116">
        <v>9.3424630000000004</v>
      </c>
      <c r="P19" s="116">
        <v>9.2555069999999997</v>
      </c>
      <c r="Q19" s="116">
        <v>9.1464280000000002</v>
      </c>
      <c r="R19" s="116">
        <v>9.1014920000000004</v>
      </c>
      <c r="S19" s="116">
        <v>8.7771779999999993</v>
      </c>
      <c r="T19" s="116">
        <v>8.5559150000000006</v>
      </c>
      <c r="U19" s="116">
        <v>8.343731</v>
      </c>
      <c r="V19" s="116">
        <v>8.2173490000000005</v>
      </c>
      <c r="W19" s="116">
        <v>8.182207</v>
      </c>
      <c r="X19" s="116">
        <v>8.0895840000000003</v>
      </c>
      <c r="Y19" s="116">
        <v>8.0075389999999995</v>
      </c>
      <c r="Z19" s="116">
        <v>8.0745170000000002</v>
      </c>
      <c r="AA19" s="116">
        <v>8.0342389999999995</v>
      </c>
      <c r="AB19" s="116">
        <v>7.9463819999999998</v>
      </c>
      <c r="AC19" s="116">
        <v>7.7191159999999996</v>
      </c>
      <c r="AD19" s="116">
        <v>7.6769319999999999</v>
      </c>
      <c r="AE19" s="116">
        <v>7.6475140000000001</v>
      </c>
      <c r="AF19" s="117">
        <v>-1.5362000000000001E-2</v>
      </c>
      <c r="AG19" s="38"/>
    </row>
    <row r="20" spans="1:33" ht="15" customHeight="1" x14ac:dyDescent="0.2">
      <c r="A20" s="43" t="s">
        <v>323</v>
      </c>
      <c r="B20" s="115" t="s">
        <v>51</v>
      </c>
      <c r="C20" s="116">
        <v>8.0646550000000001</v>
      </c>
      <c r="D20" s="116">
        <v>8.1872109999999996</v>
      </c>
      <c r="E20" s="116">
        <v>8.2466139999999992</v>
      </c>
      <c r="F20" s="116">
        <v>8.1719539999999995</v>
      </c>
      <c r="G20" s="116">
        <v>8.0928349999999991</v>
      </c>
      <c r="H20" s="116">
        <v>8.0928349999999991</v>
      </c>
      <c r="I20" s="116">
        <v>7.9973029999999996</v>
      </c>
      <c r="J20" s="116">
        <v>7.9973029999999996</v>
      </c>
      <c r="K20" s="116">
        <v>7.9973029999999996</v>
      </c>
      <c r="L20" s="116">
        <v>7.9973039999999997</v>
      </c>
      <c r="M20" s="116">
        <v>7.907743</v>
      </c>
      <c r="N20" s="116">
        <v>7.907743</v>
      </c>
      <c r="O20" s="116">
        <v>7.8057270000000001</v>
      </c>
      <c r="P20" s="116">
        <v>7.8057270000000001</v>
      </c>
      <c r="Q20" s="116">
        <v>7.8057270000000001</v>
      </c>
      <c r="R20" s="116">
        <v>7.8057270000000001</v>
      </c>
      <c r="S20" s="116">
        <v>7.727125</v>
      </c>
      <c r="T20" s="116">
        <v>7.727125</v>
      </c>
      <c r="U20" s="116">
        <v>7.727125</v>
      </c>
      <c r="V20" s="116">
        <v>7.7271260000000002</v>
      </c>
      <c r="W20" s="116">
        <v>7.727125</v>
      </c>
      <c r="X20" s="116">
        <v>7.727125</v>
      </c>
      <c r="Y20" s="116">
        <v>7.727125</v>
      </c>
      <c r="Z20" s="116">
        <v>7.727125</v>
      </c>
      <c r="AA20" s="116">
        <v>7.6307669999999996</v>
      </c>
      <c r="AB20" s="116">
        <v>7.6307660000000004</v>
      </c>
      <c r="AC20" s="116">
        <v>7.6307669999999996</v>
      </c>
      <c r="AD20" s="116">
        <v>7.6307660000000004</v>
      </c>
      <c r="AE20" s="116">
        <v>7.6304819999999998</v>
      </c>
      <c r="AF20" s="117">
        <v>-1.9740000000000001E-3</v>
      </c>
      <c r="AG20" s="38"/>
    </row>
    <row r="21" spans="1:33" ht="15" customHeight="1" x14ac:dyDescent="0.2">
      <c r="A21" s="43" t="s">
        <v>324</v>
      </c>
      <c r="B21" s="115" t="s">
        <v>191</v>
      </c>
      <c r="C21" s="116">
        <v>2.4534370000000001</v>
      </c>
      <c r="D21" s="116">
        <v>2.4561000000000002</v>
      </c>
      <c r="E21" s="116">
        <v>2.5214310000000002</v>
      </c>
      <c r="F21" s="116">
        <v>2.5916350000000001</v>
      </c>
      <c r="G21" s="116">
        <v>2.5672929999999998</v>
      </c>
      <c r="H21" s="116">
        <v>2.539234</v>
      </c>
      <c r="I21" s="116">
        <v>2.5203929999999999</v>
      </c>
      <c r="J21" s="116">
        <v>2.5014889999999999</v>
      </c>
      <c r="K21" s="116">
        <v>2.4941689999999999</v>
      </c>
      <c r="L21" s="116">
        <v>2.487098</v>
      </c>
      <c r="M21" s="116">
        <v>2.4819209999999998</v>
      </c>
      <c r="N21" s="116">
        <v>2.4741849999999999</v>
      </c>
      <c r="O21" s="116">
        <v>2.464372</v>
      </c>
      <c r="P21" s="116">
        <v>2.448242</v>
      </c>
      <c r="Q21" s="116">
        <v>2.428823</v>
      </c>
      <c r="R21" s="116">
        <v>2.4174730000000002</v>
      </c>
      <c r="S21" s="116">
        <v>2.4005169999999998</v>
      </c>
      <c r="T21" s="116">
        <v>2.3762279999999998</v>
      </c>
      <c r="U21" s="116">
        <v>2.3702570000000001</v>
      </c>
      <c r="V21" s="116">
        <v>2.3454120000000001</v>
      </c>
      <c r="W21" s="116">
        <v>2.3370630000000001</v>
      </c>
      <c r="X21" s="116">
        <v>2.333291</v>
      </c>
      <c r="Y21" s="116">
        <v>2.325866</v>
      </c>
      <c r="Z21" s="116">
        <v>2.3148219999999999</v>
      </c>
      <c r="AA21" s="116">
        <v>2.3066499999999999</v>
      </c>
      <c r="AB21" s="116">
        <v>2.2995220000000001</v>
      </c>
      <c r="AC21" s="116">
        <v>2.2911999999999999</v>
      </c>
      <c r="AD21" s="116">
        <v>2.2733500000000002</v>
      </c>
      <c r="AE21" s="116">
        <v>2.2658559999999999</v>
      </c>
      <c r="AF21" s="117">
        <v>-2.8370000000000001E-3</v>
      </c>
      <c r="AG21" s="38"/>
    </row>
    <row r="22" spans="1:33" ht="15" customHeight="1" x14ac:dyDescent="0.2">
      <c r="A22" s="43" t="s">
        <v>325</v>
      </c>
      <c r="B22" s="115" t="s">
        <v>52</v>
      </c>
      <c r="C22" s="116">
        <v>4.8320169999999996</v>
      </c>
      <c r="D22" s="116">
        <v>4.8068689999999998</v>
      </c>
      <c r="E22" s="116">
        <v>4.7273509999999996</v>
      </c>
      <c r="F22" s="116">
        <v>4.7282640000000002</v>
      </c>
      <c r="G22" s="116">
        <v>4.7261490000000004</v>
      </c>
      <c r="H22" s="116">
        <v>4.7327329999999996</v>
      </c>
      <c r="I22" s="116">
        <v>4.7487389999999996</v>
      </c>
      <c r="J22" s="116">
        <v>4.7590389999999996</v>
      </c>
      <c r="K22" s="116">
        <v>4.7643060000000004</v>
      </c>
      <c r="L22" s="116">
        <v>4.7736710000000002</v>
      </c>
      <c r="M22" s="116">
        <v>4.7862299999999998</v>
      </c>
      <c r="N22" s="116">
        <v>4.8006659999999997</v>
      </c>
      <c r="O22" s="116">
        <v>4.815785</v>
      </c>
      <c r="P22" s="116">
        <v>4.844792</v>
      </c>
      <c r="Q22" s="116">
        <v>4.8478430000000001</v>
      </c>
      <c r="R22" s="116">
        <v>4.8559320000000001</v>
      </c>
      <c r="S22" s="116">
        <v>4.8667129999999998</v>
      </c>
      <c r="T22" s="116">
        <v>4.8767459999999998</v>
      </c>
      <c r="U22" s="116">
        <v>4.8923370000000004</v>
      </c>
      <c r="V22" s="116">
        <v>4.9125649999999998</v>
      </c>
      <c r="W22" s="116">
        <v>4.9303980000000003</v>
      </c>
      <c r="X22" s="116">
        <v>4.945951</v>
      </c>
      <c r="Y22" s="116">
        <v>4.9558609999999996</v>
      </c>
      <c r="Z22" s="116">
        <v>4.9725929999999998</v>
      </c>
      <c r="AA22" s="116">
        <v>4.9991909999999997</v>
      </c>
      <c r="AB22" s="116">
        <v>5.0402069999999997</v>
      </c>
      <c r="AC22" s="116">
        <v>5.1252120000000003</v>
      </c>
      <c r="AD22" s="116">
        <v>5.157985</v>
      </c>
      <c r="AE22" s="116">
        <v>5.2117170000000002</v>
      </c>
      <c r="AF22" s="117">
        <v>2.7049999999999999E-3</v>
      </c>
      <c r="AG22" s="38"/>
    </row>
    <row r="23" spans="1:33" ht="15" customHeight="1" x14ac:dyDescent="0.2">
      <c r="A23" s="43" t="s">
        <v>326</v>
      </c>
      <c r="B23" s="115" t="s">
        <v>53</v>
      </c>
      <c r="C23" s="116">
        <v>5.6234729999999997</v>
      </c>
      <c r="D23" s="116">
        <v>6.1164389999999997</v>
      </c>
      <c r="E23" s="116">
        <v>6.7765269999999997</v>
      </c>
      <c r="F23" s="116">
        <v>7.5543719999999999</v>
      </c>
      <c r="G23" s="116">
        <v>8.0864100000000008</v>
      </c>
      <c r="H23" s="116">
        <v>8.4393770000000004</v>
      </c>
      <c r="I23" s="116">
        <v>8.7129659999999998</v>
      </c>
      <c r="J23" s="116">
        <v>8.9062769999999993</v>
      </c>
      <c r="K23" s="116">
        <v>9.3015640000000008</v>
      </c>
      <c r="L23" s="116">
        <v>9.9753080000000001</v>
      </c>
      <c r="M23" s="116">
        <v>10.663555000000001</v>
      </c>
      <c r="N23" s="116">
        <v>10.918359000000001</v>
      </c>
      <c r="O23" s="116">
        <v>11.188314</v>
      </c>
      <c r="P23" s="116">
        <v>11.541244000000001</v>
      </c>
      <c r="Q23" s="116">
        <v>12.041451</v>
      </c>
      <c r="R23" s="116">
        <v>12.309735</v>
      </c>
      <c r="S23" s="116">
        <v>12.652301</v>
      </c>
      <c r="T23" s="116">
        <v>12.955525</v>
      </c>
      <c r="U23" s="116">
        <v>13.323511999999999</v>
      </c>
      <c r="V23" s="116">
        <v>13.487947</v>
      </c>
      <c r="W23" s="116">
        <v>13.645909</v>
      </c>
      <c r="X23" s="116">
        <v>13.84064</v>
      </c>
      <c r="Y23" s="116">
        <v>14.034355</v>
      </c>
      <c r="Z23" s="116">
        <v>14.322448</v>
      </c>
      <c r="AA23" s="116">
        <v>14.642483</v>
      </c>
      <c r="AB23" s="116">
        <v>14.976583</v>
      </c>
      <c r="AC23" s="116">
        <v>15.287159000000001</v>
      </c>
      <c r="AD23" s="116">
        <v>15.499435</v>
      </c>
      <c r="AE23" s="116">
        <v>15.829402999999999</v>
      </c>
      <c r="AF23" s="117">
        <v>3.7652999999999999E-2</v>
      </c>
      <c r="AG23" s="38"/>
    </row>
    <row r="24" spans="1:33" ht="15" customHeight="1" x14ac:dyDescent="0.2">
      <c r="A24" s="43" t="s">
        <v>327</v>
      </c>
      <c r="B24" s="115" t="s">
        <v>54</v>
      </c>
      <c r="C24" s="116">
        <v>1.825124</v>
      </c>
      <c r="D24" s="116">
        <v>1.234046</v>
      </c>
      <c r="E24" s="116">
        <v>0.91988899999999996</v>
      </c>
      <c r="F24" s="116">
        <v>0.79506299999999996</v>
      </c>
      <c r="G24" s="116">
        <v>0.90485099999999996</v>
      </c>
      <c r="H24" s="116">
        <v>0.900868</v>
      </c>
      <c r="I24" s="116">
        <v>0.83774999999999999</v>
      </c>
      <c r="J24" s="116">
        <v>0.81725000000000003</v>
      </c>
      <c r="K24" s="116">
        <v>0.81786999999999999</v>
      </c>
      <c r="L24" s="116">
        <v>0.81670200000000004</v>
      </c>
      <c r="M24" s="116">
        <v>0.68950800000000001</v>
      </c>
      <c r="N24" s="116">
        <v>0.68857199999999996</v>
      </c>
      <c r="O24" s="116">
        <v>0.69748299999999996</v>
      </c>
      <c r="P24" s="116">
        <v>0.69359199999999999</v>
      </c>
      <c r="Q24" s="116">
        <v>0.69997399999999999</v>
      </c>
      <c r="R24" s="116">
        <v>0.69896999999999998</v>
      </c>
      <c r="S24" s="116">
        <v>0.688863</v>
      </c>
      <c r="T24" s="116">
        <v>0.67144400000000004</v>
      </c>
      <c r="U24" s="116">
        <v>0.67008800000000002</v>
      </c>
      <c r="V24" s="116">
        <v>0.66951799999999995</v>
      </c>
      <c r="W24" s="116">
        <v>0.67203900000000005</v>
      </c>
      <c r="X24" s="116">
        <v>0.67219600000000002</v>
      </c>
      <c r="Y24" s="116">
        <v>0.66933200000000004</v>
      </c>
      <c r="Z24" s="116">
        <v>0.66811200000000004</v>
      </c>
      <c r="AA24" s="116">
        <v>0.67025699999999999</v>
      </c>
      <c r="AB24" s="116">
        <v>0.66773499999999997</v>
      </c>
      <c r="AC24" s="116">
        <v>0.67196900000000004</v>
      </c>
      <c r="AD24" s="116">
        <v>0.67845999999999995</v>
      </c>
      <c r="AE24" s="116">
        <v>0.67097300000000004</v>
      </c>
      <c r="AF24" s="117">
        <v>-3.5106999999999999E-2</v>
      </c>
      <c r="AG24" s="38"/>
    </row>
    <row r="25" spans="1:33" ht="15" customHeight="1" x14ac:dyDescent="0.2">
      <c r="A25" s="43" t="s">
        <v>328</v>
      </c>
      <c r="B25" s="114" t="s">
        <v>55</v>
      </c>
      <c r="C25" s="118">
        <v>104.76091</v>
      </c>
      <c r="D25" s="118">
        <v>105.48369599999999</v>
      </c>
      <c r="E25" s="118">
        <v>106.78861999999999</v>
      </c>
      <c r="F25" s="118">
        <v>107.94238300000001</v>
      </c>
      <c r="G25" s="118">
        <v>109.630089</v>
      </c>
      <c r="H25" s="118">
        <v>110.38722199999999</v>
      </c>
      <c r="I25" s="118">
        <v>111.52368199999999</v>
      </c>
      <c r="J25" s="118">
        <v>112.10927599999999</v>
      </c>
      <c r="K25" s="118">
        <v>112.820595</v>
      </c>
      <c r="L25" s="118">
        <v>113.695053</v>
      </c>
      <c r="M25" s="118">
        <v>114.572113</v>
      </c>
      <c r="N25" s="118">
        <v>115.301338</v>
      </c>
      <c r="O25" s="118">
        <v>115.76284</v>
      </c>
      <c r="P25" s="118">
        <v>116.58638000000001</v>
      </c>
      <c r="Q25" s="118">
        <v>116.855103</v>
      </c>
      <c r="R25" s="118">
        <v>117.23719800000001</v>
      </c>
      <c r="S25" s="118">
        <v>117.475182</v>
      </c>
      <c r="T25" s="118">
        <v>117.413971</v>
      </c>
      <c r="U25" s="118">
        <v>117.91925000000001</v>
      </c>
      <c r="V25" s="118">
        <v>118.225677</v>
      </c>
      <c r="W25" s="118">
        <v>118.619041</v>
      </c>
      <c r="X25" s="118">
        <v>119.26570100000001</v>
      </c>
      <c r="Y25" s="118">
        <v>119.797287</v>
      </c>
      <c r="Z25" s="118">
        <v>120.248543</v>
      </c>
      <c r="AA25" s="118">
        <v>120.09802999999999</v>
      </c>
      <c r="AB25" s="118">
        <v>120.09680899999999</v>
      </c>
      <c r="AC25" s="118">
        <v>120.897614</v>
      </c>
      <c r="AD25" s="118">
        <v>121.55162</v>
      </c>
      <c r="AE25" s="118">
        <v>121.893539</v>
      </c>
      <c r="AF25" s="119">
        <v>5.424E-3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114"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115" t="s">
        <v>57</v>
      </c>
      <c r="C28" s="116">
        <v>13.823781</v>
      </c>
      <c r="D28" s="116">
        <v>14.809858</v>
      </c>
      <c r="E28" s="116">
        <v>15.690073</v>
      </c>
      <c r="F28" s="116">
        <v>15.092949000000001</v>
      </c>
      <c r="G28" s="116">
        <v>14.838153</v>
      </c>
      <c r="H28" s="116">
        <v>15.095362</v>
      </c>
      <c r="I28" s="116">
        <v>14.798847</v>
      </c>
      <c r="J28" s="116">
        <v>15.175682</v>
      </c>
      <c r="K28" s="116">
        <v>15.086838999999999</v>
      </c>
      <c r="L28" s="116">
        <v>15.128811000000001</v>
      </c>
      <c r="M28" s="116">
        <v>15.236305</v>
      </c>
      <c r="N28" s="116">
        <v>15.427337</v>
      </c>
      <c r="O28" s="116">
        <v>15.597878</v>
      </c>
      <c r="P28" s="116">
        <v>15.693668000000001</v>
      </c>
      <c r="Q28" s="116">
        <v>15.785698</v>
      </c>
      <c r="R28" s="116">
        <v>15.883343999999999</v>
      </c>
      <c r="S28" s="116">
        <v>15.850018</v>
      </c>
      <c r="T28" s="116">
        <v>16.041573</v>
      </c>
      <c r="U28" s="116">
        <v>16.054912999999999</v>
      </c>
      <c r="V28" s="116">
        <v>16.059512999999999</v>
      </c>
      <c r="W28" s="116">
        <v>16.119133000000001</v>
      </c>
      <c r="X28" s="116">
        <v>15.773911999999999</v>
      </c>
      <c r="Y28" s="116">
        <v>15.640153</v>
      </c>
      <c r="Z28" s="116">
        <v>15.519615999999999</v>
      </c>
      <c r="AA28" s="116">
        <v>15.769712999999999</v>
      </c>
      <c r="AB28" s="116">
        <v>15.969545</v>
      </c>
      <c r="AC28" s="116">
        <v>15.555875</v>
      </c>
      <c r="AD28" s="116">
        <v>15.217796</v>
      </c>
      <c r="AE28" s="116">
        <v>15.311344</v>
      </c>
      <c r="AF28" s="117">
        <v>3.6570000000000001E-3</v>
      </c>
      <c r="AG28" s="38"/>
    </row>
    <row r="29" spans="1:33" ht="15" customHeight="1" x14ac:dyDescent="0.2">
      <c r="A29" s="43" t="s">
        <v>330</v>
      </c>
      <c r="B29" s="115" t="s">
        <v>58</v>
      </c>
      <c r="C29" s="116">
        <v>4.7638949999999998</v>
      </c>
      <c r="D29" s="116">
        <v>4.8549030000000002</v>
      </c>
      <c r="E29" s="116">
        <v>4.0138990000000003</v>
      </c>
      <c r="F29" s="116">
        <v>4.0346570000000002</v>
      </c>
      <c r="G29" s="116">
        <v>4.0322050000000003</v>
      </c>
      <c r="H29" s="116">
        <v>3.9747919999999999</v>
      </c>
      <c r="I29" s="116">
        <v>3.9084650000000001</v>
      </c>
      <c r="J29" s="116">
        <v>3.821993</v>
      </c>
      <c r="K29" s="116">
        <v>3.7984339999999999</v>
      </c>
      <c r="L29" s="116">
        <v>3.8007949999999999</v>
      </c>
      <c r="M29" s="116">
        <v>3.7487240000000002</v>
      </c>
      <c r="N29" s="116">
        <v>3.714331</v>
      </c>
      <c r="O29" s="116">
        <v>3.6968779999999999</v>
      </c>
      <c r="P29" s="116">
        <v>3.6855190000000002</v>
      </c>
      <c r="Q29" s="116">
        <v>3.6759400000000002</v>
      </c>
      <c r="R29" s="116">
        <v>3.6879089999999999</v>
      </c>
      <c r="S29" s="116">
        <v>3.689778</v>
      </c>
      <c r="T29" s="116">
        <v>3.7030099999999999</v>
      </c>
      <c r="U29" s="116">
        <v>3.708942</v>
      </c>
      <c r="V29" s="116">
        <v>3.7206769999999998</v>
      </c>
      <c r="W29" s="116">
        <v>3.7284229999999998</v>
      </c>
      <c r="X29" s="116">
        <v>3.7322549999999999</v>
      </c>
      <c r="Y29" s="116">
        <v>3.7371940000000001</v>
      </c>
      <c r="Z29" s="116">
        <v>3.7575980000000002</v>
      </c>
      <c r="AA29" s="116">
        <v>3.7132130000000001</v>
      </c>
      <c r="AB29" s="116">
        <v>3.7370209999999999</v>
      </c>
      <c r="AC29" s="116">
        <v>3.8141980000000002</v>
      </c>
      <c r="AD29" s="116">
        <v>3.8259629999999998</v>
      </c>
      <c r="AE29" s="116">
        <v>3.7594180000000001</v>
      </c>
      <c r="AF29" s="117">
        <v>-8.4220000000000007E-3</v>
      </c>
      <c r="AG29" s="38"/>
    </row>
    <row r="30" spans="1:33" ht="15" customHeight="1" x14ac:dyDescent="0.2">
      <c r="A30" s="43" t="s">
        <v>331</v>
      </c>
      <c r="B30" s="115" t="s">
        <v>62</v>
      </c>
      <c r="C30" s="116">
        <v>2.9856099999999999</v>
      </c>
      <c r="D30" s="116">
        <v>2.7553519999999998</v>
      </c>
      <c r="E30" s="116">
        <v>2.4320029999999999</v>
      </c>
      <c r="F30" s="116">
        <v>2.3708399999999998</v>
      </c>
      <c r="G30" s="116">
        <v>2.3790629999999999</v>
      </c>
      <c r="H30" s="116">
        <v>2.3934359999999999</v>
      </c>
      <c r="I30" s="116">
        <v>2.2813310000000002</v>
      </c>
      <c r="J30" s="116">
        <v>2.2090399999999999</v>
      </c>
      <c r="K30" s="116">
        <v>2.2509890000000001</v>
      </c>
      <c r="L30" s="116">
        <v>2.2390720000000002</v>
      </c>
      <c r="M30" s="116">
        <v>2.281628</v>
      </c>
      <c r="N30" s="116">
        <v>2.2946460000000002</v>
      </c>
      <c r="O30" s="116">
        <v>2.3019699999999998</v>
      </c>
      <c r="P30" s="116">
        <v>2.2864520000000002</v>
      </c>
      <c r="Q30" s="116">
        <v>2.2905700000000002</v>
      </c>
      <c r="R30" s="116">
        <v>2.3177599999999998</v>
      </c>
      <c r="S30" s="116">
        <v>2.3292959999999998</v>
      </c>
      <c r="T30" s="116">
        <v>2.357005</v>
      </c>
      <c r="U30" s="116">
        <v>2.380881</v>
      </c>
      <c r="V30" s="116">
        <v>2.3938120000000001</v>
      </c>
      <c r="W30" s="116">
        <v>2.4463650000000001</v>
      </c>
      <c r="X30" s="116">
        <v>2.519641</v>
      </c>
      <c r="Y30" s="116">
        <v>2.5907939999999998</v>
      </c>
      <c r="Z30" s="116">
        <v>2.632037</v>
      </c>
      <c r="AA30" s="116">
        <v>2.6644030000000001</v>
      </c>
      <c r="AB30" s="116">
        <v>2.6984520000000001</v>
      </c>
      <c r="AC30" s="116">
        <v>2.7395619999999998</v>
      </c>
      <c r="AD30" s="116">
        <v>2.7553899999999998</v>
      </c>
      <c r="AE30" s="116">
        <v>2.7664140000000002</v>
      </c>
      <c r="AF30" s="117">
        <v>-2.7200000000000002E-3</v>
      </c>
      <c r="AG30" s="38"/>
    </row>
    <row r="31" spans="1:33" ht="12" x14ac:dyDescent="0.2">
      <c r="A31" s="43" t="s">
        <v>332</v>
      </c>
      <c r="B31" s="115" t="s">
        <v>333</v>
      </c>
      <c r="C31" s="116">
        <v>0.252056</v>
      </c>
      <c r="D31" s="116">
        <v>0.32097199999999998</v>
      </c>
      <c r="E31" s="116">
        <v>0.14682999999999999</v>
      </c>
      <c r="F31" s="116">
        <v>0.13295000000000001</v>
      </c>
      <c r="G31" s="116">
        <v>0.14277899999999999</v>
      </c>
      <c r="H31" s="116">
        <v>0.170818</v>
      </c>
      <c r="I31" s="116">
        <v>0.17877999999999999</v>
      </c>
      <c r="J31" s="116">
        <v>0.180646</v>
      </c>
      <c r="K31" s="116">
        <v>0.18596199999999999</v>
      </c>
      <c r="L31" s="116">
        <v>0.177006</v>
      </c>
      <c r="M31" s="116">
        <v>0.18224499999999999</v>
      </c>
      <c r="N31" s="116">
        <v>0.175737</v>
      </c>
      <c r="O31" s="116">
        <v>0.18113499999999999</v>
      </c>
      <c r="P31" s="116">
        <v>0.17821000000000001</v>
      </c>
      <c r="Q31" s="116">
        <v>0.175814</v>
      </c>
      <c r="R31" s="116">
        <v>0.17422199999999999</v>
      </c>
      <c r="S31" s="116">
        <v>0.17796500000000001</v>
      </c>
      <c r="T31" s="116">
        <v>0.179594</v>
      </c>
      <c r="U31" s="116">
        <v>0.179869</v>
      </c>
      <c r="V31" s="116">
        <v>0.17330499999999999</v>
      </c>
      <c r="W31" s="116">
        <v>0.17295199999999999</v>
      </c>
      <c r="X31" s="116">
        <v>0.17289499999999999</v>
      </c>
      <c r="Y31" s="116">
        <v>0.17574999999999999</v>
      </c>
      <c r="Z31" s="116">
        <v>0.17521700000000001</v>
      </c>
      <c r="AA31" s="116">
        <v>0.17589099999999999</v>
      </c>
      <c r="AB31" s="116">
        <v>0.17643700000000001</v>
      </c>
      <c r="AC31" s="116">
        <v>0.17866199999999999</v>
      </c>
      <c r="AD31" s="116">
        <v>0.182201</v>
      </c>
      <c r="AE31" s="116">
        <v>0.18277599999999999</v>
      </c>
      <c r="AF31" s="117">
        <v>-1.1413E-2</v>
      </c>
      <c r="AG31" s="38"/>
    </row>
    <row r="32" spans="1:33" ht="12" x14ac:dyDescent="0.2">
      <c r="A32" s="43" t="s">
        <v>334</v>
      </c>
      <c r="B32" s="114" t="s">
        <v>55</v>
      </c>
      <c r="C32" s="118">
        <v>21.825340000000001</v>
      </c>
      <c r="D32" s="118">
        <v>22.741085000000002</v>
      </c>
      <c r="E32" s="118">
        <v>22.282803999999999</v>
      </c>
      <c r="F32" s="118">
        <v>21.631395000000001</v>
      </c>
      <c r="G32" s="118">
        <v>21.392199000000002</v>
      </c>
      <c r="H32" s="118">
        <v>21.634409000000002</v>
      </c>
      <c r="I32" s="118">
        <v>21.167422999999999</v>
      </c>
      <c r="J32" s="118">
        <v>21.387362</v>
      </c>
      <c r="K32" s="118">
        <v>21.322226000000001</v>
      </c>
      <c r="L32" s="118">
        <v>21.345683999999999</v>
      </c>
      <c r="M32" s="118">
        <v>21.448902</v>
      </c>
      <c r="N32" s="118">
        <v>21.612051000000001</v>
      </c>
      <c r="O32" s="118">
        <v>21.777861000000001</v>
      </c>
      <c r="P32" s="118">
        <v>21.843847</v>
      </c>
      <c r="Q32" s="118">
        <v>21.928021999999999</v>
      </c>
      <c r="R32" s="118">
        <v>22.063234000000001</v>
      </c>
      <c r="S32" s="118">
        <v>22.047056000000001</v>
      </c>
      <c r="T32" s="118">
        <v>22.281181</v>
      </c>
      <c r="U32" s="118">
        <v>22.324604000000001</v>
      </c>
      <c r="V32" s="118">
        <v>22.347307000000001</v>
      </c>
      <c r="W32" s="118">
        <v>22.466875000000002</v>
      </c>
      <c r="X32" s="118">
        <v>22.198703999999999</v>
      </c>
      <c r="Y32" s="118">
        <v>22.143888</v>
      </c>
      <c r="Z32" s="118">
        <v>22.084468999999999</v>
      </c>
      <c r="AA32" s="118">
        <v>22.323221</v>
      </c>
      <c r="AB32" s="118">
        <v>22.581454999999998</v>
      </c>
      <c r="AC32" s="118">
        <v>22.288295999999999</v>
      </c>
      <c r="AD32" s="118">
        <v>21.981349999999999</v>
      </c>
      <c r="AE32" s="118">
        <v>22.019953000000001</v>
      </c>
      <c r="AF32" s="119">
        <v>3.1700000000000001E-4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114"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115" t="s">
        <v>336</v>
      </c>
      <c r="C35" s="116">
        <v>18.531642999999999</v>
      </c>
      <c r="D35" s="116">
        <v>19.089317000000001</v>
      </c>
      <c r="E35" s="116">
        <v>20.241861</v>
      </c>
      <c r="F35" s="116">
        <v>20.378713999999999</v>
      </c>
      <c r="G35" s="116">
        <v>20.998552</v>
      </c>
      <c r="H35" s="116">
        <v>21.481100000000001</v>
      </c>
      <c r="I35" s="116">
        <v>21.713577000000001</v>
      </c>
      <c r="J35" s="116">
        <v>22.134298000000001</v>
      </c>
      <c r="K35" s="116">
        <v>22.382390999999998</v>
      </c>
      <c r="L35" s="116">
        <v>22.571764000000002</v>
      </c>
      <c r="M35" s="116">
        <v>22.636316000000001</v>
      </c>
      <c r="N35" s="116">
        <v>22.901218</v>
      </c>
      <c r="O35" s="116">
        <v>23.046413000000001</v>
      </c>
      <c r="P35" s="116">
        <v>23.293019999999999</v>
      </c>
      <c r="Q35" s="116">
        <v>23.266893</v>
      </c>
      <c r="R35" s="116">
        <v>23.369534999999999</v>
      </c>
      <c r="S35" s="116">
        <v>23.310853999999999</v>
      </c>
      <c r="T35" s="116">
        <v>23.391741</v>
      </c>
      <c r="U35" s="116">
        <v>23.392669999999999</v>
      </c>
      <c r="V35" s="116">
        <v>23.3508</v>
      </c>
      <c r="W35" s="116">
        <v>23.409533</v>
      </c>
      <c r="X35" s="116">
        <v>23.363966000000001</v>
      </c>
      <c r="Y35" s="116">
        <v>23.42643</v>
      </c>
      <c r="Z35" s="116">
        <v>23.280861000000002</v>
      </c>
      <c r="AA35" s="116">
        <v>23.117439000000001</v>
      </c>
      <c r="AB35" s="116">
        <v>22.770341999999999</v>
      </c>
      <c r="AC35" s="116">
        <v>22.743950000000002</v>
      </c>
      <c r="AD35" s="116">
        <v>22.575209000000001</v>
      </c>
      <c r="AE35" s="116">
        <v>22.230699999999999</v>
      </c>
      <c r="AF35" s="117">
        <v>6.5209999999999999E-3</v>
      </c>
      <c r="AG35" s="38"/>
    </row>
    <row r="36" spans="1:33" ht="12" x14ac:dyDescent="0.2">
      <c r="A36" s="43" t="s">
        <v>337</v>
      </c>
      <c r="B36" s="115" t="s">
        <v>62</v>
      </c>
      <c r="C36" s="116">
        <v>7.1569979999999997</v>
      </c>
      <c r="D36" s="116">
        <v>7.9484519999999996</v>
      </c>
      <c r="E36" s="116">
        <v>7.9562609999999996</v>
      </c>
      <c r="F36" s="116">
        <v>8.3242100000000008</v>
      </c>
      <c r="G36" s="116">
        <v>8.8161860000000001</v>
      </c>
      <c r="H36" s="116">
        <v>9.2340970000000002</v>
      </c>
      <c r="I36" s="116">
        <v>9.6483279999999993</v>
      </c>
      <c r="J36" s="116">
        <v>9.9981749999999998</v>
      </c>
      <c r="K36" s="116">
        <v>10.643821000000001</v>
      </c>
      <c r="L36" s="116">
        <v>11.347642</v>
      </c>
      <c r="M36" s="116">
        <v>12.040573</v>
      </c>
      <c r="N36" s="116">
        <v>12.515537999999999</v>
      </c>
      <c r="O36" s="116">
        <v>12.784008999999999</v>
      </c>
      <c r="P36" s="116">
        <v>13.075016</v>
      </c>
      <c r="Q36" s="116">
        <v>13.325901999999999</v>
      </c>
      <c r="R36" s="116">
        <v>13.432178</v>
      </c>
      <c r="S36" s="116">
        <v>13.454767</v>
      </c>
      <c r="T36" s="116">
        <v>13.484685000000001</v>
      </c>
      <c r="U36" s="116">
        <v>13.518974</v>
      </c>
      <c r="V36" s="116">
        <v>13.511327</v>
      </c>
      <c r="W36" s="116">
        <v>13.507156999999999</v>
      </c>
      <c r="X36" s="116">
        <v>13.508680999999999</v>
      </c>
      <c r="Y36" s="116">
        <v>13.554366</v>
      </c>
      <c r="Z36" s="116">
        <v>13.543678999999999</v>
      </c>
      <c r="AA36" s="116">
        <v>13.523821999999999</v>
      </c>
      <c r="AB36" s="116">
        <v>13.491384</v>
      </c>
      <c r="AC36" s="116">
        <v>13.506425999999999</v>
      </c>
      <c r="AD36" s="116">
        <v>13.473094</v>
      </c>
      <c r="AE36" s="116">
        <v>13.468852</v>
      </c>
      <c r="AF36" s="117">
        <v>2.2839000000000002E-2</v>
      </c>
      <c r="AG36" s="38"/>
    </row>
    <row r="37" spans="1:33" ht="12" x14ac:dyDescent="0.2">
      <c r="A37" s="43" t="s">
        <v>338</v>
      </c>
      <c r="B37" s="115" t="s">
        <v>60</v>
      </c>
      <c r="C37" s="116">
        <v>2.155681</v>
      </c>
      <c r="D37" s="116">
        <v>2.1439439999999998</v>
      </c>
      <c r="E37" s="116">
        <v>2.7806139999999999</v>
      </c>
      <c r="F37" s="116">
        <v>2.716145</v>
      </c>
      <c r="G37" s="116">
        <v>2.8482509999999999</v>
      </c>
      <c r="H37" s="116">
        <v>2.8106969999999998</v>
      </c>
      <c r="I37" s="116">
        <v>2.8225880000000001</v>
      </c>
      <c r="J37" s="116">
        <v>2.8083459999999998</v>
      </c>
      <c r="K37" s="116">
        <v>2.8099810000000001</v>
      </c>
      <c r="L37" s="116">
        <v>2.8384260000000001</v>
      </c>
      <c r="M37" s="116">
        <v>2.8912870000000002</v>
      </c>
      <c r="N37" s="116">
        <v>2.818988</v>
      </c>
      <c r="O37" s="116">
        <v>2.7943150000000001</v>
      </c>
      <c r="P37" s="116">
        <v>2.819442</v>
      </c>
      <c r="Q37" s="116">
        <v>2.7772269999999999</v>
      </c>
      <c r="R37" s="116">
        <v>2.7608009999999998</v>
      </c>
      <c r="S37" s="116">
        <v>2.7975599999999998</v>
      </c>
      <c r="T37" s="116">
        <v>2.7377039999999999</v>
      </c>
      <c r="U37" s="116">
        <v>2.744821</v>
      </c>
      <c r="V37" s="116">
        <v>2.7274750000000001</v>
      </c>
      <c r="W37" s="116">
        <v>2.74186</v>
      </c>
      <c r="X37" s="116">
        <v>2.703783</v>
      </c>
      <c r="Y37" s="116">
        <v>2.7059489999999999</v>
      </c>
      <c r="Z37" s="116">
        <v>2.7149359999999998</v>
      </c>
      <c r="AA37" s="116">
        <v>2.7003460000000001</v>
      </c>
      <c r="AB37" s="116">
        <v>2.6963159999999999</v>
      </c>
      <c r="AC37" s="116">
        <v>2.7262420000000001</v>
      </c>
      <c r="AD37" s="116">
        <v>2.7331660000000002</v>
      </c>
      <c r="AE37" s="116">
        <v>2.7452269999999999</v>
      </c>
      <c r="AF37" s="117">
        <v>8.6719999999999992E-3</v>
      </c>
      <c r="AG37" s="38"/>
    </row>
    <row r="38" spans="1:33" ht="12" x14ac:dyDescent="0.2">
      <c r="A38" s="43" t="s">
        <v>339</v>
      </c>
      <c r="B38" s="114" t="s">
        <v>55</v>
      </c>
      <c r="C38" s="118">
        <v>27.844321999999998</v>
      </c>
      <c r="D38" s="118">
        <v>29.181712999999998</v>
      </c>
      <c r="E38" s="118">
        <v>30.978736999999999</v>
      </c>
      <c r="F38" s="118">
        <v>31.419066999999998</v>
      </c>
      <c r="G38" s="118">
        <v>32.662990999999998</v>
      </c>
      <c r="H38" s="118">
        <v>33.525894000000001</v>
      </c>
      <c r="I38" s="118">
        <v>34.184494000000001</v>
      </c>
      <c r="J38" s="118">
        <v>34.940818999999998</v>
      </c>
      <c r="K38" s="118">
        <v>35.836193000000002</v>
      </c>
      <c r="L38" s="118">
        <v>36.757832000000001</v>
      </c>
      <c r="M38" s="118">
        <v>37.568176000000001</v>
      </c>
      <c r="N38" s="118">
        <v>38.235743999999997</v>
      </c>
      <c r="O38" s="118">
        <v>38.624737000000003</v>
      </c>
      <c r="P38" s="118">
        <v>39.187477000000001</v>
      </c>
      <c r="Q38" s="118">
        <v>39.370021999999999</v>
      </c>
      <c r="R38" s="118">
        <v>39.562511000000001</v>
      </c>
      <c r="S38" s="118">
        <v>39.563178999999998</v>
      </c>
      <c r="T38" s="118">
        <v>39.614131999999998</v>
      </c>
      <c r="U38" s="118">
        <v>39.656464</v>
      </c>
      <c r="V38" s="118">
        <v>39.589599999999997</v>
      </c>
      <c r="W38" s="118">
        <v>39.658549999999998</v>
      </c>
      <c r="X38" s="118">
        <v>39.576430999999999</v>
      </c>
      <c r="Y38" s="118">
        <v>39.686745000000002</v>
      </c>
      <c r="Z38" s="118">
        <v>39.539473999999998</v>
      </c>
      <c r="AA38" s="118">
        <v>39.341605999999999</v>
      </c>
      <c r="AB38" s="118">
        <v>38.958041999999999</v>
      </c>
      <c r="AC38" s="118">
        <v>38.976616</v>
      </c>
      <c r="AD38" s="118">
        <v>38.781466999999999</v>
      </c>
      <c r="AE38" s="118">
        <v>38.444777999999999</v>
      </c>
      <c r="AF38" s="119">
        <v>1.1587999999999999E-2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114" t="s">
        <v>341</v>
      </c>
      <c r="C40" s="118">
        <v>-0.45002700000000001</v>
      </c>
      <c r="D40" s="118">
        <v>0.38881700000000002</v>
      </c>
      <c r="E40" s="118">
        <v>0.43455300000000002</v>
      </c>
      <c r="F40" s="118">
        <v>0.41233300000000001</v>
      </c>
      <c r="G40" s="118">
        <v>0.34648499999999999</v>
      </c>
      <c r="H40" s="118">
        <v>0.40695999999999999</v>
      </c>
      <c r="I40" s="118">
        <v>0.36905300000000002</v>
      </c>
      <c r="J40" s="118">
        <v>0.45726</v>
      </c>
      <c r="K40" s="118">
        <v>0.33445399999999997</v>
      </c>
      <c r="L40" s="118">
        <v>0.34162100000000001</v>
      </c>
      <c r="M40" s="118">
        <v>0.35921900000000001</v>
      </c>
      <c r="N40" s="118">
        <v>0.41665999999999997</v>
      </c>
      <c r="O40" s="118">
        <v>0.42646400000000001</v>
      </c>
      <c r="P40" s="118">
        <v>0.48539700000000002</v>
      </c>
      <c r="Q40" s="118">
        <v>0.41784300000000002</v>
      </c>
      <c r="R40" s="118">
        <v>0.42455700000000002</v>
      </c>
      <c r="S40" s="118">
        <v>0.42635299999999998</v>
      </c>
      <c r="T40" s="118">
        <v>0.37932199999999999</v>
      </c>
      <c r="U40" s="118">
        <v>0.48799500000000001</v>
      </c>
      <c r="V40" s="118">
        <v>0.44525100000000001</v>
      </c>
      <c r="W40" s="118">
        <v>0.428234</v>
      </c>
      <c r="X40" s="118">
        <v>0.43346000000000001</v>
      </c>
      <c r="Y40" s="118">
        <v>0.45364399999999999</v>
      </c>
      <c r="Z40" s="118">
        <v>0.63563899999999995</v>
      </c>
      <c r="AA40" s="118">
        <v>0.52400999999999998</v>
      </c>
      <c r="AB40" s="118">
        <v>0.65105400000000002</v>
      </c>
      <c r="AC40" s="118">
        <v>0.52426499999999998</v>
      </c>
      <c r="AD40" s="118">
        <v>0.49665100000000001</v>
      </c>
      <c r="AE40" s="118">
        <v>0.52880899999999997</v>
      </c>
      <c r="AF40" s="119" t="s">
        <v>615</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114"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115" t="s">
        <v>343</v>
      </c>
      <c r="C43" s="116">
        <v>36.815662000000003</v>
      </c>
      <c r="D43" s="116">
        <v>37.322437000000001</v>
      </c>
      <c r="E43" s="116">
        <v>36.690041000000001</v>
      </c>
      <c r="F43" s="116">
        <v>36.528495999999997</v>
      </c>
      <c r="G43" s="116">
        <v>36.427151000000002</v>
      </c>
      <c r="H43" s="116">
        <v>36.332455000000003</v>
      </c>
      <c r="I43" s="116">
        <v>36.197719999999997</v>
      </c>
      <c r="J43" s="116">
        <v>36.029240000000001</v>
      </c>
      <c r="K43" s="116">
        <v>35.779125000000001</v>
      </c>
      <c r="L43" s="116">
        <v>35.573036000000002</v>
      </c>
      <c r="M43" s="116">
        <v>35.408169000000001</v>
      </c>
      <c r="N43" s="116">
        <v>35.287827</v>
      </c>
      <c r="O43" s="116">
        <v>35.24165</v>
      </c>
      <c r="P43" s="116">
        <v>35.182026</v>
      </c>
      <c r="Q43" s="116">
        <v>35.090629999999997</v>
      </c>
      <c r="R43" s="116">
        <v>35.067013000000003</v>
      </c>
      <c r="S43" s="116">
        <v>35.047871000000001</v>
      </c>
      <c r="T43" s="116">
        <v>35.022956999999998</v>
      </c>
      <c r="U43" s="116">
        <v>35.097014999999999</v>
      </c>
      <c r="V43" s="116">
        <v>35.197665999999998</v>
      </c>
      <c r="W43" s="116">
        <v>35.267899</v>
      </c>
      <c r="X43" s="116">
        <v>35.335425999999998</v>
      </c>
      <c r="Y43" s="116">
        <v>35.370849999999997</v>
      </c>
      <c r="Z43" s="116">
        <v>35.438727999999998</v>
      </c>
      <c r="AA43" s="116">
        <v>35.531157999999998</v>
      </c>
      <c r="AB43" s="116">
        <v>35.673282999999998</v>
      </c>
      <c r="AC43" s="116">
        <v>35.855930000000001</v>
      </c>
      <c r="AD43" s="116">
        <v>36.040531000000001</v>
      </c>
      <c r="AE43" s="116">
        <v>36.243935</v>
      </c>
      <c r="AF43" s="117">
        <v>-5.5900000000000004E-4</v>
      </c>
      <c r="AG43" s="38"/>
    </row>
    <row r="44" spans="1:33" ht="12" x14ac:dyDescent="0.2">
      <c r="A44" s="43" t="s">
        <v>344</v>
      </c>
      <c r="B44" s="115" t="s">
        <v>62</v>
      </c>
      <c r="C44" s="116">
        <v>33.183430000000001</v>
      </c>
      <c r="D44" s="116">
        <v>32.072586000000001</v>
      </c>
      <c r="E44" s="116">
        <v>30.750952000000002</v>
      </c>
      <c r="F44" s="116">
        <v>30.944006000000002</v>
      </c>
      <c r="G44" s="116">
        <v>31.459713000000001</v>
      </c>
      <c r="H44" s="116">
        <v>31.692518</v>
      </c>
      <c r="I44" s="116">
        <v>32.031502000000003</v>
      </c>
      <c r="J44" s="116">
        <v>32.170994</v>
      </c>
      <c r="K44" s="116">
        <v>32.141025999999997</v>
      </c>
      <c r="L44" s="116">
        <v>31.768298999999999</v>
      </c>
      <c r="M44" s="116">
        <v>31.527124000000001</v>
      </c>
      <c r="N44" s="116">
        <v>31.599663</v>
      </c>
      <c r="O44" s="116">
        <v>31.814385999999999</v>
      </c>
      <c r="P44" s="116">
        <v>31.904081000000001</v>
      </c>
      <c r="Q44" s="116">
        <v>31.79936</v>
      </c>
      <c r="R44" s="116">
        <v>31.919905</v>
      </c>
      <c r="S44" s="116">
        <v>32.259414999999997</v>
      </c>
      <c r="T44" s="116">
        <v>32.273361000000001</v>
      </c>
      <c r="U44" s="116">
        <v>32.539695999999999</v>
      </c>
      <c r="V44" s="116">
        <v>32.806708999999998</v>
      </c>
      <c r="W44" s="116">
        <v>33.073360000000001</v>
      </c>
      <c r="X44" s="116">
        <v>33.334820000000001</v>
      </c>
      <c r="Y44" s="116">
        <v>33.557102</v>
      </c>
      <c r="Z44" s="116">
        <v>33.595874999999999</v>
      </c>
      <c r="AA44" s="116">
        <v>33.697902999999997</v>
      </c>
      <c r="AB44" s="116">
        <v>33.814796000000001</v>
      </c>
      <c r="AC44" s="116">
        <v>34.182265999999998</v>
      </c>
      <c r="AD44" s="116">
        <v>34.412872</v>
      </c>
      <c r="AE44" s="116">
        <v>34.576084000000002</v>
      </c>
      <c r="AF44" s="117">
        <v>1.469E-3</v>
      </c>
      <c r="AG44" s="38"/>
    </row>
    <row r="45" spans="1:33" ht="12" x14ac:dyDescent="0.2">
      <c r="A45" s="43" t="s">
        <v>345</v>
      </c>
      <c r="B45" s="115" t="s">
        <v>346</v>
      </c>
      <c r="C45" s="116">
        <v>9.6973249999999993</v>
      </c>
      <c r="D45" s="116">
        <v>9.0839189999999999</v>
      </c>
      <c r="E45" s="116">
        <v>9.3859270000000006</v>
      </c>
      <c r="F45" s="116">
        <v>8.6828669999999999</v>
      </c>
      <c r="G45" s="116">
        <v>8.1123980000000007</v>
      </c>
      <c r="H45" s="116">
        <v>7.707789</v>
      </c>
      <c r="I45" s="116">
        <v>7.379283</v>
      </c>
      <c r="J45" s="116">
        <v>7.1854820000000004</v>
      </c>
      <c r="K45" s="116">
        <v>6.9428590000000003</v>
      </c>
      <c r="L45" s="116">
        <v>6.8261900000000004</v>
      </c>
      <c r="M45" s="116">
        <v>6.7765230000000001</v>
      </c>
      <c r="N45" s="116">
        <v>6.7374070000000001</v>
      </c>
      <c r="O45" s="116">
        <v>6.621747</v>
      </c>
      <c r="P45" s="116">
        <v>6.5088970000000002</v>
      </c>
      <c r="Q45" s="116">
        <v>6.4643969999999999</v>
      </c>
      <c r="R45" s="116">
        <v>6.425948</v>
      </c>
      <c r="S45" s="116">
        <v>6.0679790000000002</v>
      </c>
      <c r="T45" s="116">
        <v>5.9628610000000002</v>
      </c>
      <c r="U45" s="116">
        <v>5.6449619999999996</v>
      </c>
      <c r="V45" s="116">
        <v>5.5677110000000001</v>
      </c>
      <c r="W45" s="116">
        <v>5.5291610000000002</v>
      </c>
      <c r="X45" s="116">
        <v>5.4538719999999996</v>
      </c>
      <c r="Y45" s="116">
        <v>5.3493849999999998</v>
      </c>
      <c r="Z45" s="116">
        <v>5.3189549999999999</v>
      </c>
      <c r="AA45" s="116">
        <v>5.3002979999999997</v>
      </c>
      <c r="AB45" s="116">
        <v>5.2152050000000001</v>
      </c>
      <c r="AC45" s="116">
        <v>4.9547290000000004</v>
      </c>
      <c r="AD45" s="116">
        <v>4.9063600000000003</v>
      </c>
      <c r="AE45" s="116">
        <v>4.8792479999999996</v>
      </c>
      <c r="AF45" s="117">
        <v>-2.4232E-2</v>
      </c>
      <c r="AG45" s="38"/>
    </row>
    <row r="46" spans="1:33" ht="12" x14ac:dyDescent="0.2">
      <c r="A46" s="43" t="s">
        <v>347</v>
      </c>
      <c r="B46" s="115" t="s">
        <v>51</v>
      </c>
      <c r="C46" s="116">
        <v>8.0646550000000001</v>
      </c>
      <c r="D46" s="116">
        <v>8.1872109999999996</v>
      </c>
      <c r="E46" s="116">
        <v>8.2466139999999992</v>
      </c>
      <c r="F46" s="116">
        <v>8.1719539999999995</v>
      </c>
      <c r="G46" s="116">
        <v>8.0928349999999991</v>
      </c>
      <c r="H46" s="116">
        <v>8.0928349999999991</v>
      </c>
      <c r="I46" s="116">
        <v>7.9973029999999996</v>
      </c>
      <c r="J46" s="116">
        <v>7.9973029999999996</v>
      </c>
      <c r="K46" s="116">
        <v>7.9973029999999996</v>
      </c>
      <c r="L46" s="116">
        <v>7.9973039999999997</v>
      </c>
      <c r="M46" s="116">
        <v>7.907743</v>
      </c>
      <c r="N46" s="116">
        <v>7.907743</v>
      </c>
      <c r="O46" s="116">
        <v>7.8057270000000001</v>
      </c>
      <c r="P46" s="116">
        <v>7.8057270000000001</v>
      </c>
      <c r="Q46" s="116">
        <v>7.8057270000000001</v>
      </c>
      <c r="R46" s="116">
        <v>7.8057270000000001</v>
      </c>
      <c r="S46" s="116">
        <v>7.727125</v>
      </c>
      <c r="T46" s="116">
        <v>7.727125</v>
      </c>
      <c r="U46" s="116">
        <v>7.727125</v>
      </c>
      <c r="V46" s="116">
        <v>7.7271260000000002</v>
      </c>
      <c r="W46" s="116">
        <v>7.727125</v>
      </c>
      <c r="X46" s="116">
        <v>7.727125</v>
      </c>
      <c r="Y46" s="116">
        <v>7.727125</v>
      </c>
      <c r="Z46" s="116">
        <v>7.727125</v>
      </c>
      <c r="AA46" s="116">
        <v>7.6307669999999996</v>
      </c>
      <c r="AB46" s="116">
        <v>7.6307660000000004</v>
      </c>
      <c r="AC46" s="116">
        <v>7.6307669999999996</v>
      </c>
      <c r="AD46" s="116">
        <v>7.6307660000000004</v>
      </c>
      <c r="AE46" s="116">
        <v>7.6304819999999998</v>
      </c>
      <c r="AF46" s="117">
        <v>-1.9740000000000001E-3</v>
      </c>
      <c r="AG46" s="38"/>
    </row>
    <row r="47" spans="1:33" ht="12" x14ac:dyDescent="0.2">
      <c r="A47" s="43" t="s">
        <v>348</v>
      </c>
      <c r="B47" s="115" t="s">
        <v>191</v>
      </c>
      <c r="C47" s="116">
        <v>2.4534370000000001</v>
      </c>
      <c r="D47" s="116">
        <v>2.4561000000000002</v>
      </c>
      <c r="E47" s="116">
        <v>2.5214310000000002</v>
      </c>
      <c r="F47" s="116">
        <v>2.5916350000000001</v>
      </c>
      <c r="G47" s="116">
        <v>2.5672929999999998</v>
      </c>
      <c r="H47" s="116">
        <v>2.539234</v>
      </c>
      <c r="I47" s="116">
        <v>2.5203929999999999</v>
      </c>
      <c r="J47" s="116">
        <v>2.5014889999999999</v>
      </c>
      <c r="K47" s="116">
        <v>2.4941689999999999</v>
      </c>
      <c r="L47" s="116">
        <v>2.487098</v>
      </c>
      <c r="M47" s="116">
        <v>2.4819209999999998</v>
      </c>
      <c r="N47" s="116">
        <v>2.4741849999999999</v>
      </c>
      <c r="O47" s="116">
        <v>2.464372</v>
      </c>
      <c r="P47" s="116">
        <v>2.448242</v>
      </c>
      <c r="Q47" s="116">
        <v>2.428823</v>
      </c>
      <c r="R47" s="116">
        <v>2.4174730000000002</v>
      </c>
      <c r="S47" s="116">
        <v>2.4005169999999998</v>
      </c>
      <c r="T47" s="116">
        <v>2.3762279999999998</v>
      </c>
      <c r="U47" s="116">
        <v>2.3702570000000001</v>
      </c>
      <c r="V47" s="116">
        <v>2.3454120000000001</v>
      </c>
      <c r="W47" s="116">
        <v>2.3370630000000001</v>
      </c>
      <c r="X47" s="116">
        <v>2.333291</v>
      </c>
      <c r="Y47" s="116">
        <v>2.325866</v>
      </c>
      <c r="Z47" s="116">
        <v>2.3148219999999999</v>
      </c>
      <c r="AA47" s="116">
        <v>2.3066499999999999</v>
      </c>
      <c r="AB47" s="116">
        <v>2.2995220000000001</v>
      </c>
      <c r="AC47" s="116">
        <v>2.2911999999999999</v>
      </c>
      <c r="AD47" s="116">
        <v>2.2733500000000002</v>
      </c>
      <c r="AE47" s="116">
        <v>2.2658559999999999</v>
      </c>
      <c r="AF47" s="117">
        <v>-2.8370000000000001E-3</v>
      </c>
      <c r="AG47" s="38"/>
    </row>
    <row r="48" spans="1:33" ht="12" x14ac:dyDescent="0.2">
      <c r="A48" s="43" t="s">
        <v>349</v>
      </c>
      <c r="B48" s="115" t="s">
        <v>350</v>
      </c>
      <c r="C48" s="116">
        <v>3.084549</v>
      </c>
      <c r="D48" s="116">
        <v>3.1554500000000001</v>
      </c>
      <c r="E48" s="116">
        <v>3.0115959999999999</v>
      </c>
      <c r="F48" s="116">
        <v>3.0102570000000002</v>
      </c>
      <c r="G48" s="116">
        <v>3.0051540000000001</v>
      </c>
      <c r="H48" s="116">
        <v>3.0088170000000001</v>
      </c>
      <c r="I48" s="116">
        <v>3.01416</v>
      </c>
      <c r="J48" s="116">
        <v>3.0208710000000001</v>
      </c>
      <c r="K48" s="116">
        <v>3.0230030000000001</v>
      </c>
      <c r="L48" s="116">
        <v>3.0290729999999999</v>
      </c>
      <c r="M48" s="116">
        <v>3.038001</v>
      </c>
      <c r="N48" s="116">
        <v>3.0488930000000001</v>
      </c>
      <c r="O48" s="116">
        <v>3.0606939999999998</v>
      </c>
      <c r="P48" s="116">
        <v>3.0769120000000001</v>
      </c>
      <c r="Q48" s="116">
        <v>3.0762839999999998</v>
      </c>
      <c r="R48" s="116">
        <v>3.080476</v>
      </c>
      <c r="S48" s="116">
        <v>3.0871870000000001</v>
      </c>
      <c r="T48" s="116">
        <v>3.0930390000000001</v>
      </c>
      <c r="U48" s="116">
        <v>3.104139</v>
      </c>
      <c r="V48" s="116">
        <v>3.1197520000000001</v>
      </c>
      <c r="W48" s="116">
        <v>3.1327970000000001</v>
      </c>
      <c r="X48" s="116">
        <v>3.1434090000000001</v>
      </c>
      <c r="Y48" s="116">
        <v>3.148193</v>
      </c>
      <c r="Z48" s="116">
        <v>3.1522380000000001</v>
      </c>
      <c r="AA48" s="116">
        <v>3.157886</v>
      </c>
      <c r="AB48" s="116">
        <v>3.1700400000000002</v>
      </c>
      <c r="AC48" s="116">
        <v>3.1931060000000002</v>
      </c>
      <c r="AD48" s="116">
        <v>3.2010730000000001</v>
      </c>
      <c r="AE48" s="116">
        <v>3.2237049999999998</v>
      </c>
      <c r="AF48" s="117">
        <v>1.5770000000000001E-3</v>
      </c>
      <c r="AG48" s="38"/>
    </row>
    <row r="49" spans="1:33" ht="12" x14ac:dyDescent="0.2">
      <c r="A49" s="43" t="s">
        <v>351</v>
      </c>
      <c r="B49" s="115" t="s">
        <v>53</v>
      </c>
      <c r="C49" s="116">
        <v>5.6234729999999997</v>
      </c>
      <c r="D49" s="116">
        <v>6.1164389999999997</v>
      </c>
      <c r="E49" s="116">
        <v>6.7765269999999997</v>
      </c>
      <c r="F49" s="116">
        <v>7.5543719999999999</v>
      </c>
      <c r="G49" s="116">
        <v>8.0864100000000008</v>
      </c>
      <c r="H49" s="116">
        <v>8.4393770000000004</v>
      </c>
      <c r="I49" s="116">
        <v>8.7129659999999998</v>
      </c>
      <c r="J49" s="116">
        <v>8.9062769999999993</v>
      </c>
      <c r="K49" s="116">
        <v>9.3015640000000008</v>
      </c>
      <c r="L49" s="116">
        <v>9.9753080000000001</v>
      </c>
      <c r="M49" s="116">
        <v>10.663555000000001</v>
      </c>
      <c r="N49" s="116">
        <v>10.918359000000001</v>
      </c>
      <c r="O49" s="116">
        <v>11.188314</v>
      </c>
      <c r="P49" s="116">
        <v>11.541244000000001</v>
      </c>
      <c r="Q49" s="116">
        <v>12.041451</v>
      </c>
      <c r="R49" s="116">
        <v>12.309735</v>
      </c>
      <c r="S49" s="116">
        <v>12.652301</v>
      </c>
      <c r="T49" s="116">
        <v>12.955525</v>
      </c>
      <c r="U49" s="116">
        <v>13.323511999999999</v>
      </c>
      <c r="V49" s="116">
        <v>13.487947</v>
      </c>
      <c r="W49" s="116">
        <v>13.645909</v>
      </c>
      <c r="X49" s="116">
        <v>13.84064</v>
      </c>
      <c r="Y49" s="116">
        <v>14.034355</v>
      </c>
      <c r="Z49" s="116">
        <v>14.322448</v>
      </c>
      <c r="AA49" s="116">
        <v>14.642483</v>
      </c>
      <c r="AB49" s="116">
        <v>14.976583</v>
      </c>
      <c r="AC49" s="116">
        <v>15.287159000000001</v>
      </c>
      <c r="AD49" s="116">
        <v>15.499435</v>
      </c>
      <c r="AE49" s="116">
        <v>15.829402999999999</v>
      </c>
      <c r="AF49" s="117">
        <v>3.7652999999999999E-2</v>
      </c>
      <c r="AG49" s="38"/>
    </row>
    <row r="50" spans="1:33" ht="15" customHeight="1" x14ac:dyDescent="0.2">
      <c r="A50" s="43" t="s">
        <v>352</v>
      </c>
      <c r="B50" s="115" t="s">
        <v>353</v>
      </c>
      <c r="C50" s="116">
        <v>0.26941900000000002</v>
      </c>
      <c r="D50" s="116">
        <v>0.26012000000000002</v>
      </c>
      <c r="E50" s="116">
        <v>0.27505000000000002</v>
      </c>
      <c r="F50" s="116">
        <v>0.25879000000000002</v>
      </c>
      <c r="G50" s="116">
        <v>0.26185399999999998</v>
      </c>
      <c r="H50" s="116">
        <v>0.27575</v>
      </c>
      <c r="I50" s="116">
        <v>0.28422999999999998</v>
      </c>
      <c r="J50" s="116">
        <v>0.28690399999999999</v>
      </c>
      <c r="K50" s="116">
        <v>0.29312300000000002</v>
      </c>
      <c r="L50" s="116">
        <v>0.284966</v>
      </c>
      <c r="M50" s="116">
        <v>0.29058499999999998</v>
      </c>
      <c r="N50" s="116">
        <v>0.28691</v>
      </c>
      <c r="O50" s="116">
        <v>0.29261399999999999</v>
      </c>
      <c r="P50" s="116">
        <v>0.29022700000000001</v>
      </c>
      <c r="Q50" s="116">
        <v>0.28858800000000001</v>
      </c>
      <c r="R50" s="116">
        <v>0.28708800000000001</v>
      </c>
      <c r="S50" s="116">
        <v>0.29031499999999999</v>
      </c>
      <c r="T50" s="116">
        <v>0.29059800000000002</v>
      </c>
      <c r="U50" s="116">
        <v>0.292684</v>
      </c>
      <c r="V50" s="116">
        <v>0.28580800000000001</v>
      </c>
      <c r="W50" s="116">
        <v>0.28580299999999997</v>
      </c>
      <c r="X50" s="116">
        <v>0.28593200000000002</v>
      </c>
      <c r="Y50" s="116">
        <v>0.28791</v>
      </c>
      <c r="Z50" s="116">
        <v>0.28770299999999999</v>
      </c>
      <c r="AA50" s="116">
        <v>0.288489</v>
      </c>
      <c r="AB50" s="116">
        <v>0.28896899999999998</v>
      </c>
      <c r="AC50" s="116">
        <v>0.28987600000000002</v>
      </c>
      <c r="AD50" s="116">
        <v>0.29046300000000003</v>
      </c>
      <c r="AE50" s="116">
        <v>0.291182</v>
      </c>
      <c r="AF50" s="117">
        <v>2.7780000000000001E-3</v>
      </c>
      <c r="AG50" s="38"/>
    </row>
    <row r="51" spans="1:33" ht="15" customHeight="1" x14ac:dyDescent="0.2">
      <c r="A51" s="43" t="s">
        <v>354</v>
      </c>
      <c r="B51" s="114" t="s">
        <v>63</v>
      </c>
      <c r="C51" s="118">
        <v>99.191956000000005</v>
      </c>
      <c r="D51" s="118">
        <v>98.654251000000002</v>
      </c>
      <c r="E51" s="118">
        <v>97.658134000000004</v>
      </c>
      <c r="F51" s="118">
        <v>97.742378000000002</v>
      </c>
      <c r="G51" s="118">
        <v>98.012810000000002</v>
      </c>
      <c r="H51" s="118">
        <v>98.088775999999996</v>
      </c>
      <c r="I51" s="118">
        <v>98.137557999999999</v>
      </c>
      <c r="J51" s="118">
        <v>98.098557</v>
      </c>
      <c r="K51" s="118">
        <v>97.972176000000005</v>
      </c>
      <c r="L51" s="118">
        <v>97.941283999999996</v>
      </c>
      <c r="M51" s="118">
        <v>98.093620000000001</v>
      </c>
      <c r="N51" s="118">
        <v>98.260986000000003</v>
      </c>
      <c r="O51" s="118">
        <v>98.489502000000002</v>
      </c>
      <c r="P51" s="118">
        <v>98.757355000000004</v>
      </c>
      <c r="Q51" s="118">
        <v>98.995261999999997</v>
      </c>
      <c r="R51" s="118">
        <v>99.313361999999998</v>
      </c>
      <c r="S51" s="118">
        <v>99.532707000000002</v>
      </c>
      <c r="T51" s="118">
        <v>99.701697999999993</v>
      </c>
      <c r="U51" s="118">
        <v>100.099396</v>
      </c>
      <c r="V51" s="118">
        <v>100.538132</v>
      </c>
      <c r="W51" s="118">
        <v>100.99912999999999</v>
      </c>
      <c r="X51" s="118">
        <v>101.454514</v>
      </c>
      <c r="Y51" s="118">
        <v>101.80078899999999</v>
      </c>
      <c r="Z51" s="118">
        <v>102.157898</v>
      </c>
      <c r="AA51" s="118">
        <v>102.555634</v>
      </c>
      <c r="AB51" s="118">
        <v>103.069168</v>
      </c>
      <c r="AC51" s="118">
        <v>103.685028</v>
      </c>
      <c r="AD51" s="118">
        <v>104.254852</v>
      </c>
      <c r="AE51" s="118">
        <v>104.939903</v>
      </c>
      <c r="AF51" s="119">
        <v>2.0140000000000002E-3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114"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115" t="s">
        <v>64</v>
      </c>
      <c r="C54" s="120">
        <v>102.129997</v>
      </c>
      <c r="D54" s="120">
        <v>91.554030999999995</v>
      </c>
      <c r="E54" s="120">
        <v>94.195250999999999</v>
      </c>
      <c r="F54" s="120">
        <v>87.064246999999995</v>
      </c>
      <c r="G54" s="120">
        <v>87.268257000000006</v>
      </c>
      <c r="H54" s="120">
        <v>87.521102999999997</v>
      </c>
      <c r="I54" s="120">
        <v>87.887114999999994</v>
      </c>
      <c r="J54" s="120">
        <v>88.490036000000003</v>
      </c>
      <c r="K54" s="120">
        <v>88.982224000000002</v>
      </c>
      <c r="L54" s="120">
        <v>89.596076999999994</v>
      </c>
      <c r="M54" s="120">
        <v>90.455512999999996</v>
      </c>
      <c r="N54" s="120">
        <v>91.340987999999996</v>
      </c>
      <c r="O54" s="120">
        <v>92.028632999999999</v>
      </c>
      <c r="P54" s="120">
        <v>92.587851999999998</v>
      </c>
      <c r="Q54" s="120">
        <v>93.814437999999996</v>
      </c>
      <c r="R54" s="120">
        <v>94.479263000000003</v>
      </c>
      <c r="S54" s="120">
        <v>95.168114000000003</v>
      </c>
      <c r="T54" s="120">
        <v>96.017966999999999</v>
      </c>
      <c r="U54" s="120">
        <v>96.107474999999994</v>
      </c>
      <c r="V54" s="120">
        <v>96.653580000000005</v>
      </c>
      <c r="W54" s="120">
        <v>97.274918</v>
      </c>
      <c r="X54" s="120">
        <v>97.469123999999994</v>
      </c>
      <c r="Y54" s="120">
        <v>97.823707999999996</v>
      </c>
      <c r="Z54" s="120">
        <v>98.308921999999995</v>
      </c>
      <c r="AA54" s="120">
        <v>99.147773999999998</v>
      </c>
      <c r="AB54" s="120">
        <v>99.767692999999994</v>
      </c>
      <c r="AC54" s="120">
        <v>100.586601</v>
      </c>
      <c r="AD54" s="120">
        <v>101.059196</v>
      </c>
      <c r="AE54" s="120">
        <v>101.393204</v>
      </c>
      <c r="AF54" s="117">
        <v>-2.5900000000000001E-4</v>
      </c>
      <c r="AG54" s="38"/>
    </row>
    <row r="55" spans="1:33" ht="15" customHeight="1" x14ac:dyDescent="0.2">
      <c r="A55" s="43" t="s">
        <v>356</v>
      </c>
      <c r="B55" s="115" t="s">
        <v>65</v>
      </c>
      <c r="C55" s="120">
        <v>95.875998999999993</v>
      </c>
      <c r="D55" s="120">
        <v>85.791634000000002</v>
      </c>
      <c r="E55" s="120">
        <v>92.660233000000005</v>
      </c>
      <c r="F55" s="120">
        <v>85.184455999999997</v>
      </c>
      <c r="G55" s="120">
        <v>84.340401</v>
      </c>
      <c r="H55" s="120">
        <v>84.659514999999999</v>
      </c>
      <c r="I55" s="120">
        <v>84.819755999999998</v>
      </c>
      <c r="J55" s="120">
        <v>85.601967000000002</v>
      </c>
      <c r="K55" s="120">
        <v>85.979979999999998</v>
      </c>
      <c r="L55" s="120">
        <v>86.618140999999994</v>
      </c>
      <c r="M55" s="120">
        <v>87.300255000000007</v>
      </c>
      <c r="N55" s="120">
        <v>88.288269</v>
      </c>
      <c r="O55" s="120">
        <v>88.929137999999995</v>
      </c>
      <c r="P55" s="120">
        <v>89.139999000000003</v>
      </c>
      <c r="Q55" s="120">
        <v>90.182563999999999</v>
      </c>
      <c r="R55" s="120">
        <v>90.915420999999995</v>
      </c>
      <c r="S55" s="120">
        <v>91.625998999999993</v>
      </c>
      <c r="T55" s="120">
        <v>92.504463000000001</v>
      </c>
      <c r="U55" s="120">
        <v>92.482613000000001</v>
      </c>
      <c r="V55" s="120">
        <v>92.953948999999994</v>
      </c>
      <c r="W55" s="120">
        <v>93.616660999999993</v>
      </c>
      <c r="X55" s="120">
        <v>93.809143000000006</v>
      </c>
      <c r="Y55" s="120">
        <v>94.068686999999997</v>
      </c>
      <c r="Z55" s="120">
        <v>94.501937999999996</v>
      </c>
      <c r="AA55" s="120">
        <v>95.363808000000006</v>
      </c>
      <c r="AB55" s="120">
        <v>95.888740999999996</v>
      </c>
      <c r="AC55" s="120">
        <v>96.797348</v>
      </c>
      <c r="AD55" s="120">
        <v>97.382255999999998</v>
      </c>
      <c r="AE55" s="120">
        <v>97.694862000000001</v>
      </c>
      <c r="AF55" s="117">
        <v>6.7100000000000005E-4</v>
      </c>
      <c r="AG55" s="38"/>
    </row>
    <row r="56" spans="1:33" ht="15" customHeight="1" x14ac:dyDescent="0.2">
      <c r="A56" s="43" t="s">
        <v>357</v>
      </c>
      <c r="B56" s="115" t="s">
        <v>358</v>
      </c>
      <c r="C56" s="116">
        <v>6.5259999999999998</v>
      </c>
      <c r="D56" s="116">
        <v>5.0990580000000003</v>
      </c>
      <c r="E56" s="116">
        <v>3.9590890000000001</v>
      </c>
      <c r="F56" s="116">
        <v>3.4895010000000002</v>
      </c>
      <c r="G56" s="116">
        <v>3.2368869999999998</v>
      </c>
      <c r="H56" s="116">
        <v>3.1990059999999998</v>
      </c>
      <c r="I56" s="116">
        <v>3.2677079999999998</v>
      </c>
      <c r="J56" s="116">
        <v>3.3639230000000002</v>
      </c>
      <c r="K56" s="116">
        <v>3.520435</v>
      </c>
      <c r="L56" s="116">
        <v>3.6158869999999999</v>
      </c>
      <c r="M56" s="116">
        <v>3.6886920000000001</v>
      </c>
      <c r="N56" s="116">
        <v>3.7933940000000002</v>
      </c>
      <c r="O56" s="116">
        <v>3.837526</v>
      </c>
      <c r="P56" s="116">
        <v>3.8685809999999998</v>
      </c>
      <c r="Q56" s="116">
        <v>3.8875630000000001</v>
      </c>
      <c r="R56" s="116">
        <v>4.010065</v>
      </c>
      <c r="S56" s="116">
        <v>4.1031310000000003</v>
      </c>
      <c r="T56" s="116">
        <v>4.1198800000000002</v>
      </c>
      <c r="U56" s="116">
        <v>4.1349359999999997</v>
      </c>
      <c r="V56" s="116">
        <v>4.0989100000000001</v>
      </c>
      <c r="W56" s="116">
        <v>4.0939870000000003</v>
      </c>
      <c r="X56" s="116">
        <v>4.0803710000000004</v>
      </c>
      <c r="Y56" s="116">
        <v>4.0576689999999997</v>
      </c>
      <c r="Z56" s="116">
        <v>4.0302290000000003</v>
      </c>
      <c r="AA56" s="116">
        <v>4.0348990000000002</v>
      </c>
      <c r="AB56" s="116">
        <v>4.0475099999999999</v>
      </c>
      <c r="AC56" s="116">
        <v>4.0217359999999998</v>
      </c>
      <c r="AD56" s="116">
        <v>3.9604689999999998</v>
      </c>
      <c r="AE56" s="116">
        <v>3.9180009999999998</v>
      </c>
      <c r="AF56" s="117">
        <v>-1.8057E-2</v>
      </c>
      <c r="AG56" s="38"/>
    </row>
    <row r="57" spans="1:33" ht="15" customHeight="1" x14ac:dyDescent="0.2">
      <c r="A57" s="43" t="s">
        <v>359</v>
      </c>
      <c r="B57" s="115" t="s">
        <v>360</v>
      </c>
      <c r="C57" s="121">
        <v>37.878653999999997</v>
      </c>
      <c r="D57" s="121">
        <v>37.206619000000003</v>
      </c>
      <c r="E57" s="121">
        <v>40.078194000000003</v>
      </c>
      <c r="F57" s="121">
        <v>40.793827</v>
      </c>
      <c r="G57" s="121">
        <v>41.745398999999999</v>
      </c>
      <c r="H57" s="121">
        <v>42.611904000000003</v>
      </c>
      <c r="I57" s="121">
        <v>42.953311999999997</v>
      </c>
      <c r="J57" s="121">
        <v>42.678897999999997</v>
      </c>
      <c r="K57" s="121">
        <v>43.603625999999998</v>
      </c>
      <c r="L57" s="121">
        <v>44.170223</v>
      </c>
      <c r="M57" s="121">
        <v>44.239246000000001</v>
      </c>
      <c r="N57" s="121">
        <v>44.671653999999997</v>
      </c>
      <c r="O57" s="121">
        <v>45.220607999999999</v>
      </c>
      <c r="P57" s="121">
        <v>46.100493999999998</v>
      </c>
      <c r="Q57" s="121">
        <v>46.768329999999999</v>
      </c>
      <c r="R57" s="121">
        <v>47.127921999999998</v>
      </c>
      <c r="S57" s="121">
        <v>48.882174999999997</v>
      </c>
      <c r="T57" s="121">
        <v>49.190536000000002</v>
      </c>
      <c r="U57" s="121">
        <v>50.325851</v>
      </c>
      <c r="V57" s="121">
        <v>51.015438000000003</v>
      </c>
      <c r="W57" s="121">
        <v>51.173008000000003</v>
      </c>
      <c r="X57" s="121">
        <v>51.806762999999997</v>
      </c>
      <c r="Y57" s="121">
        <v>52.387183999999998</v>
      </c>
      <c r="Z57" s="121">
        <v>52.398907000000001</v>
      </c>
      <c r="AA57" s="121">
        <v>52.990734000000003</v>
      </c>
      <c r="AB57" s="121">
        <v>53.510047999999998</v>
      </c>
      <c r="AC57" s="121">
        <v>54.343570999999997</v>
      </c>
      <c r="AD57" s="121">
        <v>54.761372000000001</v>
      </c>
      <c r="AE57" s="121">
        <v>55.037436999999997</v>
      </c>
      <c r="AF57" s="117">
        <v>1.3433E-2</v>
      </c>
      <c r="AG57" s="38"/>
    </row>
    <row r="58" spans="1:33" ht="15" customHeight="1" x14ac:dyDescent="0.2">
      <c r="A58" s="43" t="s">
        <v>361</v>
      </c>
      <c r="B58" s="115" t="s">
        <v>362</v>
      </c>
      <c r="C58" s="116">
        <v>1.8544929999999999</v>
      </c>
      <c r="D58" s="116">
        <v>1.832371</v>
      </c>
      <c r="E58" s="116">
        <v>1.9486730000000001</v>
      </c>
      <c r="F58" s="116">
        <v>1.9726790000000001</v>
      </c>
      <c r="G58" s="116">
        <v>2.0083120000000001</v>
      </c>
      <c r="H58" s="116">
        <v>2.0415779999999999</v>
      </c>
      <c r="I58" s="116">
        <v>2.0595720000000002</v>
      </c>
      <c r="J58" s="116">
        <v>2.056155</v>
      </c>
      <c r="K58" s="116">
        <v>2.1026699999999998</v>
      </c>
      <c r="L58" s="116">
        <v>2.1291449999999998</v>
      </c>
      <c r="M58" s="116">
        <v>2.1319919999999999</v>
      </c>
      <c r="N58" s="116">
        <v>2.1431629999999999</v>
      </c>
      <c r="O58" s="116">
        <v>2.1681499999999998</v>
      </c>
      <c r="P58" s="116">
        <v>2.207462</v>
      </c>
      <c r="Q58" s="116">
        <v>2.2388059999999999</v>
      </c>
      <c r="R58" s="116">
        <v>2.25624</v>
      </c>
      <c r="S58" s="116">
        <v>2.3223150000000001</v>
      </c>
      <c r="T58" s="116">
        <v>2.3389639999999998</v>
      </c>
      <c r="U58" s="116">
        <v>2.3875150000000001</v>
      </c>
      <c r="V58" s="116">
        <v>2.4167619999999999</v>
      </c>
      <c r="W58" s="116">
        <v>2.4279679999999999</v>
      </c>
      <c r="X58" s="116">
        <v>2.4560689999999998</v>
      </c>
      <c r="Y58" s="116">
        <v>2.4808659999999998</v>
      </c>
      <c r="Z58" s="116">
        <v>2.479724</v>
      </c>
      <c r="AA58" s="116">
        <v>2.5032000000000001</v>
      </c>
      <c r="AB58" s="116">
        <v>2.525741</v>
      </c>
      <c r="AC58" s="116">
        <v>2.5640329999999998</v>
      </c>
      <c r="AD58" s="116">
        <v>2.5808260000000001</v>
      </c>
      <c r="AE58" s="116">
        <v>2.5962299999999998</v>
      </c>
      <c r="AF58" s="117">
        <v>1.2089000000000001E-2</v>
      </c>
      <c r="AG58" s="38"/>
    </row>
    <row r="59" spans="1:33" ht="15" customHeight="1" x14ac:dyDescent="0.2">
      <c r="A59" s="43" t="s">
        <v>363</v>
      </c>
      <c r="B59" s="115" t="s">
        <v>364</v>
      </c>
      <c r="C59" s="116">
        <v>2.3307180000000001</v>
      </c>
      <c r="D59" s="116">
        <v>2.2600760000000002</v>
      </c>
      <c r="E59" s="116">
        <v>2.264453</v>
      </c>
      <c r="F59" s="116">
        <v>2.2710849999999998</v>
      </c>
      <c r="G59" s="116">
        <v>2.2839420000000001</v>
      </c>
      <c r="H59" s="116">
        <v>2.29765</v>
      </c>
      <c r="I59" s="116">
        <v>2.3045879999999999</v>
      </c>
      <c r="J59" s="116">
        <v>2.3045870000000002</v>
      </c>
      <c r="K59" s="116">
        <v>2.314235</v>
      </c>
      <c r="L59" s="116">
        <v>2.3253330000000001</v>
      </c>
      <c r="M59" s="116">
        <v>2.3063760000000002</v>
      </c>
      <c r="N59" s="116">
        <v>2.298692</v>
      </c>
      <c r="O59" s="116">
        <v>2.3089940000000002</v>
      </c>
      <c r="P59" s="116">
        <v>2.319642</v>
      </c>
      <c r="Q59" s="116">
        <v>2.329574</v>
      </c>
      <c r="R59" s="116">
        <v>2.3364639999999999</v>
      </c>
      <c r="S59" s="116">
        <v>2.3784860000000001</v>
      </c>
      <c r="T59" s="116">
        <v>2.3898220000000001</v>
      </c>
      <c r="U59" s="116">
        <v>2.4188969999999999</v>
      </c>
      <c r="V59" s="116">
        <v>2.422968</v>
      </c>
      <c r="W59" s="116">
        <v>2.430866</v>
      </c>
      <c r="X59" s="116">
        <v>2.4322300000000001</v>
      </c>
      <c r="Y59" s="116">
        <v>2.4384640000000002</v>
      </c>
      <c r="Z59" s="116">
        <v>2.4358949999999999</v>
      </c>
      <c r="AA59" s="116">
        <v>2.4393410000000002</v>
      </c>
      <c r="AB59" s="116">
        <v>2.4512659999999999</v>
      </c>
      <c r="AC59" s="116">
        <v>2.465967</v>
      </c>
      <c r="AD59" s="116">
        <v>2.4714019999999999</v>
      </c>
      <c r="AE59" s="116">
        <v>2.4727890000000001</v>
      </c>
      <c r="AF59" s="117">
        <v>2.1150000000000001E-3</v>
      </c>
      <c r="AG59" s="38"/>
    </row>
    <row r="60" spans="1:33" ht="15" customHeight="1" x14ac:dyDescent="0.2">
      <c r="A60" s="43" t="s">
        <v>365</v>
      </c>
      <c r="B60" s="115" t="s">
        <v>66</v>
      </c>
      <c r="C60" s="121">
        <v>12.231306999999999</v>
      </c>
      <c r="D60" s="121">
        <v>11.943899</v>
      </c>
      <c r="E60" s="121">
        <v>11.456288000000001</v>
      </c>
      <c r="F60" s="121">
        <v>11.110071</v>
      </c>
      <c r="G60" s="121">
        <v>10.954029999999999</v>
      </c>
      <c r="H60" s="121">
        <v>10.924633</v>
      </c>
      <c r="I60" s="121">
        <v>10.953369</v>
      </c>
      <c r="J60" s="121">
        <v>11.00282</v>
      </c>
      <c r="K60" s="121">
        <v>11.070199000000001</v>
      </c>
      <c r="L60" s="121">
        <v>11.160162</v>
      </c>
      <c r="M60" s="121">
        <v>11.192966999999999</v>
      </c>
      <c r="N60" s="121">
        <v>11.261888000000001</v>
      </c>
      <c r="O60" s="121">
        <v>11.28004</v>
      </c>
      <c r="P60" s="121">
        <v>11.28096</v>
      </c>
      <c r="Q60" s="121">
        <v>11.322291</v>
      </c>
      <c r="R60" s="121">
        <v>11.3276</v>
      </c>
      <c r="S60" s="121">
        <v>11.408841000000001</v>
      </c>
      <c r="T60" s="121">
        <v>11.460051999999999</v>
      </c>
      <c r="U60" s="121">
        <v>11.486494</v>
      </c>
      <c r="V60" s="121">
        <v>11.493838999999999</v>
      </c>
      <c r="W60" s="121">
        <v>11.478434999999999</v>
      </c>
      <c r="X60" s="121">
        <v>11.452259</v>
      </c>
      <c r="Y60" s="121">
        <v>11.434142</v>
      </c>
      <c r="Z60" s="121">
        <v>11.42389</v>
      </c>
      <c r="AA60" s="121">
        <v>11.418920999999999</v>
      </c>
      <c r="AB60" s="121">
        <v>11.400606</v>
      </c>
      <c r="AC60" s="121">
        <v>11.36238</v>
      </c>
      <c r="AD60" s="121">
        <v>11.279002</v>
      </c>
      <c r="AE60" s="121">
        <v>11.201193999999999</v>
      </c>
      <c r="AF60" s="117">
        <v>-3.137E-3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114"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115" t="s">
        <v>64</v>
      </c>
      <c r="C64" s="120">
        <v>102.129997</v>
      </c>
      <c r="D64" s="120">
        <v>95.329002000000003</v>
      </c>
      <c r="E64" s="120">
        <v>100.469482</v>
      </c>
      <c r="F64" s="120">
        <v>94.876289</v>
      </c>
      <c r="G64" s="120">
        <v>97.138717999999997</v>
      </c>
      <c r="H64" s="120">
        <v>99.565117000000001</v>
      </c>
      <c r="I64" s="120">
        <v>102.18847700000001</v>
      </c>
      <c r="J64" s="120">
        <v>105.210007</v>
      </c>
      <c r="K64" s="120">
        <v>108.218613</v>
      </c>
      <c r="L64" s="120">
        <v>111.51256600000001</v>
      </c>
      <c r="M64" s="120">
        <v>115.20188899999999</v>
      </c>
      <c r="N64" s="120">
        <v>119.07905599999999</v>
      </c>
      <c r="O64" s="120">
        <v>122.805595</v>
      </c>
      <c r="P64" s="120">
        <v>126.41538199999999</v>
      </c>
      <c r="Q64" s="120">
        <v>131.01357999999999</v>
      </c>
      <c r="R64" s="120">
        <v>134.85794100000001</v>
      </c>
      <c r="S64" s="120">
        <v>138.820663</v>
      </c>
      <c r="T64" s="120">
        <v>143.148697</v>
      </c>
      <c r="U64" s="120">
        <v>146.46286000000001</v>
      </c>
      <c r="V64" s="120">
        <v>150.598206</v>
      </c>
      <c r="W64" s="120">
        <v>155.01741000000001</v>
      </c>
      <c r="X64" s="120">
        <v>158.92382799999999</v>
      </c>
      <c r="Y64" s="120">
        <v>163.24737500000001</v>
      </c>
      <c r="Z64" s="120">
        <v>167.92675800000001</v>
      </c>
      <c r="AA64" s="120">
        <v>173.38493299999999</v>
      </c>
      <c r="AB64" s="120">
        <v>178.62707499999999</v>
      </c>
      <c r="AC64" s="120">
        <v>184.37855500000001</v>
      </c>
      <c r="AD64" s="120">
        <v>189.63864100000001</v>
      </c>
      <c r="AE64" s="120">
        <v>194.78196700000001</v>
      </c>
      <c r="AF64" s="117">
        <v>2.3326E-2</v>
      </c>
      <c r="AG64" s="38"/>
    </row>
    <row r="65" spans="1:34" ht="15" customHeight="1" x14ac:dyDescent="0.2">
      <c r="A65" s="43" t="s">
        <v>367</v>
      </c>
      <c r="B65" s="115" t="s">
        <v>65</v>
      </c>
      <c r="C65" s="120">
        <v>95.875998999999993</v>
      </c>
      <c r="D65" s="120">
        <v>89.329002000000003</v>
      </c>
      <c r="E65" s="120">
        <v>98.832213999999993</v>
      </c>
      <c r="F65" s="120">
        <v>92.827826999999999</v>
      </c>
      <c r="G65" s="120">
        <v>93.879706999999996</v>
      </c>
      <c r="H65" s="120">
        <v>96.309737999999996</v>
      </c>
      <c r="I65" s="120">
        <v>98.621978999999996</v>
      </c>
      <c r="J65" s="120">
        <v>101.776245</v>
      </c>
      <c r="K65" s="120">
        <v>104.56733699999999</v>
      </c>
      <c r="L65" s="120">
        <v>107.80619</v>
      </c>
      <c r="M65" s="120">
        <v>111.183426</v>
      </c>
      <c r="N65" s="120">
        <v>115.09929700000001</v>
      </c>
      <c r="O65" s="120">
        <v>118.66954800000001</v>
      </c>
      <c r="P65" s="120">
        <v>121.707832</v>
      </c>
      <c r="Q65" s="120">
        <v>125.941597</v>
      </c>
      <c r="R65" s="120">
        <v>129.77098100000001</v>
      </c>
      <c r="S65" s="120">
        <v>133.65382399999999</v>
      </c>
      <c r="T65" s="120">
        <v>137.91056800000001</v>
      </c>
      <c r="U65" s="120">
        <v>140.938751</v>
      </c>
      <c r="V65" s="120">
        <v>144.83374000000001</v>
      </c>
      <c r="W65" s="120">
        <v>149.18760700000001</v>
      </c>
      <c r="X65" s="120">
        <v>152.95620700000001</v>
      </c>
      <c r="Y65" s="120">
        <v>156.981033</v>
      </c>
      <c r="Z65" s="120">
        <v>161.42384300000001</v>
      </c>
      <c r="AA65" s="120">
        <v>166.76771500000001</v>
      </c>
      <c r="AB65" s="120">
        <v>171.68208300000001</v>
      </c>
      <c r="AC65" s="120">
        <v>177.43272400000001</v>
      </c>
      <c r="AD65" s="120">
        <v>182.738831</v>
      </c>
      <c r="AE65" s="120">
        <v>187.67723100000001</v>
      </c>
      <c r="AF65" s="117">
        <v>2.4278000000000001E-2</v>
      </c>
      <c r="AG65" s="38"/>
    </row>
    <row r="66" spans="1:34" ht="12" x14ac:dyDescent="0.2">
      <c r="A66" s="43" t="s">
        <v>368</v>
      </c>
      <c r="B66" s="115" t="s">
        <v>358</v>
      </c>
      <c r="C66" s="116">
        <v>6.5259999999999998</v>
      </c>
      <c r="D66" s="116">
        <v>5.3093029999999999</v>
      </c>
      <c r="E66" s="116">
        <v>4.2227990000000002</v>
      </c>
      <c r="F66" s="116">
        <v>3.8026040000000001</v>
      </c>
      <c r="G66" s="116">
        <v>3.6029939999999998</v>
      </c>
      <c r="H66" s="116">
        <v>3.63923</v>
      </c>
      <c r="I66" s="116">
        <v>3.7994430000000001</v>
      </c>
      <c r="J66" s="116">
        <v>3.9995270000000001</v>
      </c>
      <c r="K66" s="116">
        <v>4.2814909999999999</v>
      </c>
      <c r="L66" s="116">
        <v>4.5003849999999996</v>
      </c>
      <c r="M66" s="116">
        <v>4.6978260000000001</v>
      </c>
      <c r="N66" s="116">
        <v>4.9453569999999996</v>
      </c>
      <c r="O66" s="116">
        <v>5.1209030000000002</v>
      </c>
      <c r="P66" s="116">
        <v>5.2819900000000004</v>
      </c>
      <c r="Q66" s="116">
        <v>5.4290520000000004</v>
      </c>
      <c r="R66" s="116">
        <v>5.7238920000000002</v>
      </c>
      <c r="S66" s="116">
        <v>5.9851910000000004</v>
      </c>
      <c r="T66" s="116">
        <v>6.1421359999999998</v>
      </c>
      <c r="U66" s="116">
        <v>6.301431</v>
      </c>
      <c r="V66" s="116">
        <v>6.3866079999999998</v>
      </c>
      <c r="W66" s="116">
        <v>6.5241819999999997</v>
      </c>
      <c r="X66" s="116">
        <v>6.6530630000000004</v>
      </c>
      <c r="Y66" s="116">
        <v>6.7714030000000003</v>
      </c>
      <c r="Z66" s="116">
        <v>6.8842509999999999</v>
      </c>
      <c r="AA66" s="116">
        <v>7.0560400000000003</v>
      </c>
      <c r="AB66" s="116">
        <v>7.2467829999999998</v>
      </c>
      <c r="AC66" s="116">
        <v>7.3719739999999998</v>
      </c>
      <c r="AD66" s="116">
        <v>7.4318619999999997</v>
      </c>
      <c r="AE66" s="116">
        <v>7.5266970000000004</v>
      </c>
      <c r="AF66" s="117">
        <v>5.1079999999999997E-3</v>
      </c>
      <c r="AG66" s="38"/>
    </row>
    <row r="67" spans="1:34" ht="15" customHeight="1" x14ac:dyDescent="0.2">
      <c r="A67" s="43" t="s">
        <v>369</v>
      </c>
      <c r="B67" s="115" t="s">
        <v>360</v>
      </c>
      <c r="C67" s="121">
        <v>37.878653999999997</v>
      </c>
      <c r="D67" s="121">
        <v>38.740729999999999</v>
      </c>
      <c r="E67" s="121">
        <v>42.747753000000003</v>
      </c>
      <c r="F67" s="121">
        <v>44.454146999999999</v>
      </c>
      <c r="G67" s="121">
        <v>46.467010000000002</v>
      </c>
      <c r="H67" s="121">
        <v>48.475842</v>
      </c>
      <c r="I67" s="121">
        <v>49.942860000000003</v>
      </c>
      <c r="J67" s="121">
        <v>50.742966000000003</v>
      </c>
      <c r="K67" s="121">
        <v>53.029961</v>
      </c>
      <c r="L67" s="121">
        <v>54.974894999999997</v>
      </c>
      <c r="M67" s="121">
        <v>56.342002999999998</v>
      </c>
      <c r="N67" s="121">
        <v>58.237361999999997</v>
      </c>
      <c r="O67" s="121">
        <v>60.343654999999998</v>
      </c>
      <c r="P67" s="121">
        <v>62.943587999999998</v>
      </c>
      <c r="Q67" s="121">
        <v>65.312827999999996</v>
      </c>
      <c r="R67" s="121">
        <v>67.269515999999996</v>
      </c>
      <c r="S67" s="121">
        <v>71.303886000000006</v>
      </c>
      <c r="T67" s="121">
        <v>73.335875999999999</v>
      </c>
      <c r="U67" s="121">
        <v>76.694016000000005</v>
      </c>
      <c r="V67" s="121">
        <v>79.488358000000005</v>
      </c>
      <c r="W67" s="121">
        <v>81.549362000000002</v>
      </c>
      <c r="X67" s="121">
        <v>84.471153000000001</v>
      </c>
      <c r="Y67" s="121">
        <v>87.423293999999999</v>
      </c>
      <c r="Z67" s="121">
        <v>89.505393999999995</v>
      </c>
      <c r="AA67" s="121">
        <v>92.667693999999997</v>
      </c>
      <c r="AB67" s="121">
        <v>95.805992000000003</v>
      </c>
      <c r="AC67" s="121">
        <v>99.613556000000003</v>
      </c>
      <c r="AD67" s="121">
        <v>102.76029200000001</v>
      </c>
      <c r="AE67" s="121">
        <v>105.72996500000001</v>
      </c>
      <c r="AF67" s="117">
        <v>3.7340999999999999E-2</v>
      </c>
      <c r="AG67" s="38"/>
    </row>
    <row r="68" spans="1:34" ht="15" customHeight="1" x14ac:dyDescent="0.2">
      <c r="A68" s="43" t="s">
        <v>370</v>
      </c>
      <c r="B68" s="115" t="s">
        <v>362</v>
      </c>
      <c r="C68" s="116">
        <v>1.8544929999999999</v>
      </c>
      <c r="D68" s="116">
        <v>1.907924</v>
      </c>
      <c r="E68" s="116">
        <v>2.0784720000000001</v>
      </c>
      <c r="F68" s="116">
        <v>2.149683</v>
      </c>
      <c r="G68" s="116">
        <v>2.2354609999999999</v>
      </c>
      <c r="H68" s="116">
        <v>2.3225250000000002</v>
      </c>
      <c r="I68" s="116">
        <v>2.3947150000000001</v>
      </c>
      <c r="J68" s="116">
        <v>2.444661</v>
      </c>
      <c r="K68" s="116">
        <v>2.5572300000000001</v>
      </c>
      <c r="L68" s="116">
        <v>2.6499649999999999</v>
      </c>
      <c r="M68" s="116">
        <v>2.715252</v>
      </c>
      <c r="N68" s="116">
        <v>2.79399</v>
      </c>
      <c r="O68" s="116">
        <v>2.8932410000000002</v>
      </c>
      <c r="P68" s="116">
        <v>3.0139710000000002</v>
      </c>
      <c r="Q68" s="116">
        <v>3.1265329999999998</v>
      </c>
      <c r="R68" s="116">
        <v>3.2205149999999998</v>
      </c>
      <c r="S68" s="116">
        <v>3.3875350000000002</v>
      </c>
      <c r="T68" s="116">
        <v>3.4870519999999998</v>
      </c>
      <c r="U68" s="116">
        <v>3.6384500000000002</v>
      </c>
      <c r="V68" s="116">
        <v>3.7656130000000001</v>
      </c>
      <c r="W68" s="116">
        <v>3.8692120000000001</v>
      </c>
      <c r="X68" s="116">
        <v>4.004632</v>
      </c>
      <c r="Y68" s="116">
        <v>4.1400490000000003</v>
      </c>
      <c r="Z68" s="116">
        <v>4.2357509999999996</v>
      </c>
      <c r="AA68" s="116">
        <v>4.377478</v>
      </c>
      <c r="AB68" s="116">
        <v>4.5221629999999999</v>
      </c>
      <c r="AC68" s="116">
        <v>4.6999570000000004</v>
      </c>
      <c r="AD68" s="116">
        <v>4.8429469999999997</v>
      </c>
      <c r="AE68" s="116">
        <v>4.987501</v>
      </c>
      <c r="AF68" s="117">
        <v>3.5964999999999997E-2</v>
      </c>
      <c r="AG68" s="38"/>
    </row>
    <row r="69" spans="1:34" ht="15" customHeight="1" x14ac:dyDescent="0.2">
      <c r="A69" s="43" t="s">
        <v>371</v>
      </c>
      <c r="B69" s="115" t="s">
        <v>364</v>
      </c>
      <c r="C69" s="116">
        <v>2.3307180000000001</v>
      </c>
      <c r="D69" s="116">
        <v>2.3532639999999998</v>
      </c>
      <c r="E69" s="116">
        <v>2.4152849999999999</v>
      </c>
      <c r="F69" s="116">
        <v>2.474863</v>
      </c>
      <c r="G69" s="116">
        <v>2.5422669999999998</v>
      </c>
      <c r="H69" s="116">
        <v>2.613836</v>
      </c>
      <c r="I69" s="116">
        <v>2.6796000000000002</v>
      </c>
      <c r="J69" s="116">
        <v>2.7400329999999999</v>
      </c>
      <c r="K69" s="116">
        <v>2.814533</v>
      </c>
      <c r="L69" s="116">
        <v>2.8941439999999998</v>
      </c>
      <c r="M69" s="116">
        <v>2.9373420000000001</v>
      </c>
      <c r="N69" s="116">
        <v>2.9967489999999999</v>
      </c>
      <c r="O69" s="116">
        <v>3.0811860000000002</v>
      </c>
      <c r="P69" s="116">
        <v>3.167138</v>
      </c>
      <c r="Q69" s="116">
        <v>3.2532930000000002</v>
      </c>
      <c r="R69" s="116">
        <v>3.3350249999999999</v>
      </c>
      <c r="S69" s="116">
        <v>3.469471</v>
      </c>
      <c r="T69" s="116">
        <v>3.562875</v>
      </c>
      <c r="U69" s="116">
        <v>3.6862759999999999</v>
      </c>
      <c r="V69" s="116">
        <v>3.7752840000000001</v>
      </c>
      <c r="W69" s="116">
        <v>3.8738299999999999</v>
      </c>
      <c r="X69" s="116">
        <v>3.9657619999999998</v>
      </c>
      <c r="Y69" s="116">
        <v>4.0692880000000002</v>
      </c>
      <c r="Z69" s="116">
        <v>4.1608830000000001</v>
      </c>
      <c r="AA69" s="116">
        <v>4.2658050000000003</v>
      </c>
      <c r="AB69" s="116">
        <v>4.3888199999999999</v>
      </c>
      <c r="AC69" s="116">
        <v>4.5201989999999999</v>
      </c>
      <c r="AD69" s="116">
        <v>4.6376119999999998</v>
      </c>
      <c r="AE69" s="116">
        <v>4.7503640000000003</v>
      </c>
      <c r="AF69" s="117">
        <v>2.5756000000000001E-2</v>
      </c>
      <c r="AG69" s="38"/>
    </row>
    <row r="70" spans="1:34" ht="15" customHeight="1" x14ac:dyDescent="0.2">
      <c r="A70" s="43" t="s">
        <v>372</v>
      </c>
      <c r="B70" s="115" t="s">
        <v>66</v>
      </c>
      <c r="C70" s="121">
        <v>12.231306999999999</v>
      </c>
      <c r="D70" s="121">
        <v>12.436373</v>
      </c>
      <c r="E70" s="121">
        <v>12.219378000000001</v>
      </c>
      <c r="F70" s="121">
        <v>12.106947999999999</v>
      </c>
      <c r="G70" s="121">
        <v>12.192983999999999</v>
      </c>
      <c r="H70" s="121">
        <v>12.428000000000001</v>
      </c>
      <c r="I70" s="121">
        <v>12.735747</v>
      </c>
      <c r="J70" s="121">
        <v>13.081776</v>
      </c>
      <c r="K70" s="121">
        <v>13.463381</v>
      </c>
      <c r="L70" s="121">
        <v>13.890098999999999</v>
      </c>
      <c r="M70" s="121">
        <v>14.255084</v>
      </c>
      <c r="N70" s="121">
        <v>14.681853</v>
      </c>
      <c r="O70" s="121">
        <v>15.052402000000001</v>
      </c>
      <c r="P70" s="121">
        <v>15.402526999999999</v>
      </c>
      <c r="Q70" s="121">
        <v>15.811788</v>
      </c>
      <c r="R70" s="121">
        <v>16.168806</v>
      </c>
      <c r="S70" s="121">
        <v>16.641949</v>
      </c>
      <c r="T70" s="121">
        <v>17.085255</v>
      </c>
      <c r="U70" s="121">
        <v>17.504829000000001</v>
      </c>
      <c r="V70" s="121">
        <v>17.908821</v>
      </c>
      <c r="W70" s="121">
        <v>18.292045999999999</v>
      </c>
      <c r="X70" s="121">
        <v>18.672958000000001</v>
      </c>
      <c r="Y70" s="121">
        <v>19.081202000000001</v>
      </c>
      <c r="Z70" s="121">
        <v>19.513762</v>
      </c>
      <c r="AA70" s="121">
        <v>19.968868000000001</v>
      </c>
      <c r="AB70" s="121">
        <v>20.411987</v>
      </c>
      <c r="AC70" s="121">
        <v>20.827615999999999</v>
      </c>
      <c r="AD70" s="121">
        <v>21.165167</v>
      </c>
      <c r="AE70" s="121">
        <v>21.518111999999999</v>
      </c>
      <c r="AF70" s="117">
        <v>2.0379999999999999E-2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126" t="s">
        <v>556</v>
      </c>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c r="AE72" s="127"/>
      <c r="AF72" s="127"/>
      <c r="AG72" s="127"/>
      <c r="AH72" s="108"/>
    </row>
    <row r="73" spans="1:34" ht="12" x14ac:dyDescent="0.2">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833</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2" spans="2:33" ht="15" customHeight="1" x14ac:dyDescent="0.2">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row>
    <row r="308" spans="2:32"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row>
    <row r="511" spans="2:32"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row>
    <row r="712" spans="2:32"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row>
    <row r="887" spans="2:32"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row>
    <row r="1101" spans="2:32" ht="15" customHeight="1" x14ac:dyDescent="0.2">
      <c r="B1101" s="125"/>
      <c r="C1101" s="125"/>
      <c r="D1101" s="125"/>
      <c r="E1101" s="125"/>
      <c r="F1101" s="125"/>
      <c r="G1101" s="125"/>
      <c r="H1101" s="125"/>
      <c r="I1101" s="125"/>
      <c r="J1101" s="125"/>
      <c r="K1101" s="125"/>
      <c r="L1101" s="125"/>
      <c r="M1101" s="125"/>
      <c r="N1101" s="125"/>
      <c r="O1101" s="125"/>
      <c r="P1101" s="125"/>
      <c r="Q1101" s="125"/>
      <c r="R1101" s="125"/>
      <c r="S1101" s="125"/>
      <c r="T1101" s="125"/>
      <c r="U1101" s="125"/>
      <c r="V1101" s="125"/>
      <c r="W1101" s="125"/>
      <c r="X1101" s="125"/>
      <c r="Y1101" s="125"/>
      <c r="Z1101" s="125"/>
      <c r="AA1101" s="125"/>
      <c r="AB1101" s="125"/>
      <c r="AC1101" s="125"/>
      <c r="AD1101" s="125"/>
      <c r="AE1101" s="125"/>
      <c r="AF1101" s="125"/>
    </row>
    <row r="1229" spans="2:32" ht="15" customHeight="1" x14ac:dyDescent="0.2">
      <c r="B1229" s="125"/>
      <c r="C1229" s="125"/>
      <c r="D1229" s="125"/>
      <c r="E1229" s="125"/>
      <c r="F1229" s="125"/>
      <c r="G1229" s="125"/>
      <c r="H1229" s="125"/>
      <c r="I1229" s="125"/>
      <c r="J1229" s="125"/>
      <c r="K1229" s="125"/>
      <c r="L1229" s="125"/>
      <c r="M1229" s="125"/>
      <c r="N1229" s="125"/>
      <c r="O1229" s="125"/>
      <c r="P1229" s="125"/>
      <c r="Q1229" s="125"/>
      <c r="R1229" s="125"/>
      <c r="S1229" s="125"/>
      <c r="T1229" s="125"/>
      <c r="U1229" s="125"/>
      <c r="V1229" s="125"/>
      <c r="W1229" s="125"/>
      <c r="X1229" s="125"/>
      <c r="Y1229" s="125"/>
      <c r="Z1229" s="125"/>
      <c r="AA1229" s="125"/>
      <c r="AB1229" s="125"/>
      <c r="AC1229" s="125"/>
      <c r="AD1229" s="125"/>
      <c r="AE1229" s="125"/>
      <c r="AF1229" s="125"/>
    </row>
    <row r="1390" spans="2:32"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row>
    <row r="1502" spans="2:32"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row>
    <row r="1604" spans="2:32"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row>
    <row r="1699" spans="2:32" ht="15" customHeight="1" x14ac:dyDescent="0.2">
      <c r="B1699" s="125"/>
      <c r="C1699" s="125"/>
      <c r="D1699" s="125"/>
      <c r="E1699" s="125"/>
      <c r="F1699" s="125"/>
      <c r="G1699" s="125"/>
      <c r="H1699" s="125"/>
      <c r="I1699" s="125"/>
      <c r="J1699" s="125"/>
      <c r="K1699" s="125"/>
      <c r="L1699" s="125"/>
      <c r="M1699" s="125"/>
      <c r="N1699" s="125"/>
      <c r="O1699" s="125"/>
      <c r="P1699" s="125"/>
      <c r="Q1699" s="125"/>
      <c r="R1699" s="125"/>
      <c r="S1699" s="125"/>
      <c r="T1699" s="125"/>
      <c r="U1699" s="125"/>
      <c r="V1699" s="125"/>
      <c r="W1699" s="125"/>
      <c r="X1699" s="125"/>
      <c r="Y1699" s="125"/>
      <c r="Z1699" s="125"/>
      <c r="AA1699" s="125"/>
      <c r="AB1699" s="125"/>
      <c r="AC1699" s="125"/>
      <c r="AD1699" s="125"/>
      <c r="AE1699" s="125"/>
      <c r="AF1699" s="125"/>
    </row>
    <row r="1945" spans="2:32"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row>
    <row r="2031" spans="2:32"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row>
    <row r="2153" spans="2:32"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row>
    <row r="2317" spans="2:32"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row>
    <row r="2419" spans="2:32"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row>
    <row r="2509" spans="2:32"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row>
    <row r="2598" spans="2:32"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row>
    <row r="2719" spans="2:32"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row>
    <row r="2837" spans="2:32"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row>
  </sheetData>
  <mergeCells count="21">
    <mergeCell ref="B72:AG72"/>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229:AF1229"/>
    <mergeCell ref="B1390:AF1390"/>
    <mergeCell ref="B1502:AF1502"/>
    <mergeCell ref="B1604:AF1604"/>
    <mergeCell ref="B1699:AF1699"/>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625</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624</v>
      </c>
      <c r="E3" s="55"/>
      <c r="F3" s="55"/>
      <c r="G3" s="55"/>
    </row>
    <row r="4" spans="1:33" ht="15" customHeight="1" x14ac:dyDescent="0.2">
      <c r="C4" s="55" t="s">
        <v>495</v>
      </c>
      <c r="D4" s="55" t="s">
        <v>623</v>
      </c>
      <c r="E4" s="55"/>
      <c r="F4" s="55"/>
      <c r="G4" s="55" t="s">
        <v>622</v>
      </c>
    </row>
    <row r="5" spans="1:33" ht="15" customHeight="1" x14ac:dyDescent="0.2">
      <c r="C5" s="55" t="s">
        <v>496</v>
      </c>
      <c r="D5" s="55" t="s">
        <v>621</v>
      </c>
      <c r="E5" s="55"/>
      <c r="F5" s="55"/>
      <c r="G5" s="55"/>
    </row>
    <row r="6" spans="1:33" ht="15" customHeight="1" x14ac:dyDescent="0.2">
      <c r="C6" s="55" t="s">
        <v>497</v>
      </c>
      <c r="D6" s="55"/>
      <c r="E6" s="55" t="s">
        <v>620</v>
      </c>
      <c r="F6" s="55"/>
      <c r="G6" s="55"/>
    </row>
    <row r="10" spans="1:33" ht="15" customHeight="1" x14ac:dyDescent="0.25">
      <c r="A10" s="43" t="s">
        <v>373</v>
      </c>
      <c r="B10" s="54" t="s">
        <v>117</v>
      </c>
      <c r="AG10" s="51" t="s">
        <v>619</v>
      </c>
    </row>
    <row r="11" spans="1:33" ht="15" customHeight="1" x14ac:dyDescent="0.2">
      <c r="B11" s="53" t="s">
        <v>118</v>
      </c>
      <c r="AG11" s="51" t="s">
        <v>618</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617</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616</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615</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615</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628</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628</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568</v>
      </c>
    </row>
    <row r="101" spans="1:33" x14ac:dyDescent="0.2">
      <c r="B101" s="38" t="s">
        <v>557</v>
      </c>
    </row>
    <row r="102" spans="1:33" x14ac:dyDescent="0.2">
      <c r="B102" s="38" t="s">
        <v>558</v>
      </c>
    </row>
    <row r="103" spans="1:33" ht="15" customHeight="1" x14ac:dyDescent="0.2">
      <c r="B103" s="38" t="s">
        <v>559</v>
      </c>
    </row>
    <row r="104" spans="1:33" ht="15" customHeight="1" x14ac:dyDescent="0.2">
      <c r="B104" s="38" t="s">
        <v>560</v>
      </c>
    </row>
    <row r="105" spans="1:33" ht="15" customHeight="1" x14ac:dyDescent="0.2">
      <c r="B105" s="38" t="s">
        <v>561</v>
      </c>
    </row>
    <row r="106" spans="1:33" ht="15" customHeight="1" x14ac:dyDescent="0.2">
      <c r="B106" s="38" t="s">
        <v>562</v>
      </c>
    </row>
    <row r="107" spans="1:33" ht="15" customHeight="1" x14ac:dyDescent="0.2">
      <c r="B107" s="38" t="s">
        <v>164</v>
      </c>
    </row>
    <row r="108" spans="1:33" ht="15" customHeight="1" x14ac:dyDescent="0.2">
      <c r="B108" s="38" t="s">
        <v>563</v>
      </c>
    </row>
    <row r="109" spans="1:33" ht="15" customHeight="1" x14ac:dyDescent="0.2">
      <c r="B109" s="38" t="s">
        <v>76</v>
      </c>
    </row>
    <row r="110" spans="1:33" ht="15" customHeight="1" x14ac:dyDescent="0.2">
      <c r="B110" s="38" t="s">
        <v>77</v>
      </c>
    </row>
    <row r="111" spans="1:33" ht="15" customHeight="1" x14ac:dyDescent="0.2">
      <c r="B111" s="38" t="s">
        <v>564</v>
      </c>
    </row>
    <row r="112" spans="1:33" ht="15" customHeight="1" x14ac:dyDescent="0.2">
      <c r="B112" s="128" t="s">
        <v>569</v>
      </c>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row>
    <row r="113" spans="2:2" ht="15" customHeight="1" x14ac:dyDescent="0.2">
      <c r="B113" s="38" t="s">
        <v>565</v>
      </c>
    </row>
    <row r="114" spans="2:2" ht="15" customHeight="1" x14ac:dyDescent="0.2">
      <c r="B114" s="38" t="s">
        <v>566</v>
      </c>
    </row>
    <row r="115" spans="2:2" ht="15" customHeight="1" x14ac:dyDescent="0.2">
      <c r="B115" s="38" t="s">
        <v>567</v>
      </c>
    </row>
    <row r="116" spans="2:2" ht="15" customHeight="1" x14ac:dyDescent="0.2">
      <c r="B116" s="38" t="s">
        <v>165</v>
      </c>
    </row>
    <row r="117" spans="2:2" ht="15" customHeight="1" x14ac:dyDescent="0.2">
      <c r="B117" s="38" t="s">
        <v>554</v>
      </c>
    </row>
    <row r="118" spans="2:2" ht="15" customHeight="1" x14ac:dyDescent="0.2">
      <c r="B118" s="38" t="s">
        <v>555</v>
      </c>
    </row>
    <row r="119" spans="2:2" ht="15" customHeight="1" x14ac:dyDescent="0.2">
      <c r="B119" s="38" t="s">
        <v>627</v>
      </c>
    </row>
    <row r="120" spans="2:2" ht="15" customHeight="1" x14ac:dyDescent="0.2">
      <c r="B120" s="38" t="s">
        <v>626</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5"/>
      <c r="C1100" s="125"/>
      <c r="D1100" s="125"/>
      <c r="E1100" s="125"/>
      <c r="F1100" s="125"/>
      <c r="G1100" s="125"/>
      <c r="H1100" s="125"/>
      <c r="I1100" s="125"/>
      <c r="J1100" s="125"/>
      <c r="K1100" s="125"/>
      <c r="L1100" s="125"/>
      <c r="M1100" s="125"/>
      <c r="N1100" s="125"/>
      <c r="O1100" s="125"/>
      <c r="P1100" s="125"/>
      <c r="Q1100" s="125"/>
      <c r="R1100" s="125"/>
      <c r="S1100" s="125"/>
      <c r="T1100" s="125"/>
      <c r="U1100" s="125"/>
      <c r="V1100" s="125"/>
      <c r="W1100" s="125"/>
      <c r="X1100" s="125"/>
      <c r="Y1100" s="125"/>
      <c r="Z1100" s="125"/>
      <c r="AA1100" s="125"/>
      <c r="AB1100" s="125"/>
      <c r="AC1100" s="125"/>
      <c r="AD1100" s="125"/>
      <c r="AE1100" s="125"/>
      <c r="AF1100" s="125"/>
      <c r="AG1100" s="12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5"/>
      <c r="C1227" s="125"/>
      <c r="D1227" s="125"/>
      <c r="E1227" s="125"/>
      <c r="F1227" s="125"/>
      <c r="G1227" s="125"/>
      <c r="H1227" s="125"/>
      <c r="I1227" s="125"/>
      <c r="J1227" s="125"/>
      <c r="K1227" s="125"/>
      <c r="L1227" s="125"/>
      <c r="M1227" s="125"/>
      <c r="N1227" s="125"/>
      <c r="O1227" s="125"/>
      <c r="P1227" s="125"/>
      <c r="Q1227" s="125"/>
      <c r="R1227" s="125"/>
      <c r="S1227" s="125"/>
      <c r="T1227" s="125"/>
      <c r="U1227" s="125"/>
      <c r="V1227" s="125"/>
      <c r="W1227" s="125"/>
      <c r="X1227" s="125"/>
      <c r="Y1227" s="125"/>
      <c r="Z1227" s="125"/>
      <c r="AA1227" s="125"/>
      <c r="AB1227" s="125"/>
      <c r="AC1227" s="125"/>
      <c r="AD1227" s="125"/>
      <c r="AE1227" s="125"/>
      <c r="AF1227" s="125"/>
      <c r="AG1227" s="12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c r="AG1390" s="12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c r="AG1502" s="12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c r="AG1604" s="12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5"/>
      <c r="C1698" s="125"/>
      <c r="D1698" s="125"/>
      <c r="E1698" s="125"/>
      <c r="F1698" s="125"/>
      <c r="G1698" s="125"/>
      <c r="H1698" s="125"/>
      <c r="I1698" s="125"/>
      <c r="J1698" s="125"/>
      <c r="K1698" s="125"/>
      <c r="L1698" s="125"/>
      <c r="M1698" s="125"/>
      <c r="N1698" s="125"/>
      <c r="O1698" s="125"/>
      <c r="P1698" s="125"/>
      <c r="Q1698" s="125"/>
      <c r="R1698" s="125"/>
      <c r="S1698" s="125"/>
      <c r="T1698" s="125"/>
      <c r="U1698" s="125"/>
      <c r="V1698" s="125"/>
      <c r="W1698" s="125"/>
      <c r="X1698" s="125"/>
      <c r="Y1698" s="125"/>
      <c r="Z1698" s="125"/>
      <c r="AA1698" s="125"/>
      <c r="AB1698" s="125"/>
      <c r="AC1698" s="125"/>
      <c r="AD1698" s="125"/>
      <c r="AE1698" s="125"/>
      <c r="AF1698" s="125"/>
      <c r="AG1698" s="12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c r="AG1945" s="12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c r="AG2031" s="12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c r="AG2153" s="12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c r="AG2317" s="12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c r="AG2419" s="12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c r="AG2509" s="12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c r="AG2598" s="12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c r="AG2719" s="12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c r="AG2837" s="12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activeCell="H19" sqref="H19"/>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830</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122" t="s">
        <v>494</v>
      </c>
      <c r="D3" s="122" t="s">
        <v>641</v>
      </c>
      <c r="E3" s="55"/>
      <c r="F3" s="55"/>
      <c r="G3" s="55"/>
    </row>
    <row r="4" spans="1:33" ht="15" customHeight="1" x14ac:dyDescent="0.2">
      <c r="C4" s="122" t="s">
        <v>495</v>
      </c>
      <c r="D4" s="122" t="s">
        <v>831</v>
      </c>
      <c r="E4" s="55"/>
      <c r="F4" s="55"/>
      <c r="G4" s="122" t="s">
        <v>832</v>
      </c>
    </row>
    <row r="5" spans="1:33" ht="15" customHeight="1" x14ac:dyDescent="0.2">
      <c r="C5" s="122" t="s">
        <v>496</v>
      </c>
      <c r="D5" s="122" t="s">
        <v>642</v>
      </c>
      <c r="E5" s="55"/>
      <c r="F5" s="55"/>
      <c r="G5" s="55"/>
    </row>
    <row r="6" spans="1:33" ht="15" customHeight="1" x14ac:dyDescent="0.2">
      <c r="C6" s="122" t="s">
        <v>497</v>
      </c>
      <c r="D6" s="55"/>
      <c r="E6" s="122"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109"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619</v>
      </c>
      <c r="AG10" s="38"/>
    </row>
    <row r="11" spans="1:33" ht="15" customHeight="1" x14ac:dyDescent="0.2">
      <c r="B11" s="110"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618</v>
      </c>
      <c r="AG11" s="38"/>
    </row>
    <row r="12" spans="1:33" ht="15" customHeight="1" x14ac:dyDescent="0.2">
      <c r="B12" s="110"/>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51" t="s">
        <v>617</v>
      </c>
      <c r="AG12" s="38"/>
    </row>
    <row r="13" spans="1:33" ht="15" customHeight="1" thickBot="1" x14ac:dyDescent="0.25">
      <c r="B13" s="112" t="s">
        <v>119</v>
      </c>
      <c r="C13" s="112">
        <v>2022</v>
      </c>
      <c r="D13" s="112">
        <v>2023</v>
      </c>
      <c r="E13" s="112">
        <v>2024</v>
      </c>
      <c r="F13" s="112">
        <v>2025</v>
      </c>
      <c r="G13" s="112">
        <v>2026</v>
      </c>
      <c r="H13" s="112">
        <v>2027</v>
      </c>
      <c r="I13" s="112">
        <v>2028</v>
      </c>
      <c r="J13" s="112">
        <v>2029</v>
      </c>
      <c r="K13" s="112">
        <v>2030</v>
      </c>
      <c r="L13" s="112">
        <v>2031</v>
      </c>
      <c r="M13" s="112">
        <v>2032</v>
      </c>
      <c r="N13" s="112">
        <v>2033</v>
      </c>
      <c r="O13" s="112">
        <v>2034</v>
      </c>
      <c r="P13" s="112">
        <v>2035</v>
      </c>
      <c r="Q13" s="112">
        <v>2036</v>
      </c>
      <c r="R13" s="112">
        <v>2037</v>
      </c>
      <c r="S13" s="112">
        <v>2038</v>
      </c>
      <c r="T13" s="112">
        <v>2039</v>
      </c>
      <c r="U13" s="112">
        <v>2040</v>
      </c>
      <c r="V13" s="112">
        <v>2041</v>
      </c>
      <c r="W13" s="112">
        <v>2042</v>
      </c>
      <c r="X13" s="112">
        <v>2043</v>
      </c>
      <c r="Y13" s="112">
        <v>2044</v>
      </c>
      <c r="Z13" s="112">
        <v>2045</v>
      </c>
      <c r="AA13" s="112">
        <v>2046</v>
      </c>
      <c r="AB13" s="112">
        <v>2047</v>
      </c>
      <c r="AC13" s="112">
        <v>2048</v>
      </c>
      <c r="AD13" s="112">
        <v>2049</v>
      </c>
      <c r="AE13" s="112">
        <v>2050</v>
      </c>
      <c r="AF13" s="113"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114"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114"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114"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115" t="s">
        <v>122</v>
      </c>
      <c r="C19" s="120">
        <v>832.22631799999999</v>
      </c>
      <c r="D19" s="120">
        <v>783.51879899999994</v>
      </c>
      <c r="E19" s="120">
        <v>820.97808799999996</v>
      </c>
      <c r="F19" s="120">
        <v>759.36676</v>
      </c>
      <c r="G19" s="120">
        <v>706.303223</v>
      </c>
      <c r="H19" s="120">
        <v>664.89996299999996</v>
      </c>
      <c r="I19" s="120">
        <v>635.90869099999998</v>
      </c>
      <c r="J19" s="120">
        <v>615.27801499999998</v>
      </c>
      <c r="K19" s="120">
        <v>596.69793700000002</v>
      </c>
      <c r="L19" s="120">
        <v>588.10437000000002</v>
      </c>
      <c r="M19" s="120">
        <v>583.28509499999996</v>
      </c>
      <c r="N19" s="120">
        <v>579.87603799999999</v>
      </c>
      <c r="O19" s="120">
        <v>570.26031499999999</v>
      </c>
      <c r="P19" s="120">
        <v>560.33355700000004</v>
      </c>
      <c r="Q19" s="120">
        <v>557.959656</v>
      </c>
      <c r="R19" s="120">
        <v>555.00976600000001</v>
      </c>
      <c r="S19" s="120">
        <v>522.57330300000001</v>
      </c>
      <c r="T19" s="120">
        <v>514.36993399999994</v>
      </c>
      <c r="U19" s="120">
        <v>482.98306300000002</v>
      </c>
      <c r="V19" s="120">
        <v>476.52648900000003</v>
      </c>
      <c r="W19" s="120">
        <v>473.34982300000001</v>
      </c>
      <c r="X19" s="120">
        <v>466.100098</v>
      </c>
      <c r="Y19" s="120">
        <v>455.841095</v>
      </c>
      <c r="Z19" s="120">
        <v>451.43597399999999</v>
      </c>
      <c r="AA19" s="120">
        <v>450.32412699999998</v>
      </c>
      <c r="AB19" s="120">
        <v>442.56930499999999</v>
      </c>
      <c r="AC19" s="120">
        <v>416.27877799999999</v>
      </c>
      <c r="AD19" s="120">
        <v>411.968231</v>
      </c>
      <c r="AE19" s="120">
        <v>410.66891500000003</v>
      </c>
      <c r="AF19" s="117">
        <v>-2.4910000000000002E-2</v>
      </c>
      <c r="AG19" s="38"/>
    </row>
    <row r="20" spans="1:33" ht="15" customHeight="1" x14ac:dyDescent="0.2">
      <c r="A20" s="43" t="s">
        <v>375</v>
      </c>
      <c r="B20" s="115" t="s">
        <v>123</v>
      </c>
      <c r="C20" s="120">
        <v>10.024673</v>
      </c>
      <c r="D20" s="120">
        <v>9.4905500000000007</v>
      </c>
      <c r="E20" s="120">
        <v>9.5748069999999998</v>
      </c>
      <c r="F20" s="120">
        <v>9.2783080000000009</v>
      </c>
      <c r="G20" s="120">
        <v>8.7963179999999994</v>
      </c>
      <c r="H20" s="120">
        <v>8.3404419999999995</v>
      </c>
      <c r="I20" s="120">
        <v>7.9231749999999996</v>
      </c>
      <c r="J20" s="120">
        <v>7.7287590000000002</v>
      </c>
      <c r="K20" s="120">
        <v>7.5310589999999999</v>
      </c>
      <c r="L20" s="120">
        <v>7.2469929999999998</v>
      </c>
      <c r="M20" s="120">
        <v>7.1716230000000003</v>
      </c>
      <c r="N20" s="120">
        <v>7.1173120000000001</v>
      </c>
      <c r="O20" s="120">
        <v>7.0666019999999996</v>
      </c>
      <c r="P20" s="120">
        <v>7.0241709999999999</v>
      </c>
      <c r="Q20" s="120">
        <v>6.9274100000000001</v>
      </c>
      <c r="R20" s="120">
        <v>6.7628089999999998</v>
      </c>
      <c r="S20" s="120">
        <v>6.4222400000000004</v>
      </c>
      <c r="T20" s="120">
        <v>6.2879170000000002</v>
      </c>
      <c r="U20" s="120">
        <v>6.048324</v>
      </c>
      <c r="V20" s="120">
        <v>5.7173259999999999</v>
      </c>
      <c r="W20" s="120">
        <v>5.4039539999999997</v>
      </c>
      <c r="X20" s="120">
        <v>5.0634540000000001</v>
      </c>
      <c r="Y20" s="120">
        <v>4.7034190000000002</v>
      </c>
      <c r="Z20" s="120">
        <v>4.365685</v>
      </c>
      <c r="AA20" s="120">
        <v>4.3757780000000004</v>
      </c>
      <c r="AB20" s="120">
        <v>4.352087</v>
      </c>
      <c r="AC20" s="120">
        <v>4.2566480000000002</v>
      </c>
      <c r="AD20" s="120">
        <v>4.2532629999999996</v>
      </c>
      <c r="AE20" s="120">
        <v>4.2756530000000001</v>
      </c>
      <c r="AF20" s="117">
        <v>-2.9974000000000001E-2</v>
      </c>
      <c r="AG20" s="38"/>
    </row>
    <row r="21" spans="1:33" ht="15" customHeight="1" x14ac:dyDescent="0.2">
      <c r="A21" s="43" t="s">
        <v>376</v>
      </c>
      <c r="B21" s="115" t="s">
        <v>124</v>
      </c>
      <c r="C21" s="120">
        <v>1449.3507079999999</v>
      </c>
      <c r="D21" s="120">
        <v>1339.5935059999999</v>
      </c>
      <c r="E21" s="120">
        <v>1249.3905030000001</v>
      </c>
      <c r="F21" s="120">
        <v>1251.4884030000001</v>
      </c>
      <c r="G21" s="120">
        <v>1281.0104980000001</v>
      </c>
      <c r="H21" s="120">
        <v>1296.368164</v>
      </c>
      <c r="I21" s="120">
        <v>1325.2962649999999</v>
      </c>
      <c r="J21" s="120">
        <v>1341.9487300000001</v>
      </c>
      <c r="K21" s="120">
        <v>1329.8256839999999</v>
      </c>
      <c r="L21" s="120">
        <v>1278.7144780000001</v>
      </c>
      <c r="M21" s="120">
        <v>1239.7265620000001</v>
      </c>
      <c r="N21" s="120">
        <v>1240.0756839999999</v>
      </c>
      <c r="O21" s="120">
        <v>1256.1527100000001</v>
      </c>
      <c r="P21" s="120">
        <v>1252.258789</v>
      </c>
      <c r="Q21" s="120">
        <v>1229.0786129999999</v>
      </c>
      <c r="R21" s="120">
        <v>1237.6501459999999</v>
      </c>
      <c r="S21" s="120">
        <v>1275.6099850000001</v>
      </c>
      <c r="T21" s="120">
        <v>1275.572144</v>
      </c>
      <c r="U21" s="120">
        <v>1303.87085</v>
      </c>
      <c r="V21" s="120">
        <v>1324.1838379999999</v>
      </c>
      <c r="W21" s="120">
        <v>1345.006226</v>
      </c>
      <c r="X21" s="120">
        <v>1368.0142820000001</v>
      </c>
      <c r="Y21" s="120">
        <v>1388.5981449999999</v>
      </c>
      <c r="Z21" s="120">
        <v>1391.299927</v>
      </c>
      <c r="AA21" s="120">
        <v>1397.8908690000001</v>
      </c>
      <c r="AB21" s="120">
        <v>1404.6240230000001</v>
      </c>
      <c r="AC21" s="120">
        <v>1435.95874</v>
      </c>
      <c r="AD21" s="120">
        <v>1450.283813</v>
      </c>
      <c r="AE21" s="120">
        <v>1459.506226</v>
      </c>
      <c r="AF21" s="117">
        <v>2.4899999999999998E-4</v>
      </c>
      <c r="AG21" s="38"/>
    </row>
    <row r="22" spans="1:33" ht="15" customHeight="1" x14ac:dyDescent="0.2">
      <c r="A22" s="43" t="s">
        <v>377</v>
      </c>
      <c r="B22" s="115" t="s">
        <v>125</v>
      </c>
      <c r="C22" s="120">
        <v>771.98443599999996</v>
      </c>
      <c r="D22" s="120">
        <v>783.71594200000004</v>
      </c>
      <c r="E22" s="120">
        <v>789.40222200000005</v>
      </c>
      <c r="F22" s="120">
        <v>782.255493</v>
      </c>
      <c r="G22" s="120">
        <v>774.68188499999997</v>
      </c>
      <c r="H22" s="120">
        <v>774.68188499999997</v>
      </c>
      <c r="I22" s="120">
        <v>765.53723100000002</v>
      </c>
      <c r="J22" s="120">
        <v>765.53723100000002</v>
      </c>
      <c r="K22" s="120">
        <v>765.53723100000002</v>
      </c>
      <c r="L22" s="120">
        <v>765.53723100000002</v>
      </c>
      <c r="M22" s="120">
        <v>756.96398899999997</v>
      </c>
      <c r="N22" s="120">
        <v>756.96398899999997</v>
      </c>
      <c r="O22" s="120">
        <v>747.19860800000004</v>
      </c>
      <c r="P22" s="120">
        <v>747.19860800000004</v>
      </c>
      <c r="Q22" s="120">
        <v>747.19860800000004</v>
      </c>
      <c r="R22" s="120">
        <v>747.19860800000004</v>
      </c>
      <c r="S22" s="120">
        <v>739.67443800000001</v>
      </c>
      <c r="T22" s="120">
        <v>739.67443800000001</v>
      </c>
      <c r="U22" s="120">
        <v>739.67443800000001</v>
      </c>
      <c r="V22" s="120">
        <v>739.67443800000001</v>
      </c>
      <c r="W22" s="120">
        <v>739.67443800000001</v>
      </c>
      <c r="X22" s="120">
        <v>739.67443800000001</v>
      </c>
      <c r="Y22" s="120">
        <v>739.67443800000001</v>
      </c>
      <c r="Z22" s="120">
        <v>739.67443800000001</v>
      </c>
      <c r="AA22" s="120">
        <v>730.45068400000002</v>
      </c>
      <c r="AB22" s="120">
        <v>730.45068400000002</v>
      </c>
      <c r="AC22" s="120">
        <v>730.45068400000002</v>
      </c>
      <c r="AD22" s="120">
        <v>730.45068400000002</v>
      </c>
      <c r="AE22" s="120">
        <v>730.42334000000005</v>
      </c>
      <c r="AF22" s="117">
        <v>-1.9740000000000001E-3</v>
      </c>
      <c r="AG22" s="38"/>
    </row>
    <row r="23" spans="1:33" ht="15" customHeight="1" x14ac:dyDescent="0.2">
      <c r="A23" s="43" t="s">
        <v>378</v>
      </c>
      <c r="B23" s="115" t="s">
        <v>126</v>
      </c>
      <c r="C23" s="120">
        <v>0.55477699999999996</v>
      </c>
      <c r="D23" s="120">
        <v>-1.1730000000000001E-2</v>
      </c>
      <c r="E23" s="120">
        <v>-0.58945700000000001</v>
      </c>
      <c r="F23" s="120">
        <v>-1.2565809999999999</v>
      </c>
      <c r="G23" s="120">
        <v>-1.4290309999999999</v>
      </c>
      <c r="H23" s="120">
        <v>-1.6036429999999999</v>
      </c>
      <c r="I23" s="120">
        <v>-1.7689170000000001</v>
      </c>
      <c r="J23" s="120">
        <v>-1.9232899999999999</v>
      </c>
      <c r="K23" s="120">
        <v>-2.1114030000000001</v>
      </c>
      <c r="L23" s="120">
        <v>-2.4616980000000002</v>
      </c>
      <c r="M23" s="120">
        <v>-2.727249</v>
      </c>
      <c r="N23" s="120">
        <v>-2.9725999999999999</v>
      </c>
      <c r="O23" s="120">
        <v>-3.037169</v>
      </c>
      <c r="P23" s="120">
        <v>-3.0220929999999999</v>
      </c>
      <c r="Q23" s="120">
        <v>-3.0712700000000002</v>
      </c>
      <c r="R23" s="120">
        <v>-3.1349800000000001</v>
      </c>
      <c r="S23" s="120">
        <v>-3.4550719999999999</v>
      </c>
      <c r="T23" s="120">
        <v>-3.6421070000000002</v>
      </c>
      <c r="U23" s="120">
        <v>-3.8486850000000001</v>
      </c>
      <c r="V23" s="120">
        <v>-4.0841390000000004</v>
      </c>
      <c r="W23" s="120">
        <v>-4.211627</v>
      </c>
      <c r="X23" s="120">
        <v>-4.3859269999999997</v>
      </c>
      <c r="Y23" s="120">
        <v>-4.5906799999999999</v>
      </c>
      <c r="Z23" s="120">
        <v>-5.0000470000000004</v>
      </c>
      <c r="AA23" s="120">
        <v>-5.4302049999999999</v>
      </c>
      <c r="AB23" s="120">
        <v>-5.7728729999999997</v>
      </c>
      <c r="AC23" s="120">
        <v>-6.2275090000000004</v>
      </c>
      <c r="AD23" s="120">
        <v>-6.905926</v>
      </c>
      <c r="AE23" s="120">
        <v>-7.5436740000000002</v>
      </c>
      <c r="AF23" s="117" t="s">
        <v>615</v>
      </c>
      <c r="AG23" s="38"/>
    </row>
    <row r="24" spans="1:33" ht="15" customHeight="1" x14ac:dyDescent="0.2">
      <c r="A24" s="43" t="s">
        <v>379</v>
      </c>
      <c r="B24" s="115" t="s">
        <v>127</v>
      </c>
      <c r="C24" s="120">
        <v>884.75616500000001</v>
      </c>
      <c r="D24" s="120">
        <v>959.65979000000004</v>
      </c>
      <c r="E24" s="120">
        <v>1050.982544</v>
      </c>
      <c r="F24" s="120">
        <v>1147.76001</v>
      </c>
      <c r="G24" s="120">
        <v>1217.658081</v>
      </c>
      <c r="H24" s="120">
        <v>1267.9873050000001</v>
      </c>
      <c r="I24" s="120">
        <v>1305.911499</v>
      </c>
      <c r="J24" s="120">
        <v>1336.5577390000001</v>
      </c>
      <c r="K24" s="120">
        <v>1386.883789</v>
      </c>
      <c r="L24" s="120">
        <v>1471.447754</v>
      </c>
      <c r="M24" s="120">
        <v>1554.577759</v>
      </c>
      <c r="N24" s="120">
        <v>1587.541626</v>
      </c>
      <c r="O24" s="120">
        <v>1622.1632079999999</v>
      </c>
      <c r="P24" s="120">
        <v>1668.8320309999999</v>
      </c>
      <c r="Q24" s="120">
        <v>1728.279297</v>
      </c>
      <c r="R24" s="120">
        <v>1760.293457</v>
      </c>
      <c r="S24" s="120">
        <v>1800.0960689999999</v>
      </c>
      <c r="T24" s="120">
        <v>1843.9212649999999</v>
      </c>
      <c r="U24" s="120">
        <v>1885.3000489999999</v>
      </c>
      <c r="V24" s="120">
        <v>1914.8507079999999</v>
      </c>
      <c r="W24" s="120">
        <v>1938.3470460000001</v>
      </c>
      <c r="X24" s="120">
        <v>1963.0998540000001</v>
      </c>
      <c r="Y24" s="120">
        <v>1989.2679439999999</v>
      </c>
      <c r="Z24" s="120">
        <v>2027.0699460000001</v>
      </c>
      <c r="AA24" s="120">
        <v>2068.079346</v>
      </c>
      <c r="AB24" s="120">
        <v>2108.0751949999999</v>
      </c>
      <c r="AC24" s="120">
        <v>2146.9331050000001</v>
      </c>
      <c r="AD24" s="120">
        <v>2181.4047850000002</v>
      </c>
      <c r="AE24" s="120">
        <v>2221.9819339999999</v>
      </c>
      <c r="AF24" s="117">
        <v>3.3433999999999998E-2</v>
      </c>
      <c r="AG24" s="38"/>
    </row>
    <row r="25" spans="1:33" ht="15" customHeight="1" x14ac:dyDescent="0.2">
      <c r="A25" s="43" t="s">
        <v>380</v>
      </c>
      <c r="B25" s="115" t="s">
        <v>128</v>
      </c>
      <c r="C25" s="120">
        <v>0</v>
      </c>
      <c r="D25" s="120">
        <v>0</v>
      </c>
      <c r="E25" s="120">
        <v>0.349385</v>
      </c>
      <c r="F25" s="120">
        <v>0.39230900000000002</v>
      </c>
      <c r="G25" s="120">
        <v>0.46884799999999999</v>
      </c>
      <c r="H25" s="120">
        <v>0.61923099999999998</v>
      </c>
      <c r="I25" s="120">
        <v>0.80122099999999996</v>
      </c>
      <c r="J25" s="120">
        <v>0.99459500000000001</v>
      </c>
      <c r="K25" s="120">
        <v>1.229919</v>
      </c>
      <c r="L25" s="120">
        <v>1.440898</v>
      </c>
      <c r="M25" s="120">
        <v>1.722119</v>
      </c>
      <c r="N25" s="120">
        <v>2.0091610000000002</v>
      </c>
      <c r="O25" s="120">
        <v>2.348322</v>
      </c>
      <c r="P25" s="120">
        <v>2.7123659999999998</v>
      </c>
      <c r="Q25" s="120">
        <v>3.1121530000000002</v>
      </c>
      <c r="R25" s="120">
        <v>3.525512</v>
      </c>
      <c r="S25" s="120">
        <v>3.9969800000000002</v>
      </c>
      <c r="T25" s="120">
        <v>4.4901720000000003</v>
      </c>
      <c r="U25" s="120">
        <v>5.0620130000000003</v>
      </c>
      <c r="V25" s="120">
        <v>5.6798380000000002</v>
      </c>
      <c r="W25" s="120">
        <v>6.3533169999999997</v>
      </c>
      <c r="X25" s="120">
        <v>7.0979679999999998</v>
      </c>
      <c r="Y25" s="120">
        <v>7.8582270000000003</v>
      </c>
      <c r="Z25" s="120">
        <v>8.5984660000000002</v>
      </c>
      <c r="AA25" s="120">
        <v>9.3817620000000002</v>
      </c>
      <c r="AB25" s="120">
        <v>10.245558000000001</v>
      </c>
      <c r="AC25" s="120">
        <v>11.169264</v>
      </c>
      <c r="AD25" s="120">
        <v>12.141851000000001</v>
      </c>
      <c r="AE25" s="120">
        <v>13.075570000000001</v>
      </c>
      <c r="AF25" s="117" t="s">
        <v>615</v>
      </c>
      <c r="AG25" s="38"/>
    </row>
    <row r="26" spans="1:33" ht="15" customHeight="1" x14ac:dyDescent="0.2">
      <c r="A26" s="43" t="s">
        <v>381</v>
      </c>
      <c r="B26" s="114" t="s">
        <v>129</v>
      </c>
      <c r="C26" s="123">
        <v>3948.8967290000001</v>
      </c>
      <c r="D26" s="123">
        <v>3875.966797</v>
      </c>
      <c r="E26" s="123">
        <v>3920.088135</v>
      </c>
      <c r="F26" s="123">
        <v>3949.2849120000001</v>
      </c>
      <c r="G26" s="123">
        <v>3987.4897460000002</v>
      </c>
      <c r="H26" s="123">
        <v>4011.2932129999999</v>
      </c>
      <c r="I26" s="123">
        <v>4039.609375</v>
      </c>
      <c r="J26" s="123">
        <v>4066.1215820000002</v>
      </c>
      <c r="K26" s="123">
        <v>4085.5942380000001</v>
      </c>
      <c r="L26" s="123">
        <v>4110.0297849999997</v>
      </c>
      <c r="M26" s="123">
        <v>4140.7202150000003</v>
      </c>
      <c r="N26" s="123">
        <v>4170.611328</v>
      </c>
      <c r="O26" s="123">
        <v>4202.1523440000001</v>
      </c>
      <c r="P26" s="123">
        <v>4235.3374020000001</v>
      </c>
      <c r="Q26" s="123">
        <v>4269.484375</v>
      </c>
      <c r="R26" s="123">
        <v>4307.3051759999998</v>
      </c>
      <c r="S26" s="123">
        <v>4344.9179690000001</v>
      </c>
      <c r="T26" s="123">
        <v>4380.673828</v>
      </c>
      <c r="U26" s="123">
        <v>4419.0903319999998</v>
      </c>
      <c r="V26" s="123">
        <v>4462.5483400000003</v>
      </c>
      <c r="W26" s="123">
        <v>4503.9233400000003</v>
      </c>
      <c r="X26" s="123">
        <v>4544.6645509999998</v>
      </c>
      <c r="Y26" s="123">
        <v>4581.3530270000001</v>
      </c>
      <c r="Z26" s="123">
        <v>4617.4443359999996</v>
      </c>
      <c r="AA26" s="123">
        <v>4655.0722660000001</v>
      </c>
      <c r="AB26" s="123">
        <v>4694.5439450000003</v>
      </c>
      <c r="AC26" s="123">
        <v>4738.8198240000002</v>
      </c>
      <c r="AD26" s="123">
        <v>4783.5971680000002</v>
      </c>
      <c r="AE26" s="123">
        <v>4832.3881840000004</v>
      </c>
      <c r="AF26" s="119">
        <v>7.2370000000000004E-3</v>
      </c>
      <c r="AG26" s="38"/>
    </row>
    <row r="27" spans="1:33" ht="15" customHeight="1" x14ac:dyDescent="0.2">
      <c r="B27" s="114"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115" t="s">
        <v>122</v>
      </c>
      <c r="C28" s="120">
        <v>9.9263349999999999</v>
      </c>
      <c r="D28" s="120">
        <v>9.9495050000000003</v>
      </c>
      <c r="E28" s="120">
        <v>9.2386680000000005</v>
      </c>
      <c r="F28" s="120">
        <v>8.7714130000000008</v>
      </c>
      <c r="G28" s="120">
        <v>8.4607910000000004</v>
      </c>
      <c r="H28" s="120">
        <v>8.4607410000000005</v>
      </c>
      <c r="I28" s="120">
        <v>8.4605870000000003</v>
      </c>
      <c r="J28" s="120">
        <v>8.4707939999999997</v>
      </c>
      <c r="K28" s="120">
        <v>8.4704239999999995</v>
      </c>
      <c r="L28" s="120">
        <v>8.4696250000000006</v>
      </c>
      <c r="M28" s="120">
        <v>8.4789840000000005</v>
      </c>
      <c r="N28" s="120">
        <v>8.4567399999999999</v>
      </c>
      <c r="O28" s="120">
        <v>8.4660499999999992</v>
      </c>
      <c r="P28" s="120">
        <v>8.4471950000000007</v>
      </c>
      <c r="Q28" s="120">
        <v>8.4466819999999991</v>
      </c>
      <c r="R28" s="120">
        <v>8.4463050000000006</v>
      </c>
      <c r="S28" s="120">
        <v>8.3820350000000001</v>
      </c>
      <c r="T28" s="120">
        <v>8.3820350000000001</v>
      </c>
      <c r="U28" s="120">
        <v>8.3820350000000001</v>
      </c>
      <c r="V28" s="120">
        <v>8.3820340000000009</v>
      </c>
      <c r="W28" s="120">
        <v>8.3820340000000009</v>
      </c>
      <c r="X28" s="120">
        <v>8.3820340000000009</v>
      </c>
      <c r="Y28" s="120">
        <v>8.3820329999999998</v>
      </c>
      <c r="Z28" s="120">
        <v>8.3820329999999998</v>
      </c>
      <c r="AA28" s="120">
        <v>8.3820309999999996</v>
      </c>
      <c r="AB28" s="120">
        <v>8.3820309999999996</v>
      </c>
      <c r="AC28" s="120">
        <v>8.3820300000000003</v>
      </c>
      <c r="AD28" s="120">
        <v>8.3820300000000003</v>
      </c>
      <c r="AE28" s="120">
        <v>8.1706629999999993</v>
      </c>
      <c r="AF28" s="117">
        <v>-6.927E-3</v>
      </c>
      <c r="AG28" s="38"/>
    </row>
    <row r="29" spans="1:33" ht="15" customHeight="1" x14ac:dyDescent="0.2">
      <c r="A29" s="43" t="s">
        <v>383</v>
      </c>
      <c r="B29" s="115" t="s">
        <v>123</v>
      </c>
      <c r="C29" s="120">
        <v>0.54831399999999997</v>
      </c>
      <c r="D29" s="120">
        <v>0.54840699999999998</v>
      </c>
      <c r="E29" s="120">
        <v>0.54556899999999997</v>
      </c>
      <c r="F29" s="120">
        <v>0.54376000000000002</v>
      </c>
      <c r="G29" s="120">
        <v>0.54251400000000005</v>
      </c>
      <c r="H29" s="120">
        <v>0.54251300000000002</v>
      </c>
      <c r="I29" s="120">
        <v>0.54251099999999997</v>
      </c>
      <c r="J29" s="120">
        <v>0.54250900000000002</v>
      </c>
      <c r="K29" s="120">
        <v>0.54250699999999996</v>
      </c>
      <c r="L29" s="120">
        <v>0.54250500000000001</v>
      </c>
      <c r="M29" s="120">
        <v>0.54250299999999996</v>
      </c>
      <c r="N29" s="120">
        <v>0.54250100000000001</v>
      </c>
      <c r="O29" s="120">
        <v>0.54249999999999998</v>
      </c>
      <c r="P29" s="120">
        <v>0.54249800000000004</v>
      </c>
      <c r="Q29" s="120">
        <v>0.54249599999999998</v>
      </c>
      <c r="R29" s="120">
        <v>0.54249400000000003</v>
      </c>
      <c r="S29" s="120">
        <v>0.54223600000000005</v>
      </c>
      <c r="T29" s="120">
        <v>0.54223600000000005</v>
      </c>
      <c r="U29" s="120">
        <v>0.54216900000000001</v>
      </c>
      <c r="V29" s="120">
        <v>0.54216900000000001</v>
      </c>
      <c r="W29" s="120">
        <v>0.54216900000000001</v>
      </c>
      <c r="X29" s="120">
        <v>0.54216900000000001</v>
      </c>
      <c r="Y29" s="120">
        <v>0.54216900000000001</v>
      </c>
      <c r="Z29" s="120">
        <v>0.54216900000000001</v>
      </c>
      <c r="AA29" s="120">
        <v>0.54216900000000001</v>
      </c>
      <c r="AB29" s="120">
        <v>0.54216900000000001</v>
      </c>
      <c r="AC29" s="120">
        <v>0.54216900000000001</v>
      </c>
      <c r="AD29" s="120">
        <v>0.54207099999999997</v>
      </c>
      <c r="AE29" s="120">
        <v>0.54207099999999997</v>
      </c>
      <c r="AF29" s="117">
        <v>-4.0900000000000002E-4</v>
      </c>
      <c r="AG29" s="38"/>
    </row>
    <row r="30" spans="1:33" ht="15" customHeight="1" x14ac:dyDescent="0.2">
      <c r="A30" s="43" t="s">
        <v>384</v>
      </c>
      <c r="B30" s="115" t="s">
        <v>131</v>
      </c>
      <c r="C30" s="120">
        <v>125.317497</v>
      </c>
      <c r="D30" s="120">
        <v>120.063675</v>
      </c>
      <c r="E30" s="120">
        <v>119.004204</v>
      </c>
      <c r="F30" s="120">
        <v>117.890091</v>
      </c>
      <c r="G30" s="120">
        <v>116.795776</v>
      </c>
      <c r="H30" s="120">
        <v>119.139236</v>
      </c>
      <c r="I30" s="120">
        <v>119.138817</v>
      </c>
      <c r="J30" s="120">
        <v>117.890884</v>
      </c>
      <c r="K30" s="120">
        <v>117.25380699999999</v>
      </c>
      <c r="L30" s="120">
        <v>116.645088</v>
      </c>
      <c r="M30" s="120">
        <v>114.951668</v>
      </c>
      <c r="N30" s="120">
        <v>114.835976</v>
      </c>
      <c r="O30" s="120">
        <v>114.36496699999999</v>
      </c>
      <c r="P30" s="120">
        <v>115.45693199999999</v>
      </c>
      <c r="Q30" s="120">
        <v>114.36037399999999</v>
      </c>
      <c r="R30" s="120">
        <v>114.558998</v>
      </c>
      <c r="S30" s="120">
        <v>114.82334899999999</v>
      </c>
      <c r="T30" s="120">
        <v>114.747749</v>
      </c>
      <c r="U30" s="120">
        <v>114.427933</v>
      </c>
      <c r="V30" s="120">
        <v>114.108154</v>
      </c>
      <c r="W30" s="120">
        <v>114.023888</v>
      </c>
      <c r="X30" s="120">
        <v>114.187988</v>
      </c>
      <c r="Y30" s="120">
        <v>114.175926</v>
      </c>
      <c r="Z30" s="120">
        <v>114.176613</v>
      </c>
      <c r="AA30" s="120">
        <v>114.176773</v>
      </c>
      <c r="AB30" s="120">
        <v>114.16175800000001</v>
      </c>
      <c r="AC30" s="120">
        <v>114.058128</v>
      </c>
      <c r="AD30" s="120">
        <v>114.162857</v>
      </c>
      <c r="AE30" s="120">
        <v>114.160202</v>
      </c>
      <c r="AF30" s="117">
        <v>-3.3249999999999998E-3</v>
      </c>
      <c r="AG30" s="38"/>
    </row>
    <row r="31" spans="1:33" ht="12" x14ac:dyDescent="0.2">
      <c r="A31" s="43" t="s">
        <v>385</v>
      </c>
      <c r="B31" s="115" t="s">
        <v>132</v>
      </c>
      <c r="C31" s="120">
        <v>3.520505</v>
      </c>
      <c r="D31" s="120">
        <v>3.5531199999999998</v>
      </c>
      <c r="E31" s="120">
        <v>3.5664060000000002</v>
      </c>
      <c r="F31" s="120">
        <v>3.5873740000000001</v>
      </c>
      <c r="G31" s="120">
        <v>3.5885590000000001</v>
      </c>
      <c r="H31" s="120">
        <v>3.5906310000000001</v>
      </c>
      <c r="I31" s="120">
        <v>3.591431</v>
      </c>
      <c r="J31" s="120">
        <v>3.584111</v>
      </c>
      <c r="K31" s="120">
        <v>3.579704</v>
      </c>
      <c r="L31" s="120">
        <v>3.574335</v>
      </c>
      <c r="M31" s="120">
        <v>3.566138</v>
      </c>
      <c r="N31" s="120">
        <v>3.5898859999999999</v>
      </c>
      <c r="O31" s="120">
        <v>3.582303</v>
      </c>
      <c r="P31" s="120">
        <v>3.602468</v>
      </c>
      <c r="Q31" s="120">
        <v>3.6041669999999999</v>
      </c>
      <c r="R31" s="120">
        <v>3.6070489999999999</v>
      </c>
      <c r="S31" s="120">
        <v>3.6163989999999999</v>
      </c>
      <c r="T31" s="120">
        <v>3.617181</v>
      </c>
      <c r="U31" s="120">
        <v>3.6174840000000001</v>
      </c>
      <c r="V31" s="120">
        <v>3.6157859999999999</v>
      </c>
      <c r="W31" s="120">
        <v>3.6233490000000002</v>
      </c>
      <c r="X31" s="120">
        <v>3.6259169999999998</v>
      </c>
      <c r="Y31" s="120">
        <v>3.627129</v>
      </c>
      <c r="Z31" s="120">
        <v>3.6297950000000001</v>
      </c>
      <c r="AA31" s="120">
        <v>3.6300729999999999</v>
      </c>
      <c r="AB31" s="120">
        <v>3.630852</v>
      </c>
      <c r="AC31" s="120">
        <v>3.6322519999999998</v>
      </c>
      <c r="AD31" s="120">
        <v>3.6340150000000002</v>
      </c>
      <c r="AE31" s="120">
        <v>3.8464320000000001</v>
      </c>
      <c r="AF31" s="117">
        <v>3.1670000000000001E-3</v>
      </c>
      <c r="AG31" s="38"/>
    </row>
    <row r="32" spans="1:33" ht="12" x14ac:dyDescent="0.2">
      <c r="A32" s="43" t="s">
        <v>504</v>
      </c>
      <c r="B32" s="115" t="s">
        <v>498</v>
      </c>
      <c r="C32" s="120">
        <v>0.48265400000000003</v>
      </c>
      <c r="D32" s="120">
        <v>0.47789399999999999</v>
      </c>
      <c r="E32" s="120">
        <v>0.47237400000000002</v>
      </c>
      <c r="F32" s="120">
        <v>0.47055900000000001</v>
      </c>
      <c r="G32" s="120">
        <v>0.46924399999999999</v>
      </c>
      <c r="H32" s="120">
        <v>0.46689000000000003</v>
      </c>
      <c r="I32" s="120">
        <v>0.46581400000000001</v>
      </c>
      <c r="J32" s="120">
        <v>0.462756</v>
      </c>
      <c r="K32" s="120">
        <v>0.46191199999999999</v>
      </c>
      <c r="L32" s="120">
        <v>0.45949899999999999</v>
      </c>
      <c r="M32" s="120">
        <v>0.45719199999999999</v>
      </c>
      <c r="N32" s="120">
        <v>0.45477200000000001</v>
      </c>
      <c r="O32" s="120">
        <v>0.45261899999999999</v>
      </c>
      <c r="P32" s="120">
        <v>0.45032299999999997</v>
      </c>
      <c r="Q32" s="120">
        <v>0.44796599999999998</v>
      </c>
      <c r="R32" s="120">
        <v>0.44562099999999999</v>
      </c>
      <c r="S32" s="120">
        <v>0.443276</v>
      </c>
      <c r="T32" s="120">
        <v>0.44092199999999998</v>
      </c>
      <c r="U32" s="120">
        <v>0.43918099999999999</v>
      </c>
      <c r="V32" s="120">
        <v>0.43740400000000002</v>
      </c>
      <c r="W32" s="120">
        <v>0.43558200000000002</v>
      </c>
      <c r="X32" s="120">
        <v>0.43375200000000003</v>
      </c>
      <c r="Y32" s="120">
        <v>0.431977</v>
      </c>
      <c r="Z32" s="120">
        <v>0.42940200000000001</v>
      </c>
      <c r="AA32" s="120">
        <v>0.42826700000000001</v>
      </c>
      <c r="AB32" s="120">
        <v>0.42713400000000001</v>
      </c>
      <c r="AC32" s="120">
        <v>0.42599399999999998</v>
      </c>
      <c r="AD32" s="120">
        <v>0.424431</v>
      </c>
      <c r="AE32" s="120">
        <v>0.42325299999999999</v>
      </c>
      <c r="AF32" s="117">
        <v>-4.679E-3</v>
      </c>
      <c r="AG32" s="38"/>
    </row>
    <row r="33" spans="1:33" ht="12" x14ac:dyDescent="0.2">
      <c r="A33" s="43" t="s">
        <v>386</v>
      </c>
      <c r="B33" s="114" t="s">
        <v>129</v>
      </c>
      <c r="C33" s="123">
        <v>139.79530299999999</v>
      </c>
      <c r="D33" s="123">
        <v>134.59259</v>
      </c>
      <c r="E33" s="123">
        <v>132.82720900000001</v>
      </c>
      <c r="F33" s="123">
        <v>131.26319899999999</v>
      </c>
      <c r="G33" s="123">
        <v>129.856888</v>
      </c>
      <c r="H33" s="123">
        <v>132.20001199999999</v>
      </c>
      <c r="I33" s="123">
        <v>132.19915800000001</v>
      </c>
      <c r="J33" s="123">
        <v>130.95105000000001</v>
      </c>
      <c r="K33" s="123">
        <v>130.30834999999999</v>
      </c>
      <c r="L33" s="123">
        <v>129.69105500000001</v>
      </c>
      <c r="M33" s="123">
        <v>127.996483</v>
      </c>
      <c r="N33" s="123">
        <v>127.87988300000001</v>
      </c>
      <c r="O33" s="123">
        <v>127.408447</v>
      </c>
      <c r="P33" s="123">
        <v>128.49941999999999</v>
      </c>
      <c r="Q33" s="123">
        <v>127.40168</v>
      </c>
      <c r="R33" s="123">
        <v>127.600464</v>
      </c>
      <c r="S33" s="123">
        <v>127.80729700000001</v>
      </c>
      <c r="T33" s="123">
        <v>127.730125</v>
      </c>
      <c r="U33" s="123">
        <v>127.408798</v>
      </c>
      <c r="V33" s="123">
        <v>127.08554100000001</v>
      </c>
      <c r="W33" s="123">
        <v>127.00702699999999</v>
      </c>
      <c r="X33" s="123">
        <v>127.17186</v>
      </c>
      <c r="Y33" s="123">
        <v>127.159233</v>
      </c>
      <c r="Z33" s="123">
        <v>127.16001900000001</v>
      </c>
      <c r="AA33" s="123">
        <v>127.159317</v>
      </c>
      <c r="AB33" s="123">
        <v>127.143944</v>
      </c>
      <c r="AC33" s="123">
        <v>127.04057299999999</v>
      </c>
      <c r="AD33" s="123">
        <v>127.145409</v>
      </c>
      <c r="AE33" s="123">
        <v>127.14263200000001</v>
      </c>
      <c r="AF33" s="119">
        <v>-3.382E-3</v>
      </c>
      <c r="AG33" s="38"/>
    </row>
    <row r="34" spans="1:33" ht="12" x14ac:dyDescent="0.2">
      <c r="A34" s="43" t="s">
        <v>387</v>
      </c>
      <c r="B34" s="114" t="s">
        <v>193</v>
      </c>
      <c r="C34" s="123">
        <v>4088.6921390000002</v>
      </c>
      <c r="D34" s="123">
        <v>4010.5593260000001</v>
      </c>
      <c r="E34" s="123">
        <v>4052.9152829999998</v>
      </c>
      <c r="F34" s="123">
        <v>4080.548096</v>
      </c>
      <c r="G34" s="123">
        <v>4117.3466799999997</v>
      </c>
      <c r="H34" s="123">
        <v>4143.4931640000004</v>
      </c>
      <c r="I34" s="123">
        <v>4171.8085940000001</v>
      </c>
      <c r="J34" s="123">
        <v>4197.0727539999998</v>
      </c>
      <c r="K34" s="123">
        <v>4215.9023440000001</v>
      </c>
      <c r="L34" s="123">
        <v>4239.720703</v>
      </c>
      <c r="M34" s="123">
        <v>4268.716797</v>
      </c>
      <c r="N34" s="123">
        <v>4298.4912109999996</v>
      </c>
      <c r="O34" s="123">
        <v>4329.560547</v>
      </c>
      <c r="P34" s="123">
        <v>4363.8369140000004</v>
      </c>
      <c r="Q34" s="123">
        <v>4396.8862300000001</v>
      </c>
      <c r="R34" s="123">
        <v>4434.9057620000003</v>
      </c>
      <c r="S34" s="123">
        <v>4472.7250979999999</v>
      </c>
      <c r="T34" s="123">
        <v>4508.4038090000004</v>
      </c>
      <c r="U34" s="123">
        <v>4546.4990230000003</v>
      </c>
      <c r="V34" s="123">
        <v>4589.6337890000004</v>
      </c>
      <c r="W34" s="123">
        <v>4630.9301759999998</v>
      </c>
      <c r="X34" s="123">
        <v>4671.8364259999998</v>
      </c>
      <c r="Y34" s="123">
        <v>4708.5122069999998</v>
      </c>
      <c r="Z34" s="123">
        <v>4744.6044920000004</v>
      </c>
      <c r="AA34" s="123">
        <v>4782.2314450000003</v>
      </c>
      <c r="AB34" s="123">
        <v>4821.6879879999997</v>
      </c>
      <c r="AC34" s="123">
        <v>4865.8603519999997</v>
      </c>
      <c r="AD34" s="123">
        <v>4910.7426759999998</v>
      </c>
      <c r="AE34" s="123">
        <v>4959.5307620000003</v>
      </c>
      <c r="AF34" s="119">
        <v>6.9199999999999999E-3</v>
      </c>
      <c r="AG34" s="38"/>
    </row>
    <row r="35" spans="1:33" ht="12" x14ac:dyDescent="0.2">
      <c r="A35" s="43" t="s">
        <v>388</v>
      </c>
      <c r="B35" s="115" t="s">
        <v>133</v>
      </c>
      <c r="C35" s="120">
        <v>17.237857999999999</v>
      </c>
      <c r="D35" s="120">
        <v>16.757368</v>
      </c>
      <c r="E35" s="120">
        <v>16.663492000000002</v>
      </c>
      <c r="F35" s="120">
        <v>16.595973999999998</v>
      </c>
      <c r="G35" s="120">
        <v>16.577276000000001</v>
      </c>
      <c r="H35" s="120">
        <v>16.577276000000001</v>
      </c>
      <c r="I35" s="120">
        <v>16.577276000000001</v>
      </c>
      <c r="J35" s="120">
        <v>16.577276000000001</v>
      </c>
      <c r="K35" s="120">
        <v>16.576129999999999</v>
      </c>
      <c r="L35" s="120">
        <v>16.555153000000001</v>
      </c>
      <c r="M35" s="120">
        <v>16.555153000000001</v>
      </c>
      <c r="N35" s="120">
        <v>16.555153000000001</v>
      </c>
      <c r="O35" s="120">
        <v>16.555153000000001</v>
      </c>
      <c r="P35" s="120">
        <v>16.555153000000001</v>
      </c>
      <c r="Q35" s="120">
        <v>16.554528999999999</v>
      </c>
      <c r="R35" s="120">
        <v>16.554528999999999</v>
      </c>
      <c r="S35" s="120">
        <v>16.554528999999999</v>
      </c>
      <c r="T35" s="120">
        <v>16.554528999999999</v>
      </c>
      <c r="U35" s="120">
        <v>16.554528999999999</v>
      </c>
      <c r="V35" s="120">
        <v>16.554528999999999</v>
      </c>
      <c r="W35" s="120">
        <v>16.554528999999999</v>
      </c>
      <c r="X35" s="120">
        <v>16.554528999999999</v>
      </c>
      <c r="Y35" s="120">
        <v>16.554528999999999</v>
      </c>
      <c r="Z35" s="120">
        <v>16.554528999999999</v>
      </c>
      <c r="AA35" s="120">
        <v>16.554528999999999</v>
      </c>
      <c r="AB35" s="120">
        <v>16.554528999999999</v>
      </c>
      <c r="AC35" s="120">
        <v>16.554528999999999</v>
      </c>
      <c r="AD35" s="120">
        <v>16.554528999999999</v>
      </c>
      <c r="AE35" s="120">
        <v>16.554528999999999</v>
      </c>
      <c r="AF35" s="117">
        <v>-1.444E-3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114" t="s">
        <v>134</v>
      </c>
      <c r="C37" s="123">
        <v>4071.454346</v>
      </c>
      <c r="D37" s="123">
        <v>3993.8020019999999</v>
      </c>
      <c r="E37" s="123">
        <v>4036.2517090000001</v>
      </c>
      <c r="F37" s="123">
        <v>4063.9521479999999</v>
      </c>
      <c r="G37" s="123">
        <v>4100.7695309999999</v>
      </c>
      <c r="H37" s="123">
        <v>4126.9160160000001</v>
      </c>
      <c r="I37" s="123">
        <v>4155.2314450000003</v>
      </c>
      <c r="J37" s="123">
        <v>4180.4956050000001</v>
      </c>
      <c r="K37" s="123">
        <v>4199.326172</v>
      </c>
      <c r="L37" s="123">
        <v>4223.1655270000001</v>
      </c>
      <c r="M37" s="123">
        <v>4252.1616210000002</v>
      </c>
      <c r="N37" s="123">
        <v>4281.9360349999997</v>
      </c>
      <c r="O37" s="123">
        <v>4313.0053710000002</v>
      </c>
      <c r="P37" s="123">
        <v>4347.2817379999997</v>
      </c>
      <c r="Q37" s="123">
        <v>4380.3315430000002</v>
      </c>
      <c r="R37" s="123">
        <v>4418.3510740000002</v>
      </c>
      <c r="S37" s="123">
        <v>4456.1704099999997</v>
      </c>
      <c r="T37" s="123">
        <v>4491.8491210000002</v>
      </c>
      <c r="U37" s="123">
        <v>4529.9443359999996</v>
      </c>
      <c r="V37" s="123">
        <v>4573.0791019999997</v>
      </c>
      <c r="W37" s="123">
        <v>4614.3754879999997</v>
      </c>
      <c r="X37" s="123">
        <v>4655.2817379999997</v>
      </c>
      <c r="Y37" s="123">
        <v>4691.9575199999999</v>
      </c>
      <c r="Z37" s="123">
        <v>4728.0498049999997</v>
      </c>
      <c r="AA37" s="123">
        <v>4765.6767579999996</v>
      </c>
      <c r="AB37" s="123">
        <v>4805.1333009999998</v>
      </c>
      <c r="AC37" s="123">
        <v>4849.3056640000004</v>
      </c>
      <c r="AD37" s="123">
        <v>4894.1879879999997</v>
      </c>
      <c r="AE37" s="123">
        <v>4942.9760740000002</v>
      </c>
      <c r="AF37" s="119">
        <v>6.9509999999999997E-3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114"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115" t="s">
        <v>122</v>
      </c>
      <c r="C40" s="120">
        <v>6.4200590000000002</v>
      </c>
      <c r="D40" s="120">
        <v>6.3392650000000001</v>
      </c>
      <c r="E40" s="120">
        <v>6.2533060000000003</v>
      </c>
      <c r="F40" s="120">
        <v>6.1818869999999997</v>
      </c>
      <c r="G40" s="120">
        <v>6.1476769999999998</v>
      </c>
      <c r="H40" s="120">
        <v>6.1076129999999997</v>
      </c>
      <c r="I40" s="120">
        <v>6.0667770000000001</v>
      </c>
      <c r="J40" s="120">
        <v>6.025347</v>
      </c>
      <c r="K40" s="120">
        <v>5.9813929999999997</v>
      </c>
      <c r="L40" s="120">
        <v>5.9434319999999996</v>
      </c>
      <c r="M40" s="120">
        <v>5.9079129999999997</v>
      </c>
      <c r="N40" s="120">
        <v>5.8698819999999996</v>
      </c>
      <c r="O40" s="120">
        <v>5.8345019999999996</v>
      </c>
      <c r="P40" s="120">
        <v>5.7994479999999999</v>
      </c>
      <c r="Q40" s="120">
        <v>5.7598719999999997</v>
      </c>
      <c r="R40" s="120">
        <v>5.7231490000000003</v>
      </c>
      <c r="S40" s="120">
        <v>5.6858209999999998</v>
      </c>
      <c r="T40" s="120">
        <v>5.6463960000000002</v>
      </c>
      <c r="U40" s="120">
        <v>5.6114309999999996</v>
      </c>
      <c r="V40" s="120">
        <v>5.5788130000000002</v>
      </c>
      <c r="W40" s="120">
        <v>5.5448690000000003</v>
      </c>
      <c r="X40" s="120">
        <v>5.5103239999999998</v>
      </c>
      <c r="Y40" s="120">
        <v>5.4720639999999996</v>
      </c>
      <c r="Z40" s="120">
        <v>5.4331639999999997</v>
      </c>
      <c r="AA40" s="120">
        <v>5.3951609999999999</v>
      </c>
      <c r="AB40" s="120">
        <v>5.3591660000000001</v>
      </c>
      <c r="AC40" s="120">
        <v>5.3238659999999998</v>
      </c>
      <c r="AD40" s="120">
        <v>5.2888900000000003</v>
      </c>
      <c r="AE40" s="120">
        <v>5.2541669999999998</v>
      </c>
      <c r="AF40" s="117">
        <v>-7.1320000000000003E-3</v>
      </c>
      <c r="AG40" s="38"/>
    </row>
    <row r="41" spans="1:33" ht="12" x14ac:dyDescent="0.2">
      <c r="A41" s="43" t="s">
        <v>391</v>
      </c>
      <c r="B41" s="115" t="s">
        <v>123</v>
      </c>
      <c r="C41" s="120">
        <v>0.758432</v>
      </c>
      <c r="D41" s="120">
        <v>0.75521799999999994</v>
      </c>
      <c r="E41" s="120">
        <v>0.46832400000000002</v>
      </c>
      <c r="F41" s="120">
        <v>0.46541300000000002</v>
      </c>
      <c r="G41" s="120">
        <v>0.46578900000000001</v>
      </c>
      <c r="H41" s="120">
        <v>0.46557599999999999</v>
      </c>
      <c r="I41" s="120">
        <v>0.46523399999999998</v>
      </c>
      <c r="J41" s="120">
        <v>0.46482800000000002</v>
      </c>
      <c r="K41" s="120">
        <v>0.46410000000000001</v>
      </c>
      <c r="L41" s="120">
        <v>0.46393400000000001</v>
      </c>
      <c r="M41" s="120">
        <v>0.46406199999999997</v>
      </c>
      <c r="N41" s="120">
        <v>0.46387800000000001</v>
      </c>
      <c r="O41" s="120">
        <v>0.46398400000000001</v>
      </c>
      <c r="P41" s="120">
        <v>0.46413599999999999</v>
      </c>
      <c r="Q41" s="120">
        <v>0.46377099999999999</v>
      </c>
      <c r="R41" s="120">
        <v>0.46371899999999999</v>
      </c>
      <c r="S41" s="120">
        <v>0.46358300000000002</v>
      </c>
      <c r="T41" s="120">
        <v>0.46314300000000003</v>
      </c>
      <c r="U41" s="120">
        <v>0.46326600000000001</v>
      </c>
      <c r="V41" s="120">
        <v>0.46373999999999999</v>
      </c>
      <c r="W41" s="120">
        <v>0.46403499999999998</v>
      </c>
      <c r="X41" s="120">
        <v>0.46424199999999999</v>
      </c>
      <c r="Y41" s="120">
        <v>0.46389900000000001</v>
      </c>
      <c r="Z41" s="120">
        <v>0.46341700000000002</v>
      </c>
      <c r="AA41" s="120">
        <v>0.463036</v>
      </c>
      <c r="AB41" s="120">
        <v>0.46296300000000001</v>
      </c>
      <c r="AC41" s="120">
        <v>0.46301199999999998</v>
      </c>
      <c r="AD41" s="120">
        <v>0.46312700000000001</v>
      </c>
      <c r="AE41" s="120">
        <v>0.46329999999999999</v>
      </c>
      <c r="AF41" s="117">
        <v>-1.7448999999999999E-2</v>
      </c>
      <c r="AG41" s="38"/>
    </row>
    <row r="42" spans="1:33" ht="12" x14ac:dyDescent="0.2">
      <c r="A42" s="43" t="s">
        <v>392</v>
      </c>
      <c r="B42" s="115" t="s">
        <v>131</v>
      </c>
      <c r="C42" s="120">
        <v>110.952293</v>
      </c>
      <c r="D42" s="120">
        <v>112.155807</v>
      </c>
      <c r="E42" s="120">
        <v>115.218407</v>
      </c>
      <c r="F42" s="120">
        <v>116.024529</v>
      </c>
      <c r="G42" s="120">
        <v>117.545815</v>
      </c>
      <c r="H42" s="120">
        <v>118.67218800000001</v>
      </c>
      <c r="I42" s="120">
        <v>119.84524500000001</v>
      </c>
      <c r="J42" s="120">
        <v>121.04132799999999</v>
      </c>
      <c r="K42" s="120">
        <v>122.248581</v>
      </c>
      <c r="L42" s="120">
        <v>123.560654</v>
      </c>
      <c r="M42" s="120">
        <v>124.930779</v>
      </c>
      <c r="N42" s="120">
        <v>126.350594</v>
      </c>
      <c r="O42" s="120">
        <v>127.805397</v>
      </c>
      <c r="P42" s="120">
        <v>129.338821</v>
      </c>
      <c r="Q42" s="120">
        <v>130.83674600000001</v>
      </c>
      <c r="R42" s="120">
        <v>132.40722700000001</v>
      </c>
      <c r="S42" s="120">
        <v>133.95034799999999</v>
      </c>
      <c r="T42" s="120">
        <v>134.99929800000001</v>
      </c>
      <c r="U42" s="120">
        <v>136.63209499999999</v>
      </c>
      <c r="V42" s="120">
        <v>138.294006</v>
      </c>
      <c r="W42" s="120">
        <v>139.903381</v>
      </c>
      <c r="X42" s="120">
        <v>141.41390999999999</v>
      </c>
      <c r="Y42" s="120">
        <v>142.89930699999999</v>
      </c>
      <c r="Z42" s="120">
        <v>144.604523</v>
      </c>
      <c r="AA42" s="120">
        <v>146.35815400000001</v>
      </c>
      <c r="AB42" s="120">
        <v>148.120193</v>
      </c>
      <c r="AC42" s="120">
        <v>150.39314300000001</v>
      </c>
      <c r="AD42" s="120">
        <v>152.443207</v>
      </c>
      <c r="AE42" s="120">
        <v>154.231888</v>
      </c>
      <c r="AF42" s="117">
        <v>1.1832000000000001E-2</v>
      </c>
      <c r="AG42" s="38"/>
    </row>
    <row r="43" spans="1:33" ht="12" x14ac:dyDescent="0.2">
      <c r="A43" s="43" t="s">
        <v>393</v>
      </c>
      <c r="B43" s="115" t="s">
        <v>136</v>
      </c>
      <c r="C43" s="120">
        <v>10.509938</v>
      </c>
      <c r="D43" s="120">
        <v>10.645227</v>
      </c>
      <c r="E43" s="120">
        <v>12.165609999999999</v>
      </c>
      <c r="F43" s="120">
        <v>12.281819</v>
      </c>
      <c r="G43" s="120">
        <v>12.281819</v>
      </c>
      <c r="H43" s="120">
        <v>12.281819</v>
      </c>
      <c r="I43" s="120">
        <v>12.281819</v>
      </c>
      <c r="J43" s="120">
        <v>12.281819</v>
      </c>
      <c r="K43" s="120">
        <v>12.281819</v>
      </c>
      <c r="L43" s="120">
        <v>12.281819</v>
      </c>
      <c r="M43" s="120">
        <v>12.281819</v>
      </c>
      <c r="N43" s="120">
        <v>12.281819</v>
      </c>
      <c r="O43" s="120">
        <v>12.281819</v>
      </c>
      <c r="P43" s="120">
        <v>12.281819</v>
      </c>
      <c r="Q43" s="120">
        <v>12.281819</v>
      </c>
      <c r="R43" s="120">
        <v>12.281819</v>
      </c>
      <c r="S43" s="120">
        <v>12.277851999999999</v>
      </c>
      <c r="T43" s="120">
        <v>12.165549</v>
      </c>
      <c r="U43" s="120">
        <v>12.16789</v>
      </c>
      <c r="V43" s="120">
        <v>12.154726999999999</v>
      </c>
      <c r="W43" s="120">
        <v>12.111139</v>
      </c>
      <c r="X43" s="120">
        <v>12.039899</v>
      </c>
      <c r="Y43" s="120">
        <v>11.969381</v>
      </c>
      <c r="Z43" s="120">
        <v>11.950742999999999</v>
      </c>
      <c r="AA43" s="120">
        <v>11.932591</v>
      </c>
      <c r="AB43" s="120">
        <v>11.899024000000001</v>
      </c>
      <c r="AC43" s="120">
        <v>11.976483</v>
      </c>
      <c r="AD43" s="120">
        <v>11.983224999999999</v>
      </c>
      <c r="AE43" s="120">
        <v>11.898832000000001</v>
      </c>
      <c r="AF43" s="117">
        <v>4.4429999999999999E-3</v>
      </c>
      <c r="AG43" s="38"/>
    </row>
    <row r="44" spans="1:33" ht="12" x14ac:dyDescent="0.2">
      <c r="A44" s="43" t="s">
        <v>394</v>
      </c>
      <c r="B44" s="115" t="s">
        <v>137</v>
      </c>
      <c r="C44" s="120">
        <v>101.694633</v>
      </c>
      <c r="D44" s="120">
        <v>110.933701</v>
      </c>
      <c r="E44" s="120">
        <v>118.97693599999999</v>
      </c>
      <c r="F44" s="120">
        <v>126.81604799999999</v>
      </c>
      <c r="G44" s="120">
        <v>133.03552199999999</v>
      </c>
      <c r="H44" s="120">
        <v>139.926346</v>
      </c>
      <c r="I44" s="120">
        <v>146.62069700000001</v>
      </c>
      <c r="J44" s="120">
        <v>154.33702099999999</v>
      </c>
      <c r="K44" s="120">
        <v>161.259186</v>
      </c>
      <c r="L44" s="120">
        <v>168.74629200000001</v>
      </c>
      <c r="M44" s="120">
        <v>175.72543300000001</v>
      </c>
      <c r="N44" s="120">
        <v>184.42480499999999</v>
      </c>
      <c r="O44" s="120">
        <v>192.201538</v>
      </c>
      <c r="P44" s="120">
        <v>200.070663</v>
      </c>
      <c r="Q44" s="120">
        <v>208.89205899999999</v>
      </c>
      <c r="R44" s="120">
        <v>216.705536</v>
      </c>
      <c r="S44" s="120">
        <v>226.24778699999999</v>
      </c>
      <c r="T44" s="120">
        <v>235.59704600000001</v>
      </c>
      <c r="U44" s="120">
        <v>245.086105</v>
      </c>
      <c r="V44" s="120">
        <v>254.766098</v>
      </c>
      <c r="W44" s="120">
        <v>264.84857199999999</v>
      </c>
      <c r="X44" s="120">
        <v>274.64941399999998</v>
      </c>
      <c r="Y44" s="120">
        <v>284.60531600000002</v>
      </c>
      <c r="Z44" s="120">
        <v>295.15789799999999</v>
      </c>
      <c r="AA44" s="120">
        <v>307.47692899999998</v>
      </c>
      <c r="AB44" s="120">
        <v>318.83783</v>
      </c>
      <c r="AC44" s="120">
        <v>330.630066</v>
      </c>
      <c r="AD44" s="120">
        <v>342.31463600000001</v>
      </c>
      <c r="AE44" s="120">
        <v>354.35498000000001</v>
      </c>
      <c r="AF44" s="117">
        <v>4.5592000000000001E-2</v>
      </c>
      <c r="AG44" s="38"/>
    </row>
    <row r="45" spans="1:33" ht="12" x14ac:dyDescent="0.2">
      <c r="A45" s="43" t="s">
        <v>395</v>
      </c>
      <c r="B45" s="115" t="s">
        <v>138</v>
      </c>
      <c r="C45" s="120">
        <v>1.62704</v>
      </c>
      <c r="D45" s="120">
        <v>1.62704</v>
      </c>
      <c r="E45" s="120">
        <v>1.62704</v>
      </c>
      <c r="F45" s="120">
        <v>1.62704</v>
      </c>
      <c r="G45" s="120">
        <v>1.91612</v>
      </c>
      <c r="H45" s="120">
        <v>1.91612</v>
      </c>
      <c r="I45" s="120">
        <v>1.91612</v>
      </c>
      <c r="J45" s="120">
        <v>1.91612</v>
      </c>
      <c r="K45" s="120">
        <v>1.91612</v>
      </c>
      <c r="L45" s="120">
        <v>1.91612</v>
      </c>
      <c r="M45" s="120">
        <v>1.91612</v>
      </c>
      <c r="N45" s="120">
        <v>1.91612</v>
      </c>
      <c r="O45" s="120">
        <v>1.91612</v>
      </c>
      <c r="P45" s="120">
        <v>1.91612</v>
      </c>
      <c r="Q45" s="120">
        <v>1.91612</v>
      </c>
      <c r="R45" s="120">
        <v>1.91612</v>
      </c>
      <c r="S45" s="120">
        <v>1.91612</v>
      </c>
      <c r="T45" s="120">
        <v>1.91612</v>
      </c>
      <c r="U45" s="120">
        <v>1.91612</v>
      </c>
      <c r="V45" s="120">
        <v>1.91612</v>
      </c>
      <c r="W45" s="120">
        <v>1.91612</v>
      </c>
      <c r="X45" s="120">
        <v>1.91612</v>
      </c>
      <c r="Y45" s="120">
        <v>1.91612</v>
      </c>
      <c r="Z45" s="120">
        <v>1.91612</v>
      </c>
      <c r="AA45" s="120">
        <v>1.91612</v>
      </c>
      <c r="AB45" s="120">
        <v>1.91612</v>
      </c>
      <c r="AC45" s="120">
        <v>1.91612</v>
      </c>
      <c r="AD45" s="120">
        <v>1.91612</v>
      </c>
      <c r="AE45" s="120">
        <v>1.91612</v>
      </c>
      <c r="AF45" s="117">
        <v>5.8580000000000004E-3</v>
      </c>
      <c r="AG45" s="38"/>
    </row>
    <row r="46" spans="1:33" ht="12" x14ac:dyDescent="0.2">
      <c r="A46" s="43" t="s">
        <v>396</v>
      </c>
      <c r="B46" s="114" t="s">
        <v>194</v>
      </c>
      <c r="C46" s="123">
        <v>231.962402</v>
      </c>
      <c r="D46" s="123">
        <v>242.45626799999999</v>
      </c>
      <c r="E46" s="123">
        <v>254.70962499999999</v>
      </c>
      <c r="F46" s="123">
        <v>263.39672899999999</v>
      </c>
      <c r="G46" s="123">
        <v>271.39273100000003</v>
      </c>
      <c r="H46" s="123">
        <v>279.36965900000001</v>
      </c>
      <c r="I46" s="123">
        <v>287.19589200000001</v>
      </c>
      <c r="J46" s="123">
        <v>296.06646699999999</v>
      </c>
      <c r="K46" s="123">
        <v>304.151184</v>
      </c>
      <c r="L46" s="123">
        <v>312.91223100000002</v>
      </c>
      <c r="M46" s="123">
        <v>321.226135</v>
      </c>
      <c r="N46" s="123">
        <v>331.307098</v>
      </c>
      <c r="O46" s="123">
        <v>340.50335699999999</v>
      </c>
      <c r="P46" s="123">
        <v>349.87100199999998</v>
      </c>
      <c r="Q46" s="123">
        <v>360.15039100000001</v>
      </c>
      <c r="R46" s="123">
        <v>369.49755900000002</v>
      </c>
      <c r="S46" s="123">
        <v>380.54150399999997</v>
      </c>
      <c r="T46" s="123">
        <v>390.78753699999999</v>
      </c>
      <c r="U46" s="123">
        <v>401.876892</v>
      </c>
      <c r="V46" s="123">
        <v>413.17352299999999</v>
      </c>
      <c r="W46" s="123">
        <v>424.78814699999998</v>
      </c>
      <c r="X46" s="123">
        <v>435.99392699999999</v>
      </c>
      <c r="Y46" s="123">
        <v>447.32607999999999</v>
      </c>
      <c r="Z46" s="123">
        <v>459.52587899999997</v>
      </c>
      <c r="AA46" s="123">
        <v>473.54199199999999</v>
      </c>
      <c r="AB46" s="123">
        <v>486.59530599999999</v>
      </c>
      <c r="AC46" s="123">
        <v>500.702698</v>
      </c>
      <c r="AD46" s="123">
        <v>514.40917999999999</v>
      </c>
      <c r="AE46" s="123">
        <v>528.11932400000001</v>
      </c>
      <c r="AF46" s="119">
        <v>2.9819999999999999E-2</v>
      </c>
      <c r="AG46" s="38"/>
    </row>
    <row r="47" spans="1:33" ht="12" x14ac:dyDescent="0.2">
      <c r="A47" s="43" t="s">
        <v>397</v>
      </c>
      <c r="B47" s="115" t="s">
        <v>139</v>
      </c>
      <c r="C47" s="120">
        <v>180.94766200000001</v>
      </c>
      <c r="D47" s="120">
        <v>190.221069</v>
      </c>
      <c r="E47" s="120">
        <v>209.298416</v>
      </c>
      <c r="F47" s="120">
        <v>216.94764699999999</v>
      </c>
      <c r="G47" s="120">
        <v>223.71470600000001</v>
      </c>
      <c r="H47" s="120">
        <v>230.579407</v>
      </c>
      <c r="I47" s="120">
        <v>237.246475</v>
      </c>
      <c r="J47" s="120">
        <v>244.88691700000001</v>
      </c>
      <c r="K47" s="120">
        <v>251.708496</v>
      </c>
      <c r="L47" s="120">
        <v>259.11047400000001</v>
      </c>
      <c r="M47" s="120">
        <v>265.988922</v>
      </c>
      <c r="N47" s="120">
        <v>274.55258199999997</v>
      </c>
      <c r="O47" s="120">
        <v>282.12576300000001</v>
      </c>
      <c r="P47" s="120">
        <v>289.81738300000001</v>
      </c>
      <c r="Q47" s="120">
        <v>298.35791</v>
      </c>
      <c r="R47" s="120">
        <v>305.917419</v>
      </c>
      <c r="S47" s="120">
        <v>314.94192500000003</v>
      </c>
      <c r="T47" s="120">
        <v>322.77185100000003</v>
      </c>
      <c r="U47" s="120">
        <v>331.57998700000002</v>
      </c>
      <c r="V47" s="120">
        <v>340.60586499999999</v>
      </c>
      <c r="W47" s="120">
        <v>349.90057400000001</v>
      </c>
      <c r="X47" s="120">
        <v>359.06082199999997</v>
      </c>
      <c r="Y47" s="120">
        <v>367.75851399999999</v>
      </c>
      <c r="Z47" s="120">
        <v>377.48410000000001</v>
      </c>
      <c r="AA47" s="120">
        <v>388.79443400000002</v>
      </c>
      <c r="AB47" s="120">
        <v>399.18142699999999</v>
      </c>
      <c r="AC47" s="120">
        <v>410.52316300000001</v>
      </c>
      <c r="AD47" s="120">
        <v>421.45660400000003</v>
      </c>
      <c r="AE47" s="120">
        <v>432.05453499999999</v>
      </c>
      <c r="AF47" s="117">
        <v>3.1572000000000003E-2</v>
      </c>
      <c r="AG47" s="38"/>
    </row>
    <row r="48" spans="1:33" ht="12" x14ac:dyDescent="0.2">
      <c r="A48" s="43" t="s">
        <v>398</v>
      </c>
      <c r="B48" s="114" t="s">
        <v>140</v>
      </c>
      <c r="C48" s="123">
        <v>51.014744</v>
      </c>
      <c r="D48" s="123">
        <v>52.235191</v>
      </c>
      <c r="E48" s="123">
        <v>45.411212999999996</v>
      </c>
      <c r="F48" s="123">
        <v>46.449081</v>
      </c>
      <c r="G48" s="123">
        <v>47.678024000000001</v>
      </c>
      <c r="H48" s="123">
        <v>48.790241000000002</v>
      </c>
      <c r="I48" s="123">
        <v>49.949409000000003</v>
      </c>
      <c r="J48" s="123">
        <v>51.179549999999999</v>
      </c>
      <c r="K48" s="123">
        <v>52.442703000000002</v>
      </c>
      <c r="L48" s="123">
        <v>53.801769</v>
      </c>
      <c r="M48" s="123">
        <v>55.237228000000002</v>
      </c>
      <c r="N48" s="123">
        <v>56.754565999999997</v>
      </c>
      <c r="O48" s="123">
        <v>58.377617000000001</v>
      </c>
      <c r="P48" s="123">
        <v>60.053654000000002</v>
      </c>
      <c r="Q48" s="123">
        <v>61.792492000000003</v>
      </c>
      <c r="R48" s="123">
        <v>63.580154</v>
      </c>
      <c r="S48" s="123">
        <v>65.599632</v>
      </c>
      <c r="T48" s="123">
        <v>68.015647999999999</v>
      </c>
      <c r="U48" s="123">
        <v>70.296943999999996</v>
      </c>
      <c r="V48" s="123">
        <v>72.567695999999998</v>
      </c>
      <c r="W48" s="123">
        <v>74.887542999999994</v>
      </c>
      <c r="X48" s="123">
        <v>76.933090000000007</v>
      </c>
      <c r="Y48" s="123">
        <v>79.567573999999993</v>
      </c>
      <c r="Z48" s="123">
        <v>82.041756000000007</v>
      </c>
      <c r="AA48" s="123">
        <v>84.747489999999999</v>
      </c>
      <c r="AB48" s="123">
        <v>87.413794999999993</v>
      </c>
      <c r="AC48" s="123">
        <v>90.179481999999993</v>
      </c>
      <c r="AD48" s="123">
        <v>92.952522000000002</v>
      </c>
      <c r="AE48" s="123">
        <v>96.064650999999998</v>
      </c>
      <c r="AF48" s="119">
        <v>2.2860999999999999E-2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114"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115" t="s">
        <v>122</v>
      </c>
      <c r="C51" s="120">
        <v>848.57269299999996</v>
      </c>
      <c r="D51" s="120">
        <v>799.80761700000005</v>
      </c>
      <c r="E51" s="120">
        <v>836.47003199999995</v>
      </c>
      <c r="F51" s="120">
        <v>774.32006799999999</v>
      </c>
      <c r="G51" s="120">
        <v>720.911743</v>
      </c>
      <c r="H51" s="120">
        <v>679.46832300000005</v>
      </c>
      <c r="I51" s="120">
        <v>650.43603499999995</v>
      </c>
      <c r="J51" s="120">
        <v>629.77410899999995</v>
      </c>
      <c r="K51" s="120">
        <v>611.149719</v>
      </c>
      <c r="L51" s="120">
        <v>602.51739499999996</v>
      </c>
      <c r="M51" s="120">
        <v>597.67199700000003</v>
      </c>
      <c r="N51" s="120">
        <v>594.20263699999998</v>
      </c>
      <c r="O51" s="120">
        <v>584.56085199999995</v>
      </c>
      <c r="P51" s="120">
        <v>574.58019999999999</v>
      </c>
      <c r="Q51" s="120">
        <v>572.16619900000001</v>
      </c>
      <c r="R51" s="120">
        <v>569.17919900000004</v>
      </c>
      <c r="S51" s="120">
        <v>536.64111300000002</v>
      </c>
      <c r="T51" s="120">
        <v>528.39837599999998</v>
      </c>
      <c r="U51" s="120">
        <v>496.97653200000002</v>
      </c>
      <c r="V51" s="120">
        <v>490.48733499999997</v>
      </c>
      <c r="W51" s="120">
        <v>487.27673299999998</v>
      </c>
      <c r="X51" s="120">
        <v>479.99243200000001</v>
      </c>
      <c r="Y51" s="120">
        <v>469.69519000000003</v>
      </c>
      <c r="Z51" s="120">
        <v>465.25116000000003</v>
      </c>
      <c r="AA51" s="120">
        <v>464.10131799999999</v>
      </c>
      <c r="AB51" s="120">
        <v>456.31048600000003</v>
      </c>
      <c r="AC51" s="120">
        <v>429.98464999999999</v>
      </c>
      <c r="AD51" s="120">
        <v>425.63913000000002</v>
      </c>
      <c r="AE51" s="120">
        <v>424.09375</v>
      </c>
      <c r="AF51" s="117">
        <v>-2.4466999999999999E-2</v>
      </c>
      <c r="AG51" s="38"/>
    </row>
    <row r="52" spans="1:33" ht="15" customHeight="1" x14ac:dyDescent="0.2">
      <c r="A52" s="43" t="s">
        <v>400</v>
      </c>
      <c r="B52" s="115" t="s">
        <v>123</v>
      </c>
      <c r="C52" s="120">
        <v>11.33142</v>
      </c>
      <c r="D52" s="120">
        <v>10.794174</v>
      </c>
      <c r="E52" s="120">
        <v>10.588699</v>
      </c>
      <c r="F52" s="120">
        <v>10.287481</v>
      </c>
      <c r="G52" s="120">
        <v>9.8046209999999991</v>
      </c>
      <c r="H52" s="120">
        <v>9.3485309999999995</v>
      </c>
      <c r="I52" s="120">
        <v>8.9309220000000007</v>
      </c>
      <c r="J52" s="120">
        <v>8.7360950000000006</v>
      </c>
      <c r="K52" s="120">
        <v>8.5376659999999998</v>
      </c>
      <c r="L52" s="120">
        <v>8.2534320000000001</v>
      </c>
      <c r="M52" s="120">
        <v>8.1781869999999994</v>
      </c>
      <c r="N52" s="120">
        <v>8.1236920000000001</v>
      </c>
      <c r="O52" s="120">
        <v>8.0730850000000007</v>
      </c>
      <c r="P52" s="120">
        <v>8.0308060000000001</v>
      </c>
      <c r="Q52" s="120">
        <v>7.9336770000000003</v>
      </c>
      <c r="R52" s="120">
        <v>7.7690229999999998</v>
      </c>
      <c r="S52" s="120">
        <v>7.4280600000000003</v>
      </c>
      <c r="T52" s="120">
        <v>7.2932969999999999</v>
      </c>
      <c r="U52" s="120">
        <v>7.0537590000000003</v>
      </c>
      <c r="V52" s="120">
        <v>6.7232349999999999</v>
      </c>
      <c r="W52" s="120">
        <v>6.4101590000000002</v>
      </c>
      <c r="X52" s="120">
        <v>6.0698650000000001</v>
      </c>
      <c r="Y52" s="120">
        <v>5.7094870000000002</v>
      </c>
      <c r="Z52" s="120">
        <v>5.37127</v>
      </c>
      <c r="AA52" s="120">
        <v>5.3809829999999996</v>
      </c>
      <c r="AB52" s="120">
        <v>5.3572179999999996</v>
      </c>
      <c r="AC52" s="120">
        <v>5.2618280000000004</v>
      </c>
      <c r="AD52" s="120">
        <v>5.2584609999999996</v>
      </c>
      <c r="AE52" s="120">
        <v>5.2810249999999996</v>
      </c>
      <c r="AF52" s="117">
        <v>-2.6897999999999998E-2</v>
      </c>
      <c r="AG52" s="38"/>
    </row>
    <row r="53" spans="1:33" ht="15" customHeight="1" x14ac:dyDescent="0.2">
      <c r="A53" s="43" t="s">
        <v>401</v>
      </c>
      <c r="B53" s="115" t="s">
        <v>131</v>
      </c>
      <c r="C53" s="120">
        <v>1685.6204829999999</v>
      </c>
      <c r="D53" s="120">
        <v>1571.8129879999999</v>
      </c>
      <c r="E53" s="120">
        <v>1483.9624020000001</v>
      </c>
      <c r="F53" s="120">
        <v>1485.7954099999999</v>
      </c>
      <c r="G53" s="120">
        <v>1515.820923</v>
      </c>
      <c r="H53" s="120">
        <v>1534.7989500000001</v>
      </c>
      <c r="I53" s="120">
        <v>1565.081543</v>
      </c>
      <c r="J53" s="120">
        <v>1581.8756100000001</v>
      </c>
      <c r="K53" s="120">
        <v>1570.5579829999999</v>
      </c>
      <c r="L53" s="120">
        <v>1520.361206</v>
      </c>
      <c r="M53" s="120">
        <v>1481.331177</v>
      </c>
      <c r="N53" s="120">
        <v>1483.271362</v>
      </c>
      <c r="O53" s="120">
        <v>1500.6713870000001</v>
      </c>
      <c r="P53" s="120">
        <v>1499.7669679999999</v>
      </c>
      <c r="Q53" s="120">
        <v>1477.387939</v>
      </c>
      <c r="R53" s="120">
        <v>1488.141846</v>
      </c>
      <c r="S53" s="120">
        <v>1528.380615</v>
      </c>
      <c r="T53" s="120">
        <v>1529.8093260000001</v>
      </c>
      <c r="U53" s="120">
        <v>1559.9929199999999</v>
      </c>
      <c r="V53" s="120">
        <v>1582.2658690000001</v>
      </c>
      <c r="W53" s="120">
        <v>1605.286865</v>
      </c>
      <c r="X53" s="120">
        <v>1630.7142329999999</v>
      </c>
      <c r="Y53" s="120">
        <v>1653.531616</v>
      </c>
      <c r="Z53" s="120">
        <v>1658.6795649999999</v>
      </c>
      <c r="AA53" s="120">
        <v>1667.807495</v>
      </c>
      <c r="AB53" s="120">
        <v>1677.151611</v>
      </c>
      <c r="AC53" s="120">
        <v>1711.579346</v>
      </c>
      <c r="AD53" s="120">
        <v>1729.0317379999999</v>
      </c>
      <c r="AE53" s="120">
        <v>1740.9738769999999</v>
      </c>
      <c r="AF53" s="117">
        <v>1.155E-3</v>
      </c>
      <c r="AG53" s="38"/>
    </row>
    <row r="54" spans="1:33" ht="15" customHeight="1" x14ac:dyDescent="0.2">
      <c r="A54" s="43" t="s">
        <v>402</v>
      </c>
      <c r="B54" s="115" t="s">
        <v>125</v>
      </c>
      <c r="C54" s="120">
        <v>771.98443599999996</v>
      </c>
      <c r="D54" s="120">
        <v>783.71594200000004</v>
      </c>
      <c r="E54" s="120">
        <v>789.40222200000005</v>
      </c>
      <c r="F54" s="120">
        <v>782.255493</v>
      </c>
      <c r="G54" s="120">
        <v>774.68188499999997</v>
      </c>
      <c r="H54" s="120">
        <v>774.68188499999997</v>
      </c>
      <c r="I54" s="120">
        <v>765.53723100000002</v>
      </c>
      <c r="J54" s="120">
        <v>765.53723100000002</v>
      </c>
      <c r="K54" s="120">
        <v>765.53723100000002</v>
      </c>
      <c r="L54" s="120">
        <v>765.53723100000002</v>
      </c>
      <c r="M54" s="120">
        <v>756.96398899999997</v>
      </c>
      <c r="N54" s="120">
        <v>756.96398899999997</v>
      </c>
      <c r="O54" s="120">
        <v>747.19860800000004</v>
      </c>
      <c r="P54" s="120">
        <v>747.19860800000004</v>
      </c>
      <c r="Q54" s="120">
        <v>747.19860800000004</v>
      </c>
      <c r="R54" s="120">
        <v>747.19860800000004</v>
      </c>
      <c r="S54" s="120">
        <v>739.67443800000001</v>
      </c>
      <c r="T54" s="120">
        <v>739.67443800000001</v>
      </c>
      <c r="U54" s="120">
        <v>739.67443800000001</v>
      </c>
      <c r="V54" s="120">
        <v>739.67443800000001</v>
      </c>
      <c r="W54" s="120">
        <v>739.67443800000001</v>
      </c>
      <c r="X54" s="120">
        <v>739.67443800000001</v>
      </c>
      <c r="Y54" s="120">
        <v>739.67443800000001</v>
      </c>
      <c r="Z54" s="120">
        <v>739.67443800000001</v>
      </c>
      <c r="AA54" s="120">
        <v>730.45068400000002</v>
      </c>
      <c r="AB54" s="120">
        <v>730.45068400000002</v>
      </c>
      <c r="AC54" s="120">
        <v>730.45068400000002</v>
      </c>
      <c r="AD54" s="120">
        <v>730.45068400000002</v>
      </c>
      <c r="AE54" s="120">
        <v>730.42334000000005</v>
      </c>
      <c r="AF54" s="117">
        <v>-1.9740000000000001E-3</v>
      </c>
      <c r="AG54" s="38"/>
    </row>
    <row r="55" spans="1:33" ht="15" customHeight="1" x14ac:dyDescent="0.2">
      <c r="A55" s="43" t="s">
        <v>403</v>
      </c>
      <c r="B55" s="115" t="s">
        <v>141</v>
      </c>
      <c r="C55" s="120">
        <v>989.97131300000001</v>
      </c>
      <c r="D55" s="120">
        <v>1074.146606</v>
      </c>
      <c r="E55" s="120">
        <v>1173.525879</v>
      </c>
      <c r="F55" s="120">
        <v>1278.163452</v>
      </c>
      <c r="G55" s="120">
        <v>1354.2821039999999</v>
      </c>
      <c r="H55" s="120">
        <v>1411.5042719999999</v>
      </c>
      <c r="I55" s="120">
        <v>1456.1236570000001</v>
      </c>
      <c r="J55" s="120">
        <v>1494.4788820000001</v>
      </c>
      <c r="K55" s="120">
        <v>1551.7226559999999</v>
      </c>
      <c r="L55" s="120">
        <v>1643.768433</v>
      </c>
      <c r="M55" s="120">
        <v>1733.869385</v>
      </c>
      <c r="N55" s="120">
        <v>1775.556274</v>
      </c>
      <c r="O55" s="120">
        <v>1817.9470209999999</v>
      </c>
      <c r="P55" s="120">
        <v>1872.5051269999999</v>
      </c>
      <c r="Q55" s="120">
        <v>1940.775513</v>
      </c>
      <c r="R55" s="120">
        <v>1980.6060789999999</v>
      </c>
      <c r="S55" s="120">
        <v>2029.960327</v>
      </c>
      <c r="T55" s="120">
        <v>2083.1354980000001</v>
      </c>
      <c r="U55" s="120">
        <v>2134.0036620000001</v>
      </c>
      <c r="V55" s="120">
        <v>2173.2326659999999</v>
      </c>
      <c r="W55" s="120">
        <v>2206.8188479999999</v>
      </c>
      <c r="X55" s="120">
        <v>2241.3752439999998</v>
      </c>
      <c r="Y55" s="120">
        <v>2277.5002439999998</v>
      </c>
      <c r="Z55" s="120">
        <v>2325.8576659999999</v>
      </c>
      <c r="AA55" s="120">
        <v>2379.1865229999999</v>
      </c>
      <c r="AB55" s="120">
        <v>2430.5439449999999</v>
      </c>
      <c r="AC55" s="120">
        <v>2481.195557</v>
      </c>
      <c r="AD55" s="120">
        <v>2527.3535160000001</v>
      </c>
      <c r="AE55" s="120">
        <v>2580.1833499999998</v>
      </c>
      <c r="AF55" s="117">
        <v>3.4804000000000002E-2</v>
      </c>
      <c r="AG55" s="38"/>
    </row>
    <row r="56" spans="1:33" ht="15" customHeight="1" x14ac:dyDescent="0.2">
      <c r="A56" s="43" t="s">
        <v>404</v>
      </c>
      <c r="B56" s="115" t="s">
        <v>142</v>
      </c>
      <c r="C56" s="120">
        <v>13.17441</v>
      </c>
      <c r="D56" s="120">
        <v>12.738432</v>
      </c>
      <c r="E56" s="120">
        <v>13.675568</v>
      </c>
      <c r="F56" s="120">
        <v>13.122839000000001</v>
      </c>
      <c r="G56" s="120">
        <v>13.238153000000001</v>
      </c>
      <c r="H56" s="120">
        <v>13.061187</v>
      </c>
      <c r="I56" s="120">
        <v>12.894837000000001</v>
      </c>
      <c r="J56" s="120">
        <v>12.737406</v>
      </c>
      <c r="K56" s="120">
        <v>12.548450000000001</v>
      </c>
      <c r="L56" s="120">
        <v>12.195741999999999</v>
      </c>
      <c r="M56" s="120">
        <v>11.927883</v>
      </c>
      <c r="N56" s="120">
        <v>11.680111</v>
      </c>
      <c r="O56" s="120">
        <v>11.613390000000001</v>
      </c>
      <c r="P56" s="120">
        <v>11.62617</v>
      </c>
      <c r="Q56" s="120">
        <v>11.574636</v>
      </c>
      <c r="R56" s="120">
        <v>11.50858</v>
      </c>
      <c r="S56" s="120">
        <v>11.182176999999999</v>
      </c>
      <c r="T56" s="120">
        <v>10.880485999999999</v>
      </c>
      <c r="U56" s="120">
        <v>10.674505999999999</v>
      </c>
      <c r="V56" s="120">
        <v>10.424111999999999</v>
      </c>
      <c r="W56" s="120">
        <v>10.251213999999999</v>
      </c>
      <c r="X56" s="120">
        <v>10.003845</v>
      </c>
      <c r="Y56" s="120">
        <v>9.7267980000000005</v>
      </c>
      <c r="Z56" s="120">
        <v>9.2962190000000007</v>
      </c>
      <c r="AA56" s="120">
        <v>8.8467730000000007</v>
      </c>
      <c r="AB56" s="120">
        <v>8.4694040000000008</v>
      </c>
      <c r="AC56" s="120">
        <v>8.0910879999999992</v>
      </c>
      <c r="AD56" s="120">
        <v>7.4178499999999996</v>
      </c>
      <c r="AE56" s="120">
        <v>6.6945309999999996</v>
      </c>
      <c r="AF56" s="117">
        <v>-2.3888E-2</v>
      </c>
      <c r="AG56" s="38"/>
    </row>
    <row r="57" spans="1:33" ht="15" customHeight="1" x14ac:dyDescent="0.2">
      <c r="A57" s="43" t="s">
        <v>405</v>
      </c>
      <c r="B57" s="114" t="s">
        <v>196</v>
      </c>
      <c r="C57" s="123">
        <v>4320.654297</v>
      </c>
      <c r="D57" s="123">
        <v>4253.015625</v>
      </c>
      <c r="E57" s="123">
        <v>4307.625</v>
      </c>
      <c r="F57" s="123">
        <v>4343.9448240000002</v>
      </c>
      <c r="G57" s="123">
        <v>4388.7392579999996</v>
      </c>
      <c r="H57" s="123">
        <v>4422.8627930000002</v>
      </c>
      <c r="I57" s="123">
        <v>4459.0043949999999</v>
      </c>
      <c r="J57" s="123">
        <v>4493.1391599999997</v>
      </c>
      <c r="K57" s="123">
        <v>4520.0537109999996</v>
      </c>
      <c r="L57" s="123">
        <v>4552.6328119999998</v>
      </c>
      <c r="M57" s="123">
        <v>4589.9428710000002</v>
      </c>
      <c r="N57" s="123">
        <v>4629.7983400000003</v>
      </c>
      <c r="O57" s="123">
        <v>4670.0639650000003</v>
      </c>
      <c r="P57" s="123">
        <v>4713.7080079999996</v>
      </c>
      <c r="Q57" s="123">
        <v>4757.0366210000002</v>
      </c>
      <c r="R57" s="123">
        <v>4804.4033200000003</v>
      </c>
      <c r="S57" s="123">
        <v>4853.2666019999997</v>
      </c>
      <c r="T57" s="123">
        <v>4899.1914059999999</v>
      </c>
      <c r="U57" s="123">
        <v>4948.3759769999997</v>
      </c>
      <c r="V57" s="123">
        <v>5002.8071289999998</v>
      </c>
      <c r="W57" s="123">
        <v>5055.7182620000003</v>
      </c>
      <c r="X57" s="123">
        <v>5107.8305659999996</v>
      </c>
      <c r="Y57" s="123">
        <v>5155.8383789999998</v>
      </c>
      <c r="Z57" s="123">
        <v>5204.1303710000002</v>
      </c>
      <c r="AA57" s="123">
        <v>5255.7734380000002</v>
      </c>
      <c r="AB57" s="123">
        <v>5308.283203</v>
      </c>
      <c r="AC57" s="123">
        <v>5366.5629879999997</v>
      </c>
      <c r="AD57" s="123">
        <v>5425.1518550000001</v>
      </c>
      <c r="AE57" s="123">
        <v>5487.6499020000001</v>
      </c>
      <c r="AF57" s="119">
        <v>8.5760000000000003E-3</v>
      </c>
      <c r="AG57" s="38"/>
    </row>
    <row r="58" spans="1:33" ht="15" customHeight="1" x14ac:dyDescent="0.2">
      <c r="A58" s="43" t="s">
        <v>406</v>
      </c>
      <c r="B58" s="114" t="s">
        <v>143</v>
      </c>
      <c r="C58" s="123">
        <v>4122.4692379999997</v>
      </c>
      <c r="D58" s="123">
        <v>4046.0371089999999</v>
      </c>
      <c r="E58" s="123">
        <v>4081.6628420000002</v>
      </c>
      <c r="F58" s="123">
        <v>4110.4013670000004</v>
      </c>
      <c r="G58" s="123">
        <v>4148.4477539999998</v>
      </c>
      <c r="H58" s="123">
        <v>4175.7060549999997</v>
      </c>
      <c r="I58" s="123">
        <v>4205.1806640000004</v>
      </c>
      <c r="J58" s="123">
        <v>4231.6752930000002</v>
      </c>
      <c r="K58" s="123">
        <v>4251.7690430000002</v>
      </c>
      <c r="L58" s="123">
        <v>4276.9672849999997</v>
      </c>
      <c r="M58" s="123">
        <v>4307.3989259999998</v>
      </c>
      <c r="N58" s="123">
        <v>4338.6904299999997</v>
      </c>
      <c r="O58" s="123">
        <v>4371.3828119999998</v>
      </c>
      <c r="P58" s="123">
        <v>4407.3354490000002</v>
      </c>
      <c r="Q58" s="123">
        <v>4442.1240230000003</v>
      </c>
      <c r="R58" s="123">
        <v>4481.9311520000001</v>
      </c>
      <c r="S58" s="123">
        <v>4521.7700199999999</v>
      </c>
      <c r="T58" s="123">
        <v>4559.8647460000002</v>
      </c>
      <c r="U58" s="123">
        <v>4600.2412109999996</v>
      </c>
      <c r="V58" s="123">
        <v>4645.6469729999999</v>
      </c>
      <c r="W58" s="123">
        <v>4689.2631840000004</v>
      </c>
      <c r="X58" s="123">
        <v>4732.2148440000001</v>
      </c>
      <c r="Y58" s="123">
        <v>4771.5249020000001</v>
      </c>
      <c r="Z58" s="123">
        <v>4810.091797</v>
      </c>
      <c r="AA58" s="123">
        <v>4850.4243159999996</v>
      </c>
      <c r="AB58" s="123">
        <v>4892.546875</v>
      </c>
      <c r="AC58" s="123">
        <v>4939.4853519999997</v>
      </c>
      <c r="AD58" s="123">
        <v>4987.140625</v>
      </c>
      <c r="AE58" s="123">
        <v>5039.0405270000001</v>
      </c>
      <c r="AF58" s="119">
        <v>7.1960000000000001E-3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114" t="s">
        <v>144</v>
      </c>
      <c r="C60" s="123">
        <v>42.213276</v>
      </c>
      <c r="D60" s="123">
        <v>39.455523999999997</v>
      </c>
      <c r="E60" s="123">
        <v>43.798347</v>
      </c>
      <c r="F60" s="123">
        <v>39.00705</v>
      </c>
      <c r="G60" s="123">
        <v>39.878345000000003</v>
      </c>
      <c r="H60" s="123">
        <v>43.92548</v>
      </c>
      <c r="I60" s="123">
        <v>46.384799999999998</v>
      </c>
      <c r="J60" s="123">
        <v>47.144035000000002</v>
      </c>
      <c r="K60" s="123">
        <v>48.941710999999998</v>
      </c>
      <c r="L60" s="123">
        <v>46.526291000000001</v>
      </c>
      <c r="M60" s="123">
        <v>48.148299999999999</v>
      </c>
      <c r="N60" s="123">
        <v>47.046836999999996</v>
      </c>
      <c r="O60" s="123">
        <v>48.694167999999998</v>
      </c>
      <c r="P60" s="123">
        <v>47.971156999999998</v>
      </c>
      <c r="Q60" s="123">
        <v>47.469287999999999</v>
      </c>
      <c r="R60" s="123">
        <v>47.008865</v>
      </c>
      <c r="S60" s="123">
        <v>47.935367999999997</v>
      </c>
      <c r="T60" s="123">
        <v>47.999805000000002</v>
      </c>
      <c r="U60" s="123">
        <v>48.594375999999997</v>
      </c>
      <c r="V60" s="123">
        <v>46.563735999999999</v>
      </c>
      <c r="W60" s="123">
        <v>46.546985999999997</v>
      </c>
      <c r="X60" s="123">
        <v>46.572113000000002</v>
      </c>
      <c r="Y60" s="123">
        <v>47.140839</v>
      </c>
      <c r="Z60" s="123">
        <v>47.070847000000001</v>
      </c>
      <c r="AA60" s="123">
        <v>47.292118000000002</v>
      </c>
      <c r="AB60" s="123">
        <v>47.424788999999997</v>
      </c>
      <c r="AC60" s="123">
        <v>47.683323000000001</v>
      </c>
      <c r="AD60" s="123">
        <v>47.848720999999998</v>
      </c>
      <c r="AE60" s="123">
        <v>48.054141999999999</v>
      </c>
      <c r="AF60" s="119">
        <v>4.6389999999999999E-3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114"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115" t="s">
        <v>146</v>
      </c>
      <c r="C63" s="120">
        <v>1508.6479489999999</v>
      </c>
      <c r="D63" s="120">
        <v>1479.0589600000001</v>
      </c>
      <c r="E63" s="120">
        <v>1506.9384769999999</v>
      </c>
      <c r="F63" s="120">
        <v>1522.532837</v>
      </c>
      <c r="G63" s="120">
        <v>1535.994263</v>
      </c>
      <c r="H63" s="120">
        <v>1548.2806399999999</v>
      </c>
      <c r="I63" s="120">
        <v>1556.9876710000001</v>
      </c>
      <c r="J63" s="120">
        <v>1563.573486</v>
      </c>
      <c r="K63" s="120">
        <v>1569.204346</v>
      </c>
      <c r="L63" s="120">
        <v>1574.982178</v>
      </c>
      <c r="M63" s="120">
        <v>1582.0794679999999</v>
      </c>
      <c r="N63" s="120">
        <v>1589.8704829999999</v>
      </c>
      <c r="O63" s="120">
        <v>1598.3164059999999</v>
      </c>
      <c r="P63" s="120">
        <v>1608.432861</v>
      </c>
      <c r="Q63" s="120">
        <v>1619.2506100000001</v>
      </c>
      <c r="R63" s="120">
        <v>1631.6354980000001</v>
      </c>
      <c r="S63" s="120">
        <v>1643.334717</v>
      </c>
      <c r="T63" s="120">
        <v>1654.8869629999999</v>
      </c>
      <c r="U63" s="120">
        <v>1666.4025879999999</v>
      </c>
      <c r="V63" s="120">
        <v>1678.8073730000001</v>
      </c>
      <c r="W63" s="120">
        <v>1692.292725</v>
      </c>
      <c r="X63" s="120">
        <v>1706.5982670000001</v>
      </c>
      <c r="Y63" s="120">
        <v>1721.4860839999999</v>
      </c>
      <c r="Z63" s="120">
        <v>1736.749268</v>
      </c>
      <c r="AA63" s="120">
        <v>1752.3516850000001</v>
      </c>
      <c r="AB63" s="120">
        <v>1768.155884</v>
      </c>
      <c r="AC63" s="120">
        <v>1784.744751</v>
      </c>
      <c r="AD63" s="120">
        <v>1802.8743899999999</v>
      </c>
      <c r="AE63" s="120">
        <v>1822.000366</v>
      </c>
      <c r="AF63" s="117">
        <v>6.7629999999999999E-3</v>
      </c>
      <c r="AG63" s="38"/>
    </row>
    <row r="64" spans="1:33" ht="15" customHeight="1" x14ac:dyDescent="0.2">
      <c r="A64" s="43" t="s">
        <v>409</v>
      </c>
      <c r="B64" s="115" t="s">
        <v>147</v>
      </c>
      <c r="C64" s="120">
        <v>1346.5688479999999</v>
      </c>
      <c r="D64" s="120">
        <v>1324.269043</v>
      </c>
      <c r="E64" s="120">
        <v>1332.3134769999999</v>
      </c>
      <c r="F64" s="120">
        <v>1329.0097659999999</v>
      </c>
      <c r="G64" s="120">
        <v>1329.3946530000001</v>
      </c>
      <c r="H64" s="120">
        <v>1326.8051760000001</v>
      </c>
      <c r="I64" s="120">
        <v>1331.3043210000001</v>
      </c>
      <c r="J64" s="120">
        <v>1335.8572999999999</v>
      </c>
      <c r="K64" s="120">
        <v>1340.3917240000001</v>
      </c>
      <c r="L64" s="120">
        <v>1346.165405</v>
      </c>
      <c r="M64" s="120">
        <v>1353.4418949999999</v>
      </c>
      <c r="N64" s="120">
        <v>1358.653564</v>
      </c>
      <c r="O64" s="120">
        <v>1365.121216</v>
      </c>
      <c r="P64" s="120">
        <v>1371.5589600000001</v>
      </c>
      <c r="Q64" s="120">
        <v>1376.99353</v>
      </c>
      <c r="R64" s="120">
        <v>1383.095581</v>
      </c>
      <c r="S64" s="120">
        <v>1387.3051760000001</v>
      </c>
      <c r="T64" s="120">
        <v>1391.176025</v>
      </c>
      <c r="U64" s="120">
        <v>1396.5264890000001</v>
      </c>
      <c r="V64" s="120">
        <v>1403.2210689999999</v>
      </c>
      <c r="W64" s="120">
        <v>1410.4720460000001</v>
      </c>
      <c r="X64" s="120">
        <v>1419.3364260000001</v>
      </c>
      <c r="Y64" s="120">
        <v>1428.619629</v>
      </c>
      <c r="Z64" s="120">
        <v>1438.253418</v>
      </c>
      <c r="AA64" s="120">
        <v>1446.9019780000001</v>
      </c>
      <c r="AB64" s="120">
        <v>1457.3077390000001</v>
      </c>
      <c r="AC64" s="120">
        <v>1468.7729489999999</v>
      </c>
      <c r="AD64" s="120">
        <v>1481.552856</v>
      </c>
      <c r="AE64" s="120">
        <v>1495.0638429999999</v>
      </c>
      <c r="AF64" s="117">
        <v>3.7429999999999998E-3</v>
      </c>
      <c r="AG64" s="38"/>
    </row>
    <row r="65" spans="1:33" ht="15" customHeight="1" x14ac:dyDescent="0.2">
      <c r="A65" s="43" t="s">
        <v>410</v>
      </c>
      <c r="B65" s="115" t="s">
        <v>148</v>
      </c>
      <c r="C65" s="120">
        <v>1013.826111</v>
      </c>
      <c r="D65" s="120">
        <v>991.27758800000004</v>
      </c>
      <c r="E65" s="120">
        <v>989.74945100000002</v>
      </c>
      <c r="F65" s="120">
        <v>997.79315199999996</v>
      </c>
      <c r="G65" s="120">
        <v>1014.677307</v>
      </c>
      <c r="H65" s="120">
        <v>1026.790894</v>
      </c>
      <c r="I65" s="120">
        <v>1035.642578</v>
      </c>
      <c r="J65" s="120">
        <v>1041.737061</v>
      </c>
      <c r="K65" s="120">
        <v>1044.1986079999999</v>
      </c>
      <c r="L65" s="120">
        <v>1046.5776370000001</v>
      </c>
      <c r="M65" s="120">
        <v>1053.462524</v>
      </c>
      <c r="N65" s="120">
        <v>1059.669678</v>
      </c>
      <c r="O65" s="120">
        <v>1067.9498289999999</v>
      </c>
      <c r="P65" s="120">
        <v>1076.1606449999999</v>
      </c>
      <c r="Q65" s="120">
        <v>1080.9536129999999</v>
      </c>
      <c r="R65" s="120">
        <v>1088.357422</v>
      </c>
      <c r="S65" s="120">
        <v>1095.8955080000001</v>
      </c>
      <c r="T65" s="120">
        <v>1103.033936</v>
      </c>
      <c r="U65" s="120">
        <v>1111.693726</v>
      </c>
      <c r="V65" s="120">
        <v>1123.3204350000001</v>
      </c>
      <c r="W65" s="120">
        <v>1133.0817870000001</v>
      </c>
      <c r="X65" s="120">
        <v>1140.483154</v>
      </c>
      <c r="Y65" s="120">
        <v>1144.557129</v>
      </c>
      <c r="Z65" s="120">
        <v>1147.9178469999999</v>
      </c>
      <c r="AA65" s="120">
        <v>1152.5344239999999</v>
      </c>
      <c r="AB65" s="120">
        <v>1158.5164789999999</v>
      </c>
      <c r="AC65" s="120">
        <v>1166.085693</v>
      </c>
      <c r="AD65" s="120">
        <v>1173.221558</v>
      </c>
      <c r="AE65" s="120">
        <v>1181.374634</v>
      </c>
      <c r="AF65" s="117">
        <v>5.4770000000000001E-3</v>
      </c>
      <c r="AG65" s="38"/>
    </row>
    <row r="66" spans="1:33" ht="12" x14ac:dyDescent="0.2">
      <c r="A66" s="43" t="s">
        <v>411</v>
      </c>
      <c r="B66" s="115" t="s">
        <v>149</v>
      </c>
      <c r="C66" s="120">
        <v>16.945930000000001</v>
      </c>
      <c r="D66" s="120">
        <v>20.463379</v>
      </c>
      <c r="E66" s="120">
        <v>24.590357000000001</v>
      </c>
      <c r="F66" s="120">
        <v>29.130362000000002</v>
      </c>
      <c r="G66" s="120">
        <v>34.431857999999998</v>
      </c>
      <c r="H66" s="120">
        <v>40.636555000000001</v>
      </c>
      <c r="I66" s="120">
        <v>47.507537999999997</v>
      </c>
      <c r="J66" s="120">
        <v>55.220840000000003</v>
      </c>
      <c r="K66" s="120">
        <v>63.615158000000001</v>
      </c>
      <c r="L66" s="120">
        <v>71.148826999999997</v>
      </c>
      <c r="M66" s="120">
        <v>78.886855999999995</v>
      </c>
      <c r="N66" s="120">
        <v>86.730804000000006</v>
      </c>
      <c r="O66" s="120">
        <v>95.025268999999994</v>
      </c>
      <c r="P66" s="120">
        <v>103.3937</v>
      </c>
      <c r="Q66" s="120">
        <v>111.718506</v>
      </c>
      <c r="R66" s="120">
        <v>120.050743</v>
      </c>
      <c r="S66" s="120">
        <v>128.439133</v>
      </c>
      <c r="T66" s="120">
        <v>136.87918099999999</v>
      </c>
      <c r="U66" s="120">
        <v>145.12176500000001</v>
      </c>
      <c r="V66" s="120">
        <v>153.28552199999999</v>
      </c>
      <c r="W66" s="120">
        <v>161.239349</v>
      </c>
      <c r="X66" s="120">
        <v>168.76928699999999</v>
      </c>
      <c r="Y66" s="120">
        <v>175.836761</v>
      </c>
      <c r="Z66" s="120">
        <v>182.422394</v>
      </c>
      <c r="AA66" s="120">
        <v>188.811508</v>
      </c>
      <c r="AB66" s="120">
        <v>195.073883</v>
      </c>
      <c r="AC66" s="120">
        <v>201.15158099999999</v>
      </c>
      <c r="AD66" s="120">
        <v>207.11734000000001</v>
      </c>
      <c r="AE66" s="120">
        <v>212.81860399999999</v>
      </c>
      <c r="AF66" s="117">
        <v>9.4580999999999998E-2</v>
      </c>
      <c r="AG66" s="38"/>
    </row>
    <row r="67" spans="1:33" ht="15" customHeight="1" x14ac:dyDescent="0.2">
      <c r="A67" s="43" t="s">
        <v>412</v>
      </c>
      <c r="B67" s="114" t="s">
        <v>150</v>
      </c>
      <c r="C67" s="123">
        <v>3885.9890140000002</v>
      </c>
      <c r="D67" s="123">
        <v>3815.0690920000002</v>
      </c>
      <c r="E67" s="123">
        <v>3853.5920409999999</v>
      </c>
      <c r="F67" s="123">
        <v>3878.4663089999999</v>
      </c>
      <c r="G67" s="123">
        <v>3914.498047</v>
      </c>
      <c r="H67" s="123">
        <v>3942.5134280000002</v>
      </c>
      <c r="I67" s="123">
        <v>3971.4418949999999</v>
      </c>
      <c r="J67" s="123">
        <v>3996.3889159999999</v>
      </c>
      <c r="K67" s="123">
        <v>4017.4096679999998</v>
      </c>
      <c r="L67" s="123">
        <v>4038.8740229999999</v>
      </c>
      <c r="M67" s="123">
        <v>4067.8708499999998</v>
      </c>
      <c r="N67" s="123">
        <v>4094.9248050000001</v>
      </c>
      <c r="O67" s="123">
        <v>4126.4130859999996</v>
      </c>
      <c r="P67" s="123">
        <v>4159.5463870000003</v>
      </c>
      <c r="Q67" s="123">
        <v>4188.9160160000001</v>
      </c>
      <c r="R67" s="123">
        <v>4223.1391599999997</v>
      </c>
      <c r="S67" s="123">
        <v>4254.9746089999999</v>
      </c>
      <c r="T67" s="123">
        <v>4285.9760740000002</v>
      </c>
      <c r="U67" s="123">
        <v>4319.7451170000004</v>
      </c>
      <c r="V67" s="123">
        <v>4358.6347660000001</v>
      </c>
      <c r="W67" s="123">
        <v>4397.0859380000002</v>
      </c>
      <c r="X67" s="123">
        <v>4435.1870120000003</v>
      </c>
      <c r="Y67" s="123">
        <v>4470.4995120000003</v>
      </c>
      <c r="Z67" s="123">
        <v>4505.3427730000003</v>
      </c>
      <c r="AA67" s="123">
        <v>4540.5996089999999</v>
      </c>
      <c r="AB67" s="123">
        <v>4579.0537109999996</v>
      </c>
      <c r="AC67" s="123">
        <v>4620.7548829999996</v>
      </c>
      <c r="AD67" s="123">
        <v>4664.765625</v>
      </c>
      <c r="AE67" s="123">
        <v>4711.2573240000002</v>
      </c>
      <c r="AF67" s="119">
        <v>6.9020000000000001E-3</v>
      </c>
      <c r="AG67" s="38"/>
    </row>
    <row r="68" spans="1:33" ht="15" customHeight="1" x14ac:dyDescent="0.2">
      <c r="A68" s="43" t="s">
        <v>413</v>
      </c>
      <c r="B68" s="115" t="s">
        <v>151</v>
      </c>
      <c r="C68" s="120">
        <v>198.18551600000001</v>
      </c>
      <c r="D68" s="120">
        <v>206.97843900000001</v>
      </c>
      <c r="E68" s="120">
        <v>225.96191400000001</v>
      </c>
      <c r="F68" s="120">
        <v>233.54362499999999</v>
      </c>
      <c r="G68" s="120">
        <v>240.291977</v>
      </c>
      <c r="H68" s="120">
        <v>247.156677</v>
      </c>
      <c r="I68" s="120">
        <v>253.823746</v>
      </c>
      <c r="J68" s="120">
        <v>261.464203</v>
      </c>
      <c r="K68" s="120">
        <v>268.28463699999998</v>
      </c>
      <c r="L68" s="120">
        <v>275.66561899999999</v>
      </c>
      <c r="M68" s="120">
        <v>282.54406699999998</v>
      </c>
      <c r="N68" s="120">
        <v>291.10772700000001</v>
      </c>
      <c r="O68" s="120">
        <v>298.68090799999999</v>
      </c>
      <c r="P68" s="120">
        <v>306.37252799999999</v>
      </c>
      <c r="Q68" s="120">
        <v>314.91244499999999</v>
      </c>
      <c r="R68" s="120">
        <v>322.47195399999998</v>
      </c>
      <c r="S68" s="120">
        <v>331.49646000000001</v>
      </c>
      <c r="T68" s="120">
        <v>339.32638500000002</v>
      </c>
      <c r="U68" s="120">
        <v>348.13452100000001</v>
      </c>
      <c r="V68" s="120">
        <v>357.16039999999998</v>
      </c>
      <c r="W68" s="120">
        <v>366.45510899999999</v>
      </c>
      <c r="X68" s="120">
        <v>375.61535600000002</v>
      </c>
      <c r="Y68" s="120">
        <v>384.31304899999998</v>
      </c>
      <c r="Z68" s="120">
        <v>394.038635</v>
      </c>
      <c r="AA68" s="120">
        <v>405.34896900000001</v>
      </c>
      <c r="AB68" s="120">
        <v>415.73596199999997</v>
      </c>
      <c r="AC68" s="120">
        <v>427.077698</v>
      </c>
      <c r="AD68" s="120">
        <v>438.01113900000001</v>
      </c>
      <c r="AE68" s="120">
        <v>448.60906999999997</v>
      </c>
      <c r="AF68" s="117">
        <v>2.9607000000000001E-2</v>
      </c>
      <c r="AG68" s="38"/>
    </row>
    <row r="69" spans="1:33" ht="15" customHeight="1" x14ac:dyDescent="0.2">
      <c r="A69" s="43" t="s">
        <v>414</v>
      </c>
      <c r="B69" s="114" t="s">
        <v>152</v>
      </c>
      <c r="C69" s="123">
        <v>4084.1745609999998</v>
      </c>
      <c r="D69" s="123">
        <v>4022.047607</v>
      </c>
      <c r="E69" s="123">
        <v>4079.5539549999999</v>
      </c>
      <c r="F69" s="123">
        <v>4112.0097660000001</v>
      </c>
      <c r="G69" s="123">
        <v>4154.7900390000004</v>
      </c>
      <c r="H69" s="123">
        <v>4189.669922</v>
      </c>
      <c r="I69" s="123">
        <v>4225.265625</v>
      </c>
      <c r="J69" s="123">
        <v>4257.8530270000001</v>
      </c>
      <c r="K69" s="123">
        <v>4285.6943359999996</v>
      </c>
      <c r="L69" s="123">
        <v>4314.5395509999998</v>
      </c>
      <c r="M69" s="123">
        <v>4350.4150390000004</v>
      </c>
      <c r="N69" s="123">
        <v>4386.0327150000003</v>
      </c>
      <c r="O69" s="123">
        <v>4425.09375</v>
      </c>
      <c r="P69" s="123">
        <v>4465.9189450000003</v>
      </c>
      <c r="Q69" s="123">
        <v>4503.8286129999997</v>
      </c>
      <c r="R69" s="123">
        <v>4545.611328</v>
      </c>
      <c r="S69" s="123">
        <v>4586.4711909999996</v>
      </c>
      <c r="T69" s="123">
        <v>4625.3022460000002</v>
      </c>
      <c r="U69" s="123">
        <v>4667.8798829999996</v>
      </c>
      <c r="V69" s="123">
        <v>4715.794922</v>
      </c>
      <c r="W69" s="123">
        <v>4763.5410160000001</v>
      </c>
      <c r="X69" s="123">
        <v>4810.8022460000002</v>
      </c>
      <c r="Y69" s="123">
        <v>4854.8125</v>
      </c>
      <c r="Z69" s="123">
        <v>4899.3813479999999</v>
      </c>
      <c r="AA69" s="123">
        <v>4945.9487300000001</v>
      </c>
      <c r="AB69" s="123">
        <v>4994.7895509999998</v>
      </c>
      <c r="AC69" s="123">
        <v>5047.8325199999999</v>
      </c>
      <c r="AD69" s="123">
        <v>5102.7768550000001</v>
      </c>
      <c r="AE69" s="123">
        <v>5159.8662109999996</v>
      </c>
      <c r="AF69" s="119">
        <v>8.3850000000000001E-3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114"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114"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115" t="s">
        <v>146</v>
      </c>
      <c r="C73" s="121">
        <v>14.570562000000001</v>
      </c>
      <c r="D73" s="121">
        <v>14.154552000000001</v>
      </c>
      <c r="E73" s="121">
        <v>13.809468000000001</v>
      </c>
      <c r="F73" s="121">
        <v>13.470181</v>
      </c>
      <c r="G73" s="121">
        <v>13.347575000000001</v>
      </c>
      <c r="H73" s="121">
        <v>13.33732</v>
      </c>
      <c r="I73" s="121">
        <v>13.397677</v>
      </c>
      <c r="J73" s="121">
        <v>13.481303</v>
      </c>
      <c r="K73" s="121">
        <v>13.567704000000001</v>
      </c>
      <c r="L73" s="121">
        <v>13.687669</v>
      </c>
      <c r="M73" s="121">
        <v>13.762001</v>
      </c>
      <c r="N73" s="121">
        <v>13.861931999999999</v>
      </c>
      <c r="O73" s="121">
        <v>13.912051</v>
      </c>
      <c r="P73" s="121">
        <v>13.932308000000001</v>
      </c>
      <c r="Q73" s="121">
        <v>13.988256</v>
      </c>
      <c r="R73" s="121">
        <v>14.010438000000001</v>
      </c>
      <c r="S73" s="121">
        <v>14.100801000000001</v>
      </c>
      <c r="T73" s="121">
        <v>14.16264</v>
      </c>
      <c r="U73" s="121">
        <v>14.211442</v>
      </c>
      <c r="V73" s="121">
        <v>14.239998</v>
      </c>
      <c r="W73" s="121">
        <v>14.24297</v>
      </c>
      <c r="X73" s="121">
        <v>14.224684999999999</v>
      </c>
      <c r="Y73" s="121">
        <v>14.214186</v>
      </c>
      <c r="Z73" s="121">
        <v>14.215373</v>
      </c>
      <c r="AA73" s="121">
        <v>14.220568</v>
      </c>
      <c r="AB73" s="121">
        <v>14.21091</v>
      </c>
      <c r="AC73" s="121">
        <v>14.183852999999999</v>
      </c>
      <c r="AD73" s="121">
        <v>14.091105000000001</v>
      </c>
      <c r="AE73" s="121">
        <v>14.011791000000001</v>
      </c>
      <c r="AF73" s="117">
        <v>-1.3960000000000001E-3</v>
      </c>
      <c r="AG73" s="38"/>
    </row>
    <row r="74" spans="1:33" ht="15" customHeight="1" x14ac:dyDescent="0.2">
      <c r="A74" s="43" t="s">
        <v>416</v>
      </c>
      <c r="B74" s="115" t="s">
        <v>147</v>
      </c>
      <c r="C74" s="121">
        <v>12.512708</v>
      </c>
      <c r="D74" s="121">
        <v>12.242222999999999</v>
      </c>
      <c r="E74" s="121">
        <v>11.686817</v>
      </c>
      <c r="F74" s="121">
        <v>11.285137000000001</v>
      </c>
      <c r="G74" s="121">
        <v>11.113386</v>
      </c>
      <c r="H74" s="121">
        <v>11.069699999999999</v>
      </c>
      <c r="I74" s="121">
        <v>11.070185</v>
      </c>
      <c r="J74" s="121">
        <v>11.085003</v>
      </c>
      <c r="K74" s="121">
        <v>11.128194000000001</v>
      </c>
      <c r="L74" s="121">
        <v>11.186925</v>
      </c>
      <c r="M74" s="121">
        <v>11.178646000000001</v>
      </c>
      <c r="N74" s="121">
        <v>11.244838</v>
      </c>
      <c r="O74" s="121">
        <v>11.232861</v>
      </c>
      <c r="P74" s="121">
        <v>11.221651</v>
      </c>
      <c r="Q74" s="121">
        <v>11.234220000000001</v>
      </c>
      <c r="R74" s="121">
        <v>11.2125</v>
      </c>
      <c r="S74" s="121">
        <v>11.276686</v>
      </c>
      <c r="T74" s="121">
        <v>11.313108</v>
      </c>
      <c r="U74" s="121">
        <v>11.313620999999999</v>
      </c>
      <c r="V74" s="121">
        <v>11.296708000000001</v>
      </c>
      <c r="W74" s="121">
        <v>11.269855</v>
      </c>
      <c r="X74" s="121">
        <v>11.208739</v>
      </c>
      <c r="Y74" s="121">
        <v>11.154555999999999</v>
      </c>
      <c r="Z74" s="121">
        <v>11.115976</v>
      </c>
      <c r="AA74" s="121">
        <v>11.087028</v>
      </c>
      <c r="AB74" s="121">
        <v>11.037217999999999</v>
      </c>
      <c r="AC74" s="121">
        <v>10.9687</v>
      </c>
      <c r="AD74" s="121">
        <v>10.862283</v>
      </c>
      <c r="AE74" s="121">
        <v>10.760643999999999</v>
      </c>
      <c r="AF74" s="117">
        <v>-5.3730000000000002E-3</v>
      </c>
      <c r="AG74" s="38"/>
    </row>
    <row r="75" spans="1:33" ht="15" customHeight="1" x14ac:dyDescent="0.2">
      <c r="A75" s="43" t="s">
        <v>417</v>
      </c>
      <c r="B75" s="115" t="s">
        <v>148</v>
      </c>
      <c r="C75" s="121">
        <v>8.3385420000000003</v>
      </c>
      <c r="D75" s="121">
        <v>8.1844950000000001</v>
      </c>
      <c r="E75" s="121">
        <v>7.4877960000000003</v>
      </c>
      <c r="F75" s="121">
        <v>7.1990559999999997</v>
      </c>
      <c r="G75" s="121">
        <v>7.0289989999999998</v>
      </c>
      <c r="H75" s="121">
        <v>6.9856619999999996</v>
      </c>
      <c r="I75" s="121">
        <v>6.9931299999999998</v>
      </c>
      <c r="J75" s="121">
        <v>7.0175179999999999</v>
      </c>
      <c r="K75" s="121">
        <v>7.0588699999999998</v>
      </c>
      <c r="L75" s="121">
        <v>7.1162669999999997</v>
      </c>
      <c r="M75" s="121">
        <v>7.1236309999999996</v>
      </c>
      <c r="N75" s="121">
        <v>7.1324370000000004</v>
      </c>
      <c r="O75" s="121">
        <v>7.1292650000000002</v>
      </c>
      <c r="P75" s="121">
        <v>7.1069880000000003</v>
      </c>
      <c r="Q75" s="121">
        <v>7.136825</v>
      </c>
      <c r="R75" s="121">
        <v>7.1254540000000004</v>
      </c>
      <c r="S75" s="121">
        <v>7.185575</v>
      </c>
      <c r="T75" s="121">
        <v>7.2080349999999997</v>
      </c>
      <c r="U75" s="121">
        <v>7.2094820000000004</v>
      </c>
      <c r="V75" s="121">
        <v>7.1985830000000002</v>
      </c>
      <c r="W75" s="121">
        <v>7.1625370000000004</v>
      </c>
      <c r="X75" s="121">
        <v>7.132987</v>
      </c>
      <c r="Y75" s="121">
        <v>7.1041749999999997</v>
      </c>
      <c r="Z75" s="121">
        <v>7.0791250000000003</v>
      </c>
      <c r="AA75" s="121">
        <v>7.0613299999999999</v>
      </c>
      <c r="AB75" s="121">
        <v>7.0359160000000003</v>
      </c>
      <c r="AC75" s="121">
        <v>6.9959619999999996</v>
      </c>
      <c r="AD75" s="121">
        <v>6.9283989999999998</v>
      </c>
      <c r="AE75" s="121">
        <v>6.8740379999999996</v>
      </c>
      <c r="AF75" s="117">
        <v>-6.8739999999999999E-3</v>
      </c>
      <c r="AG75" s="38"/>
    </row>
    <row r="76" spans="1:33" ht="15" customHeight="1" x14ac:dyDescent="0.2">
      <c r="A76" s="43" t="s">
        <v>418</v>
      </c>
      <c r="B76" s="115" t="s">
        <v>149</v>
      </c>
      <c r="C76" s="121">
        <v>14.506028000000001</v>
      </c>
      <c r="D76" s="121">
        <v>14.967212</v>
      </c>
      <c r="E76" s="121">
        <v>14.489107000000001</v>
      </c>
      <c r="F76" s="121">
        <v>13.732113999999999</v>
      </c>
      <c r="G76" s="121">
        <v>13.693445000000001</v>
      </c>
      <c r="H76" s="121">
        <v>13.791753999999999</v>
      </c>
      <c r="I76" s="121">
        <v>13.902732</v>
      </c>
      <c r="J76" s="121">
        <v>14.019188</v>
      </c>
      <c r="K76" s="121">
        <v>14.085013999999999</v>
      </c>
      <c r="L76" s="121">
        <v>14.188200999999999</v>
      </c>
      <c r="M76" s="121">
        <v>14.258895000000001</v>
      </c>
      <c r="N76" s="121">
        <v>14.320532999999999</v>
      </c>
      <c r="O76" s="121">
        <v>14.336458</v>
      </c>
      <c r="P76" s="121">
        <v>14.266619</v>
      </c>
      <c r="Q76" s="121">
        <v>14.264549000000001</v>
      </c>
      <c r="R76" s="121">
        <v>14.286517999999999</v>
      </c>
      <c r="S76" s="121">
        <v>14.428246</v>
      </c>
      <c r="T76" s="121">
        <v>14.543521</v>
      </c>
      <c r="U76" s="121">
        <v>14.623821</v>
      </c>
      <c r="V76" s="121">
        <v>14.698938</v>
      </c>
      <c r="W76" s="121">
        <v>14.616974000000001</v>
      </c>
      <c r="X76" s="121">
        <v>14.653558</v>
      </c>
      <c r="Y76" s="121">
        <v>14.673021</v>
      </c>
      <c r="Z76" s="121">
        <v>14.615289000000001</v>
      </c>
      <c r="AA76" s="121">
        <v>14.559718</v>
      </c>
      <c r="AB76" s="121">
        <v>14.563865</v>
      </c>
      <c r="AC76" s="121">
        <v>14.515345</v>
      </c>
      <c r="AD76" s="121">
        <v>14.425749</v>
      </c>
      <c r="AE76" s="121">
        <v>14.254189</v>
      </c>
      <c r="AF76" s="117">
        <v>-6.2500000000000001E-4</v>
      </c>
      <c r="AG76" s="38"/>
    </row>
    <row r="77" spans="1:33" ht="15" customHeight="1" x14ac:dyDescent="0.2">
      <c r="A77" s="43" t="s">
        <v>419</v>
      </c>
      <c r="B77" s="114" t="s">
        <v>154</v>
      </c>
      <c r="C77" s="124">
        <v>12.231306999999999</v>
      </c>
      <c r="D77" s="124">
        <v>11.943899</v>
      </c>
      <c r="E77" s="124">
        <v>11.456288000000001</v>
      </c>
      <c r="F77" s="124">
        <v>11.110071</v>
      </c>
      <c r="G77" s="124">
        <v>10.954029999999999</v>
      </c>
      <c r="H77" s="124">
        <v>10.924633</v>
      </c>
      <c r="I77" s="124">
        <v>10.953369</v>
      </c>
      <c r="J77" s="124">
        <v>11.00282</v>
      </c>
      <c r="K77" s="124">
        <v>11.070199000000001</v>
      </c>
      <c r="L77" s="124">
        <v>11.160162</v>
      </c>
      <c r="M77" s="124">
        <v>11.192966999999999</v>
      </c>
      <c r="N77" s="124">
        <v>11.261888000000001</v>
      </c>
      <c r="O77" s="124">
        <v>11.28004</v>
      </c>
      <c r="P77" s="124">
        <v>11.28096</v>
      </c>
      <c r="Q77" s="124">
        <v>11.322291</v>
      </c>
      <c r="R77" s="124">
        <v>11.3276</v>
      </c>
      <c r="S77" s="124">
        <v>11.408841000000001</v>
      </c>
      <c r="T77" s="124">
        <v>11.460051999999999</v>
      </c>
      <c r="U77" s="124">
        <v>11.486494</v>
      </c>
      <c r="V77" s="124">
        <v>11.493838999999999</v>
      </c>
      <c r="W77" s="124">
        <v>11.478434999999999</v>
      </c>
      <c r="X77" s="124">
        <v>11.452259</v>
      </c>
      <c r="Y77" s="124">
        <v>11.434142</v>
      </c>
      <c r="Z77" s="124">
        <v>11.42389</v>
      </c>
      <c r="AA77" s="124">
        <v>11.418920999999999</v>
      </c>
      <c r="AB77" s="124">
        <v>11.400606</v>
      </c>
      <c r="AC77" s="124">
        <v>11.36238</v>
      </c>
      <c r="AD77" s="124">
        <v>11.279002</v>
      </c>
      <c r="AE77" s="124">
        <v>11.201193999999999</v>
      </c>
      <c r="AF77" s="119">
        <v>-3.137E-3</v>
      </c>
      <c r="AG77" s="38"/>
    </row>
    <row r="78" spans="1:33" ht="15" customHeight="1" x14ac:dyDescent="0.2">
      <c r="B78" s="114"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115" t="s">
        <v>146</v>
      </c>
      <c r="C79" s="121">
        <v>14.570562000000001</v>
      </c>
      <c r="D79" s="121">
        <v>14.738173</v>
      </c>
      <c r="E79" s="121">
        <v>14.729298999999999</v>
      </c>
      <c r="F79" s="121">
        <v>14.678825</v>
      </c>
      <c r="G79" s="121">
        <v>14.857250000000001</v>
      </c>
      <c r="H79" s="121">
        <v>15.172704</v>
      </c>
      <c r="I79" s="121">
        <v>15.577804</v>
      </c>
      <c r="J79" s="121">
        <v>16.028562999999998</v>
      </c>
      <c r="K79" s="121">
        <v>16.500803000000001</v>
      </c>
      <c r="L79" s="121">
        <v>17.035872000000001</v>
      </c>
      <c r="M79" s="121">
        <v>17.526941000000001</v>
      </c>
      <c r="N79" s="121">
        <v>18.071466000000001</v>
      </c>
      <c r="O79" s="121">
        <v>18.564632</v>
      </c>
      <c r="P79" s="121">
        <v>19.022562000000001</v>
      </c>
      <c r="Q79" s="121">
        <v>19.534855</v>
      </c>
      <c r="R79" s="121">
        <v>19.998238000000001</v>
      </c>
      <c r="S79" s="121">
        <v>20.568680000000001</v>
      </c>
      <c r="T79" s="121">
        <v>21.114415999999999</v>
      </c>
      <c r="U79" s="121">
        <v>21.657509000000001</v>
      </c>
      <c r="V79" s="121">
        <v>22.187674999999999</v>
      </c>
      <c r="W79" s="121">
        <v>22.697610999999998</v>
      </c>
      <c r="X79" s="121">
        <v>23.193408999999999</v>
      </c>
      <c r="Y79" s="121">
        <v>23.720514000000001</v>
      </c>
      <c r="Z79" s="121">
        <v>24.282043000000002</v>
      </c>
      <c r="AA79" s="121">
        <v>24.868258000000001</v>
      </c>
      <c r="AB79" s="121">
        <v>25.443638</v>
      </c>
      <c r="AC79" s="121">
        <v>25.999469999999999</v>
      </c>
      <c r="AD79" s="121">
        <v>26.442108000000001</v>
      </c>
      <c r="AE79" s="121">
        <v>26.917427</v>
      </c>
      <c r="AF79" s="117">
        <v>2.2162000000000001E-2</v>
      </c>
      <c r="AG79" s="38"/>
    </row>
    <row r="80" spans="1:33" ht="15" customHeight="1" x14ac:dyDescent="0.2">
      <c r="A80" s="43" t="s">
        <v>421</v>
      </c>
      <c r="B80" s="115" t="s">
        <v>147</v>
      </c>
      <c r="C80" s="121">
        <v>12.512708</v>
      </c>
      <c r="D80" s="121">
        <v>12.746995999999999</v>
      </c>
      <c r="E80" s="121">
        <v>12.465261</v>
      </c>
      <c r="F80" s="121">
        <v>12.297723</v>
      </c>
      <c r="G80" s="121">
        <v>12.370364</v>
      </c>
      <c r="H80" s="121">
        <v>12.593031</v>
      </c>
      <c r="I80" s="121">
        <v>12.871572</v>
      </c>
      <c r="J80" s="121">
        <v>13.179486000000001</v>
      </c>
      <c r="K80" s="121">
        <v>13.533913999999999</v>
      </c>
      <c r="L80" s="121">
        <v>13.923408999999999</v>
      </c>
      <c r="M80" s="121">
        <v>14.236845000000001</v>
      </c>
      <c r="N80" s="121">
        <v>14.659625</v>
      </c>
      <c r="O80" s="121">
        <v>14.989447</v>
      </c>
      <c r="P80" s="121">
        <v>15.321548999999999</v>
      </c>
      <c r="Q80" s="121">
        <v>15.688791999999999</v>
      </c>
      <c r="R80" s="121">
        <v>16.004512999999999</v>
      </c>
      <c r="S80" s="121">
        <v>16.449175</v>
      </c>
      <c r="T80" s="121">
        <v>16.866184000000001</v>
      </c>
      <c r="U80" s="121">
        <v>17.241377</v>
      </c>
      <c r="V80" s="121">
        <v>17.601665000000001</v>
      </c>
      <c r="W80" s="121">
        <v>17.959651999999998</v>
      </c>
      <c r="X80" s="121">
        <v>18.275898000000002</v>
      </c>
      <c r="Y80" s="121">
        <v>18.614629999999998</v>
      </c>
      <c r="Z80" s="121">
        <v>18.987797</v>
      </c>
      <c r="AA80" s="121">
        <v>19.388470000000002</v>
      </c>
      <c r="AB80" s="121">
        <v>19.761365999999999</v>
      </c>
      <c r="AC80" s="121">
        <v>20.105989000000001</v>
      </c>
      <c r="AD80" s="121">
        <v>20.383188000000001</v>
      </c>
      <c r="AE80" s="121">
        <v>20.671793000000001</v>
      </c>
      <c r="AF80" s="117">
        <v>1.8090999999999999E-2</v>
      </c>
      <c r="AG80" s="38"/>
    </row>
    <row r="81" spans="1:33" ht="12" x14ac:dyDescent="0.2">
      <c r="A81" s="43" t="s">
        <v>422</v>
      </c>
      <c r="B81" s="115" t="s">
        <v>148</v>
      </c>
      <c r="C81" s="121">
        <v>8.3385420000000003</v>
      </c>
      <c r="D81" s="121">
        <v>8.5219590000000007</v>
      </c>
      <c r="E81" s="121">
        <v>7.986548</v>
      </c>
      <c r="F81" s="121">
        <v>7.8450069999999998</v>
      </c>
      <c r="G81" s="121">
        <v>7.824014</v>
      </c>
      <c r="H81" s="121">
        <v>7.9469770000000004</v>
      </c>
      <c r="I81" s="121">
        <v>8.1310819999999993</v>
      </c>
      <c r="J81" s="121">
        <v>8.3434600000000003</v>
      </c>
      <c r="K81" s="121">
        <v>8.584873</v>
      </c>
      <c r="L81" s="121">
        <v>8.8570080000000004</v>
      </c>
      <c r="M81" s="121">
        <v>9.0724789999999995</v>
      </c>
      <c r="N81" s="121">
        <v>9.298387</v>
      </c>
      <c r="O81" s="121">
        <v>9.5134919999999994</v>
      </c>
      <c r="P81" s="121">
        <v>9.7035689999999999</v>
      </c>
      <c r="Q81" s="121">
        <v>9.9667060000000003</v>
      </c>
      <c r="R81" s="121">
        <v>10.170741</v>
      </c>
      <c r="S81" s="121">
        <v>10.481519</v>
      </c>
      <c r="T81" s="121">
        <v>10.746121</v>
      </c>
      <c r="U81" s="121">
        <v>10.986881</v>
      </c>
      <c r="V81" s="121">
        <v>11.216282</v>
      </c>
      <c r="W81" s="121">
        <v>11.414225999999999</v>
      </c>
      <c r="X81" s="121">
        <v>11.630366</v>
      </c>
      <c r="Y81" s="121">
        <v>11.855388</v>
      </c>
      <c r="Z81" s="121">
        <v>12.092235000000001</v>
      </c>
      <c r="AA81" s="121">
        <v>12.348520000000001</v>
      </c>
      <c r="AB81" s="121">
        <v>12.597315</v>
      </c>
      <c r="AC81" s="121">
        <v>12.823829</v>
      </c>
      <c r="AD81" s="121">
        <v>13.001213999999999</v>
      </c>
      <c r="AE81" s="121">
        <v>13.205408</v>
      </c>
      <c r="AF81" s="117">
        <v>1.6555E-2</v>
      </c>
      <c r="AG81" s="38"/>
    </row>
    <row r="82" spans="1:33" ht="15" customHeight="1" x14ac:dyDescent="0.2">
      <c r="A82" s="43" t="s">
        <v>423</v>
      </c>
      <c r="B82" s="115" t="s">
        <v>149</v>
      </c>
      <c r="C82" s="121">
        <v>14.506028000000001</v>
      </c>
      <c r="D82" s="121">
        <v>15.584341999999999</v>
      </c>
      <c r="E82" s="121">
        <v>15.454208</v>
      </c>
      <c r="F82" s="121">
        <v>14.964259</v>
      </c>
      <c r="G82" s="121">
        <v>15.242241</v>
      </c>
      <c r="H82" s="121">
        <v>15.689673000000001</v>
      </c>
      <c r="I82" s="121">
        <v>16.165043000000001</v>
      </c>
      <c r="J82" s="121">
        <v>16.668077</v>
      </c>
      <c r="K82" s="121">
        <v>17.129946</v>
      </c>
      <c r="L82" s="121">
        <v>17.658840000000001</v>
      </c>
      <c r="M82" s="121">
        <v>18.159773000000001</v>
      </c>
      <c r="N82" s="121">
        <v>18.669336000000001</v>
      </c>
      <c r="O82" s="121">
        <v>19.130973999999998</v>
      </c>
      <c r="P82" s="121">
        <v>19.479012999999998</v>
      </c>
      <c r="Q82" s="121">
        <v>19.920704000000001</v>
      </c>
      <c r="R82" s="121">
        <v>20.392310999999999</v>
      </c>
      <c r="S82" s="121">
        <v>21.046322</v>
      </c>
      <c r="T82" s="121">
        <v>21.682255000000001</v>
      </c>
      <c r="U82" s="121">
        <v>22.285954</v>
      </c>
      <c r="V82" s="121">
        <v>22.902761000000002</v>
      </c>
      <c r="W82" s="121">
        <v>23.293624999999999</v>
      </c>
      <c r="X82" s="121">
        <v>23.892690999999999</v>
      </c>
      <c r="Y82" s="121">
        <v>24.486214</v>
      </c>
      <c r="Z82" s="121">
        <v>24.965161999999999</v>
      </c>
      <c r="AA82" s="121">
        <v>25.461348000000001</v>
      </c>
      <c r="AB82" s="121">
        <v>26.075581</v>
      </c>
      <c r="AC82" s="121">
        <v>26.607105000000001</v>
      </c>
      <c r="AD82" s="121">
        <v>27.070067999999999</v>
      </c>
      <c r="AE82" s="121">
        <v>27.383087</v>
      </c>
      <c r="AF82" s="117">
        <v>2.2950999999999999E-2</v>
      </c>
      <c r="AG82" s="38"/>
    </row>
    <row r="83" spans="1:33" ht="15" customHeight="1" x14ac:dyDescent="0.2">
      <c r="A83" s="43" t="s">
        <v>424</v>
      </c>
      <c r="B83" s="114" t="s">
        <v>154</v>
      </c>
      <c r="C83" s="124">
        <v>12.231306999999999</v>
      </c>
      <c r="D83" s="124">
        <v>12.436373</v>
      </c>
      <c r="E83" s="124">
        <v>12.219378000000001</v>
      </c>
      <c r="F83" s="124">
        <v>12.106947999999999</v>
      </c>
      <c r="G83" s="124">
        <v>12.192983999999999</v>
      </c>
      <c r="H83" s="124">
        <v>12.428000000000001</v>
      </c>
      <c r="I83" s="124">
        <v>12.735747</v>
      </c>
      <c r="J83" s="124">
        <v>13.081776</v>
      </c>
      <c r="K83" s="124">
        <v>13.463381</v>
      </c>
      <c r="L83" s="124">
        <v>13.890098999999999</v>
      </c>
      <c r="M83" s="124">
        <v>14.255084</v>
      </c>
      <c r="N83" s="124">
        <v>14.681853</v>
      </c>
      <c r="O83" s="124">
        <v>15.052402000000001</v>
      </c>
      <c r="P83" s="124">
        <v>15.402526999999999</v>
      </c>
      <c r="Q83" s="124">
        <v>15.811788</v>
      </c>
      <c r="R83" s="124">
        <v>16.168806</v>
      </c>
      <c r="S83" s="124">
        <v>16.641949</v>
      </c>
      <c r="T83" s="124">
        <v>17.085255</v>
      </c>
      <c r="U83" s="124">
        <v>17.504829000000001</v>
      </c>
      <c r="V83" s="124">
        <v>17.908821</v>
      </c>
      <c r="W83" s="124">
        <v>18.292045999999999</v>
      </c>
      <c r="X83" s="124">
        <v>18.672958000000001</v>
      </c>
      <c r="Y83" s="124">
        <v>19.081202000000001</v>
      </c>
      <c r="Z83" s="124">
        <v>19.513762</v>
      </c>
      <c r="AA83" s="124">
        <v>19.968868000000001</v>
      </c>
      <c r="AB83" s="124">
        <v>20.411987</v>
      </c>
      <c r="AC83" s="124">
        <v>20.827615999999999</v>
      </c>
      <c r="AD83" s="124">
        <v>21.165167</v>
      </c>
      <c r="AE83" s="124">
        <v>21.518111999999999</v>
      </c>
      <c r="AF83" s="119">
        <v>2.0379999999999999E-2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114"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114"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115" t="s">
        <v>157</v>
      </c>
      <c r="C87" s="121">
        <v>7.5012879999999997</v>
      </c>
      <c r="D87" s="121">
        <v>7.1645099999999999</v>
      </c>
      <c r="E87" s="121">
        <v>6.5948450000000003</v>
      </c>
      <c r="F87" s="121">
        <v>6.1543530000000004</v>
      </c>
      <c r="G87" s="121">
        <v>5.9144969999999999</v>
      </c>
      <c r="H87" s="121">
        <v>5.8099819999999998</v>
      </c>
      <c r="I87" s="121">
        <v>5.7696449999999997</v>
      </c>
      <c r="J87" s="121">
        <v>5.7657319999999999</v>
      </c>
      <c r="K87" s="121">
        <v>5.7489160000000004</v>
      </c>
      <c r="L87" s="121">
        <v>5.7567750000000002</v>
      </c>
      <c r="M87" s="121">
        <v>5.724996</v>
      </c>
      <c r="N87" s="121">
        <v>5.7372379999999996</v>
      </c>
      <c r="O87" s="121">
        <v>5.7070879999999997</v>
      </c>
      <c r="P87" s="121">
        <v>5.670452</v>
      </c>
      <c r="Q87" s="121">
        <v>5.6750870000000004</v>
      </c>
      <c r="R87" s="121">
        <v>5.6446529999999999</v>
      </c>
      <c r="S87" s="121">
        <v>5.6870890000000003</v>
      </c>
      <c r="T87" s="121">
        <v>5.7014699999999996</v>
      </c>
      <c r="U87" s="121">
        <v>5.6928190000000001</v>
      </c>
      <c r="V87" s="121">
        <v>5.6672640000000003</v>
      </c>
      <c r="W87" s="121">
        <v>5.6320170000000003</v>
      </c>
      <c r="X87" s="121">
        <v>5.5897990000000002</v>
      </c>
      <c r="Y87" s="121">
        <v>5.5506159999999998</v>
      </c>
      <c r="Z87" s="121">
        <v>5.5191340000000002</v>
      </c>
      <c r="AA87" s="121">
        <v>5.493703</v>
      </c>
      <c r="AB87" s="121">
        <v>5.4658530000000001</v>
      </c>
      <c r="AC87" s="121">
        <v>5.4274760000000004</v>
      </c>
      <c r="AD87" s="121">
        <v>5.3609609999999996</v>
      </c>
      <c r="AE87" s="121">
        <v>5.3046129999999998</v>
      </c>
      <c r="AF87" s="117">
        <v>-1.2298999999999999E-2</v>
      </c>
      <c r="AG87" s="38"/>
    </row>
    <row r="88" spans="1:33" ht="15" customHeight="1" x14ac:dyDescent="0.2">
      <c r="A88" s="43" t="s">
        <v>426</v>
      </c>
      <c r="B88" s="115" t="s">
        <v>158</v>
      </c>
      <c r="C88" s="121">
        <v>1.512907</v>
      </c>
      <c r="D88" s="121">
        <v>1.530859</v>
      </c>
      <c r="E88" s="121">
        <v>1.553545</v>
      </c>
      <c r="F88" s="121">
        <v>1.5935319999999999</v>
      </c>
      <c r="G88" s="121">
        <v>1.623977</v>
      </c>
      <c r="H88" s="121">
        <v>1.6517459999999999</v>
      </c>
      <c r="I88" s="121">
        <v>1.673098</v>
      </c>
      <c r="J88" s="121">
        <v>1.6901969999999999</v>
      </c>
      <c r="K88" s="121">
        <v>1.7098599999999999</v>
      </c>
      <c r="L88" s="121">
        <v>1.7312689999999999</v>
      </c>
      <c r="M88" s="121">
        <v>1.7510140000000001</v>
      </c>
      <c r="N88" s="121">
        <v>1.767355</v>
      </c>
      <c r="O88" s="121">
        <v>1.7822150000000001</v>
      </c>
      <c r="P88" s="121">
        <v>1.7992870000000001</v>
      </c>
      <c r="Q88" s="121">
        <v>1.8166850000000001</v>
      </c>
      <c r="R88" s="121">
        <v>1.833988</v>
      </c>
      <c r="S88" s="121">
        <v>1.8526180000000001</v>
      </c>
      <c r="T88" s="121">
        <v>1.871178</v>
      </c>
      <c r="U88" s="121">
        <v>1.8885940000000001</v>
      </c>
      <c r="V88" s="121">
        <v>1.9055260000000001</v>
      </c>
      <c r="W88" s="121">
        <v>1.9103810000000001</v>
      </c>
      <c r="X88" s="121">
        <v>1.910377</v>
      </c>
      <c r="Y88" s="121">
        <v>1.91232</v>
      </c>
      <c r="Z88" s="121">
        <v>1.9167620000000001</v>
      </c>
      <c r="AA88" s="121">
        <v>1.920865</v>
      </c>
      <c r="AB88" s="121">
        <v>1.9228190000000001</v>
      </c>
      <c r="AC88" s="121">
        <v>1.923003</v>
      </c>
      <c r="AD88" s="121">
        <v>1.9218729999999999</v>
      </c>
      <c r="AE88" s="121">
        <v>1.919586</v>
      </c>
      <c r="AF88" s="117">
        <v>8.5389999999999997E-3</v>
      </c>
      <c r="AG88" s="38"/>
    </row>
    <row r="89" spans="1:33" ht="15" customHeight="1" x14ac:dyDescent="0.2">
      <c r="A89" s="43" t="s">
        <v>427</v>
      </c>
      <c r="B89" s="115" t="s">
        <v>159</v>
      </c>
      <c r="C89" s="121">
        <v>3.1999909999999998</v>
      </c>
      <c r="D89" s="121">
        <v>3.2671160000000001</v>
      </c>
      <c r="E89" s="121">
        <v>3.2925870000000002</v>
      </c>
      <c r="F89" s="121">
        <v>3.3533210000000002</v>
      </c>
      <c r="G89" s="121">
        <v>3.4050210000000001</v>
      </c>
      <c r="H89" s="121">
        <v>3.4534319999999998</v>
      </c>
      <c r="I89" s="121">
        <v>3.4999989999999999</v>
      </c>
      <c r="J89" s="121">
        <v>3.5375239999999999</v>
      </c>
      <c r="K89" s="121">
        <v>3.600679</v>
      </c>
      <c r="L89" s="121">
        <v>3.6604380000000001</v>
      </c>
      <c r="M89" s="121">
        <v>3.7056819999999999</v>
      </c>
      <c r="N89" s="121">
        <v>3.7454740000000002</v>
      </c>
      <c r="O89" s="121">
        <v>3.7780520000000002</v>
      </c>
      <c r="P89" s="121">
        <v>3.800055</v>
      </c>
      <c r="Q89" s="121">
        <v>3.8179919999999998</v>
      </c>
      <c r="R89" s="121">
        <v>3.8356140000000001</v>
      </c>
      <c r="S89" s="121">
        <v>3.853812</v>
      </c>
      <c r="T89" s="121">
        <v>3.870714</v>
      </c>
      <c r="U89" s="121">
        <v>3.8872230000000001</v>
      </c>
      <c r="V89" s="121">
        <v>3.9025799999999999</v>
      </c>
      <c r="W89" s="121">
        <v>3.917262</v>
      </c>
      <c r="X89" s="121">
        <v>3.932871</v>
      </c>
      <c r="Y89" s="121">
        <v>3.9510429999999999</v>
      </c>
      <c r="Z89" s="121">
        <v>3.9713940000000001</v>
      </c>
      <c r="AA89" s="121">
        <v>3.9853269999999998</v>
      </c>
      <c r="AB89" s="121">
        <v>3.9918800000000001</v>
      </c>
      <c r="AC89" s="121">
        <v>3.991387</v>
      </c>
      <c r="AD89" s="121">
        <v>3.977093</v>
      </c>
      <c r="AE89" s="121">
        <v>3.955444</v>
      </c>
      <c r="AF89" s="117">
        <v>7.5979999999999997E-3</v>
      </c>
      <c r="AG89" s="38"/>
    </row>
    <row r="90" spans="1:33" ht="15" customHeight="1" x14ac:dyDescent="0.2">
      <c r="B90" s="114"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115" t="s">
        <v>157</v>
      </c>
      <c r="C91" s="121">
        <v>7.5012879999999997</v>
      </c>
      <c r="D91" s="121">
        <v>7.459918</v>
      </c>
      <c r="E91" s="121">
        <v>7.0341189999999996</v>
      </c>
      <c r="F91" s="121">
        <v>6.7065659999999996</v>
      </c>
      <c r="G91" s="121">
        <v>6.583456</v>
      </c>
      <c r="H91" s="121">
        <v>6.6095090000000001</v>
      </c>
      <c r="I91" s="121">
        <v>6.7085059999999999</v>
      </c>
      <c r="J91" s="121">
        <v>6.8551529999999996</v>
      </c>
      <c r="K91" s="121">
        <v>6.9917309999999997</v>
      </c>
      <c r="L91" s="121">
        <v>7.1649649999999996</v>
      </c>
      <c r="M91" s="121">
        <v>7.2912119999999998</v>
      </c>
      <c r="N91" s="121">
        <v>7.4794999999999998</v>
      </c>
      <c r="O91" s="121">
        <v>7.6156980000000001</v>
      </c>
      <c r="P91" s="121">
        <v>7.7421860000000002</v>
      </c>
      <c r="Q91" s="121">
        <v>7.9253640000000001</v>
      </c>
      <c r="R91" s="121">
        <v>8.0570719999999998</v>
      </c>
      <c r="S91" s="121">
        <v>8.295693</v>
      </c>
      <c r="T91" s="121">
        <v>8.5000540000000004</v>
      </c>
      <c r="U91" s="121">
        <v>8.6755639999999996</v>
      </c>
      <c r="V91" s="121">
        <v>8.8302980000000009</v>
      </c>
      <c r="W91" s="121">
        <v>8.975187</v>
      </c>
      <c r="X91" s="121">
        <v>9.1141909999999999</v>
      </c>
      <c r="Y91" s="121">
        <v>9.2628210000000006</v>
      </c>
      <c r="Z91" s="121">
        <v>9.4275300000000009</v>
      </c>
      <c r="AA91" s="121">
        <v>9.6071279999999994</v>
      </c>
      <c r="AB91" s="121">
        <v>9.7862270000000002</v>
      </c>
      <c r="AC91" s="121">
        <v>9.9487419999999993</v>
      </c>
      <c r="AD91" s="121">
        <v>10.059901</v>
      </c>
      <c r="AE91" s="121">
        <v>10.190454000000001</v>
      </c>
      <c r="AF91" s="117">
        <v>1.1002E-2</v>
      </c>
      <c r="AG91" s="38"/>
    </row>
    <row r="92" spans="1:33" ht="12" x14ac:dyDescent="0.2">
      <c r="A92" s="43" t="s">
        <v>429</v>
      </c>
      <c r="B92" s="115" t="s">
        <v>158</v>
      </c>
      <c r="C92" s="121">
        <v>1.512907</v>
      </c>
      <c r="D92" s="121">
        <v>1.593979</v>
      </c>
      <c r="E92" s="121">
        <v>1.657025</v>
      </c>
      <c r="F92" s="121">
        <v>1.7365159999999999</v>
      </c>
      <c r="G92" s="121">
        <v>1.8076559999999999</v>
      </c>
      <c r="H92" s="121">
        <v>1.8790469999999999</v>
      </c>
      <c r="I92" s="121">
        <v>1.945352</v>
      </c>
      <c r="J92" s="121">
        <v>2.0095559999999999</v>
      </c>
      <c r="K92" s="121">
        <v>2.0795020000000002</v>
      </c>
      <c r="L92" s="121">
        <v>2.1547619999999998</v>
      </c>
      <c r="M92" s="121">
        <v>2.2300469999999999</v>
      </c>
      <c r="N92" s="121">
        <v>2.3040579999999999</v>
      </c>
      <c r="O92" s="121">
        <v>2.3782380000000001</v>
      </c>
      <c r="P92" s="121">
        <v>2.4566680000000001</v>
      </c>
      <c r="Q92" s="121">
        <v>2.5370339999999998</v>
      </c>
      <c r="R92" s="121">
        <v>2.617801</v>
      </c>
      <c r="S92" s="121">
        <v>2.7023929999999998</v>
      </c>
      <c r="T92" s="121">
        <v>2.7896510000000001</v>
      </c>
      <c r="U92" s="121">
        <v>2.87812</v>
      </c>
      <c r="V92" s="121">
        <v>2.9690460000000001</v>
      </c>
      <c r="W92" s="121">
        <v>3.0443859999999998</v>
      </c>
      <c r="X92" s="121">
        <v>3.114878</v>
      </c>
      <c r="Y92" s="121">
        <v>3.1912639999999999</v>
      </c>
      <c r="Z92" s="121">
        <v>3.274124</v>
      </c>
      <c r="AA92" s="121">
        <v>3.3591169999999999</v>
      </c>
      <c r="AB92" s="121">
        <v>3.442672</v>
      </c>
      <c r="AC92" s="121">
        <v>3.5249269999999999</v>
      </c>
      <c r="AD92" s="121">
        <v>3.6064159999999998</v>
      </c>
      <c r="AE92" s="121">
        <v>3.6876319999999998</v>
      </c>
      <c r="AF92" s="117">
        <v>3.2330999999999999E-2</v>
      </c>
      <c r="AG92" s="38"/>
    </row>
    <row r="93" spans="1:33" ht="15" customHeight="1" x14ac:dyDescent="0.2">
      <c r="A93" s="43" t="s">
        <v>430</v>
      </c>
      <c r="B93" s="115" t="s">
        <v>159</v>
      </c>
      <c r="C93" s="121">
        <v>3.1999909999999998</v>
      </c>
      <c r="D93" s="121">
        <v>3.4018259999999998</v>
      </c>
      <c r="E93" s="121">
        <v>3.5119020000000001</v>
      </c>
      <c r="F93" s="121">
        <v>3.6542059999999998</v>
      </c>
      <c r="G93" s="121">
        <v>3.7901449999999999</v>
      </c>
      <c r="H93" s="121">
        <v>3.928668</v>
      </c>
      <c r="I93" s="121">
        <v>4.069534</v>
      </c>
      <c r="J93" s="121">
        <v>4.2059300000000004</v>
      </c>
      <c r="K93" s="121">
        <v>4.3790829999999996</v>
      </c>
      <c r="L93" s="121">
        <v>4.5558339999999999</v>
      </c>
      <c r="M93" s="121">
        <v>4.7194640000000003</v>
      </c>
      <c r="N93" s="121">
        <v>4.8828839999999998</v>
      </c>
      <c r="O93" s="121">
        <v>5.0415390000000002</v>
      </c>
      <c r="P93" s="121">
        <v>5.188428</v>
      </c>
      <c r="Q93" s="121">
        <v>5.3318960000000004</v>
      </c>
      <c r="R93" s="121">
        <v>5.4748840000000003</v>
      </c>
      <c r="S93" s="121">
        <v>5.6215120000000001</v>
      </c>
      <c r="T93" s="121">
        <v>5.7706670000000004</v>
      </c>
      <c r="U93" s="121">
        <v>5.9239280000000001</v>
      </c>
      <c r="V93" s="121">
        <v>6.0807019999999996</v>
      </c>
      <c r="W93" s="121">
        <v>6.2425519999999999</v>
      </c>
      <c r="X93" s="121">
        <v>6.4125639999999997</v>
      </c>
      <c r="Y93" s="121">
        <v>6.5934670000000004</v>
      </c>
      <c r="Z93" s="121">
        <v>6.7837519999999998</v>
      </c>
      <c r="AA93" s="121">
        <v>6.9693519999999998</v>
      </c>
      <c r="AB93" s="121">
        <v>7.1471819999999999</v>
      </c>
      <c r="AC93" s="121">
        <v>7.316344</v>
      </c>
      <c r="AD93" s="121">
        <v>7.4630559999999999</v>
      </c>
      <c r="AE93" s="121">
        <v>7.5986279999999997</v>
      </c>
      <c r="AF93" s="117">
        <v>3.1368E-2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114"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115" t="s">
        <v>161</v>
      </c>
      <c r="C96" s="116">
        <v>0.61104700000000001</v>
      </c>
      <c r="D96" s="116">
        <v>0.56938</v>
      </c>
      <c r="E96" s="116">
        <v>0.57171700000000003</v>
      </c>
      <c r="F96" s="116">
        <v>0.56660999999999995</v>
      </c>
      <c r="G96" s="116">
        <v>0.54558700000000004</v>
      </c>
      <c r="H96" s="116">
        <v>0.50723200000000002</v>
      </c>
      <c r="I96" s="116">
        <v>0.45212000000000002</v>
      </c>
      <c r="J96" s="116">
        <v>0.414549</v>
      </c>
      <c r="K96" s="116">
        <v>0.382436</v>
      </c>
      <c r="L96" s="116">
        <v>0.37451699999999999</v>
      </c>
      <c r="M96" s="116">
        <v>0.36696099999999998</v>
      </c>
      <c r="N96" s="116">
        <v>0.37191000000000002</v>
      </c>
      <c r="O96" s="116">
        <v>0.367927</v>
      </c>
      <c r="P96" s="116">
        <v>0.36619699999999999</v>
      </c>
      <c r="Q96" s="116">
        <v>0.36253200000000002</v>
      </c>
      <c r="R96" s="116">
        <v>0.357153</v>
      </c>
      <c r="S96" s="116">
        <v>0.33805600000000002</v>
      </c>
      <c r="T96" s="116">
        <v>0.33019399999999999</v>
      </c>
      <c r="U96" s="116">
        <v>0.31908399999999998</v>
      </c>
      <c r="V96" s="116">
        <v>0.31200099999999997</v>
      </c>
      <c r="W96" s="116">
        <v>0.30768699999999999</v>
      </c>
      <c r="X96" s="116">
        <v>0.30396800000000002</v>
      </c>
      <c r="Y96" s="116">
        <v>0.29794500000000002</v>
      </c>
      <c r="Z96" s="116">
        <v>0.29571399999999998</v>
      </c>
      <c r="AA96" s="116">
        <v>0.29408800000000002</v>
      </c>
      <c r="AB96" s="116">
        <v>0.28776499999999999</v>
      </c>
      <c r="AC96" s="116">
        <v>0.27041799999999999</v>
      </c>
      <c r="AD96" s="116">
        <v>0.26815600000000001</v>
      </c>
      <c r="AE96" s="116">
        <v>0.27027400000000001</v>
      </c>
      <c r="AF96" s="117">
        <v>-2.8712999999999999E-2</v>
      </c>
      <c r="AG96" s="38"/>
    </row>
    <row r="97" spans="1:34" ht="15" customHeight="1" x14ac:dyDescent="0.2">
      <c r="A97" s="43" t="s">
        <v>432</v>
      </c>
      <c r="B97" s="115" t="s">
        <v>162</v>
      </c>
      <c r="C97" s="116">
        <v>0.83835899999999997</v>
      </c>
      <c r="D97" s="116">
        <v>0.73390699999999998</v>
      </c>
      <c r="E97" s="116">
        <v>0.72819199999999995</v>
      </c>
      <c r="F97" s="116">
        <v>0.64973400000000003</v>
      </c>
      <c r="G97" s="116">
        <v>0.59132899999999999</v>
      </c>
      <c r="H97" s="116">
        <v>0.53953300000000004</v>
      </c>
      <c r="I97" s="116">
        <v>0.52069799999999999</v>
      </c>
      <c r="J97" s="116">
        <v>0.53698000000000001</v>
      </c>
      <c r="K97" s="116">
        <v>0.50341899999999995</v>
      </c>
      <c r="L97" s="116">
        <v>0.48418499999999998</v>
      </c>
      <c r="M97" s="116">
        <v>0.47802499999999998</v>
      </c>
      <c r="N97" s="116">
        <v>0.46796900000000002</v>
      </c>
      <c r="O97" s="116">
        <v>0.47053499999999998</v>
      </c>
      <c r="P97" s="116">
        <v>0.45494200000000001</v>
      </c>
      <c r="Q97" s="116">
        <v>0.45113500000000001</v>
      </c>
      <c r="R97" s="116">
        <v>0.43258000000000002</v>
      </c>
      <c r="S97" s="116">
        <v>0.40783000000000003</v>
      </c>
      <c r="T97" s="116">
        <v>0.39605400000000002</v>
      </c>
      <c r="U97" s="116">
        <v>0.388349</v>
      </c>
      <c r="V97" s="116">
        <v>0.38926899999999998</v>
      </c>
      <c r="W97" s="116">
        <v>0.38667299999999999</v>
      </c>
      <c r="X97" s="116">
        <v>0.38813799999999998</v>
      </c>
      <c r="Y97" s="116">
        <v>0.382797</v>
      </c>
      <c r="Z97" s="116">
        <v>0.37952900000000001</v>
      </c>
      <c r="AA97" s="116">
        <v>0.37629899999999999</v>
      </c>
      <c r="AB97" s="116">
        <v>0.37196600000000002</v>
      </c>
      <c r="AC97" s="116">
        <v>0.36584899999999998</v>
      </c>
      <c r="AD97" s="116">
        <v>0.36524600000000002</v>
      </c>
      <c r="AE97" s="116">
        <v>0.36512800000000001</v>
      </c>
      <c r="AF97" s="117">
        <v>-2.9249000000000001E-2</v>
      </c>
      <c r="AG97" s="38"/>
    </row>
    <row r="98" spans="1:34" ht="15" customHeight="1" x14ac:dyDescent="0.2">
      <c r="A98" s="43" t="s">
        <v>433</v>
      </c>
      <c r="B98" s="115" t="s">
        <v>163</v>
      </c>
      <c r="C98" s="116">
        <v>3.6995749999999998</v>
      </c>
      <c r="D98" s="116">
        <v>3.380817</v>
      </c>
      <c r="E98" s="116">
        <v>3.4900359999999999</v>
      </c>
      <c r="F98" s="116">
        <v>3.2570250000000001</v>
      </c>
      <c r="G98" s="116">
        <v>3.0108160000000002</v>
      </c>
      <c r="H98" s="116">
        <v>2.89818</v>
      </c>
      <c r="I98" s="116">
        <v>2.7725230000000001</v>
      </c>
      <c r="J98" s="116">
        <v>2.7342240000000002</v>
      </c>
      <c r="K98" s="116">
        <v>2.618052</v>
      </c>
      <c r="L98" s="116">
        <v>2.568648</v>
      </c>
      <c r="M98" s="116">
        <v>2.5268959999999998</v>
      </c>
      <c r="N98" s="116">
        <v>2.50813</v>
      </c>
      <c r="O98" s="116">
        <v>2.4617580000000001</v>
      </c>
      <c r="P98" s="116">
        <v>2.4203510000000001</v>
      </c>
      <c r="Q98" s="116">
        <v>2.3832170000000001</v>
      </c>
      <c r="R98" s="116">
        <v>2.3494929999999998</v>
      </c>
      <c r="S98" s="116">
        <v>2.2120570000000002</v>
      </c>
      <c r="T98" s="116">
        <v>2.126868</v>
      </c>
      <c r="U98" s="116">
        <v>2.0764260000000001</v>
      </c>
      <c r="V98" s="116">
        <v>2.0416829999999999</v>
      </c>
      <c r="W98" s="116">
        <v>1.998907</v>
      </c>
      <c r="X98" s="116">
        <v>1.9768159999999999</v>
      </c>
      <c r="Y98" s="116">
        <v>1.9496279999999999</v>
      </c>
      <c r="Z98" s="116">
        <v>2.0316260000000002</v>
      </c>
      <c r="AA98" s="116">
        <v>2.0159410000000002</v>
      </c>
      <c r="AB98" s="116">
        <v>1.9809319999999999</v>
      </c>
      <c r="AC98" s="116">
        <v>1.879691</v>
      </c>
      <c r="AD98" s="116">
        <v>1.8629599999999999</v>
      </c>
      <c r="AE98" s="116">
        <v>1.8489990000000001</v>
      </c>
      <c r="AF98" s="117">
        <v>-2.4466000000000002E-2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126" t="s">
        <v>651</v>
      </c>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c r="AG100" s="127"/>
      <c r="AH100" s="108"/>
    </row>
    <row r="101" spans="1:34" ht="12" x14ac:dyDescent="0.2">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128" t="s">
        <v>569</v>
      </c>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834</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row>
    <row r="511" spans="2:32"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row>
    <row r="712" spans="2:32"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row>
    <row r="887" spans="2:32"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row>
    <row r="1101" spans="2:32" ht="15" customHeight="1" x14ac:dyDescent="0.2">
      <c r="B1101" s="125"/>
      <c r="C1101" s="125"/>
      <c r="D1101" s="125"/>
      <c r="E1101" s="125"/>
      <c r="F1101" s="125"/>
      <c r="G1101" s="125"/>
      <c r="H1101" s="125"/>
      <c r="I1101" s="125"/>
      <c r="J1101" s="125"/>
      <c r="K1101" s="125"/>
      <c r="L1101" s="125"/>
      <c r="M1101" s="125"/>
      <c r="N1101" s="125"/>
      <c r="O1101" s="125"/>
      <c r="P1101" s="125"/>
      <c r="Q1101" s="125"/>
      <c r="R1101" s="125"/>
      <c r="S1101" s="125"/>
      <c r="T1101" s="125"/>
      <c r="U1101" s="125"/>
      <c r="V1101" s="125"/>
      <c r="W1101" s="125"/>
      <c r="X1101" s="125"/>
      <c r="Y1101" s="125"/>
      <c r="Z1101" s="125"/>
      <c r="AA1101" s="125"/>
      <c r="AB1101" s="125"/>
      <c r="AC1101" s="125"/>
      <c r="AD1101" s="125"/>
      <c r="AE1101" s="125"/>
      <c r="AF1101" s="125"/>
    </row>
    <row r="1229" spans="2:32" ht="15" customHeight="1" x14ac:dyDescent="0.2">
      <c r="B1229" s="125"/>
      <c r="C1229" s="125"/>
      <c r="D1229" s="125"/>
      <c r="E1229" s="125"/>
      <c r="F1229" s="125"/>
      <c r="G1229" s="125"/>
      <c r="H1229" s="125"/>
      <c r="I1229" s="125"/>
      <c r="J1229" s="125"/>
      <c r="K1229" s="125"/>
      <c r="L1229" s="125"/>
      <c r="M1229" s="125"/>
      <c r="N1229" s="125"/>
      <c r="O1229" s="125"/>
      <c r="P1229" s="125"/>
      <c r="Q1229" s="125"/>
      <c r="R1229" s="125"/>
      <c r="S1229" s="125"/>
      <c r="T1229" s="125"/>
      <c r="U1229" s="125"/>
      <c r="V1229" s="125"/>
      <c r="W1229" s="125"/>
      <c r="X1229" s="125"/>
      <c r="Y1229" s="125"/>
      <c r="Z1229" s="125"/>
      <c r="AA1229" s="125"/>
      <c r="AB1229" s="125"/>
      <c r="AC1229" s="125"/>
      <c r="AD1229" s="125"/>
      <c r="AE1229" s="125"/>
      <c r="AF1229" s="125"/>
    </row>
    <row r="1390" spans="2:32"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row>
    <row r="1502" spans="2:32"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row>
    <row r="1604" spans="2:32"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row>
    <row r="1699" spans="2:32" ht="15" customHeight="1" x14ac:dyDescent="0.2">
      <c r="B1699" s="125"/>
      <c r="C1699" s="125"/>
      <c r="D1699" s="125"/>
      <c r="E1699" s="125"/>
      <c r="F1699" s="125"/>
      <c r="G1699" s="125"/>
      <c r="H1699" s="125"/>
      <c r="I1699" s="125"/>
      <c r="J1699" s="125"/>
      <c r="K1699" s="125"/>
      <c r="L1699" s="125"/>
      <c r="M1699" s="125"/>
      <c r="N1699" s="125"/>
      <c r="O1699" s="125"/>
      <c r="P1699" s="125"/>
      <c r="Q1699" s="125"/>
      <c r="R1699" s="125"/>
      <c r="S1699" s="125"/>
      <c r="T1699" s="125"/>
      <c r="U1699" s="125"/>
      <c r="V1699" s="125"/>
      <c r="W1699" s="125"/>
      <c r="X1699" s="125"/>
      <c r="Y1699" s="125"/>
      <c r="Z1699" s="125"/>
      <c r="AA1699" s="125"/>
      <c r="AB1699" s="125"/>
      <c r="AC1699" s="125"/>
      <c r="AD1699" s="125"/>
      <c r="AE1699" s="125"/>
      <c r="AF1699" s="125"/>
    </row>
    <row r="1945" spans="2:32"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row>
    <row r="2031" spans="2:32"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row>
    <row r="2153" spans="2:32"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row>
    <row r="2317" spans="2:32"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row>
    <row r="2419" spans="2:32"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row>
    <row r="2509" spans="2:32"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row>
    <row r="2598" spans="2:32"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row>
    <row r="2719" spans="2:32"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row>
    <row r="2837" spans="2:32"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row>
  </sheetData>
  <mergeCells count="21">
    <mergeCell ref="B1229:AF1229"/>
    <mergeCell ref="B1390:AF1390"/>
    <mergeCell ref="B1502:AF1502"/>
    <mergeCell ref="B1604:AF1604"/>
    <mergeCell ref="B1699:AF1699"/>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625</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624</v>
      </c>
      <c r="E3" s="55"/>
      <c r="F3" s="55"/>
      <c r="G3" s="55"/>
    </row>
    <row r="4" spans="1:33" ht="15" customHeight="1" x14ac:dyDescent="0.2">
      <c r="C4" s="55" t="s">
        <v>495</v>
      </c>
      <c r="D4" s="55" t="s">
        <v>623</v>
      </c>
      <c r="E4" s="55"/>
      <c r="F4" s="55"/>
      <c r="G4" s="55" t="s">
        <v>622</v>
      </c>
    </row>
    <row r="5" spans="1:33" ht="15" customHeight="1" x14ac:dyDescent="0.2">
      <c r="C5" s="55" t="s">
        <v>496</v>
      </c>
      <c r="D5" s="55" t="s">
        <v>621</v>
      </c>
      <c r="E5" s="55"/>
      <c r="F5" s="55"/>
      <c r="G5" s="55"/>
    </row>
    <row r="6" spans="1:33" ht="15" customHeight="1" x14ac:dyDescent="0.2">
      <c r="C6" s="55" t="s">
        <v>497</v>
      </c>
      <c r="D6" s="55"/>
      <c r="E6" s="55" t="s">
        <v>620</v>
      </c>
      <c r="F6" s="55"/>
      <c r="G6" s="55"/>
    </row>
    <row r="10" spans="1:33" ht="15" customHeight="1" x14ac:dyDescent="0.25">
      <c r="A10" s="43" t="s">
        <v>434</v>
      </c>
      <c r="B10" s="54" t="s">
        <v>78</v>
      </c>
      <c r="AG10" s="51" t="s">
        <v>619</v>
      </c>
    </row>
    <row r="11" spans="1:33" ht="15" customHeight="1" x14ac:dyDescent="0.2">
      <c r="B11" s="53" t="s">
        <v>79</v>
      </c>
      <c r="AG11" s="51" t="s">
        <v>618</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617</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616</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615</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615</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634</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615</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615</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615</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615</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615</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615</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615</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615</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615</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633</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632</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631</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587</v>
      </c>
    </row>
    <row r="84" spans="2:2" ht="15" customHeight="1" x14ac:dyDescent="0.2">
      <c r="B84" s="38" t="s">
        <v>570</v>
      </c>
    </row>
    <row r="85" spans="2:2" ht="15" customHeight="1" x14ac:dyDescent="0.2">
      <c r="B85" s="38" t="s">
        <v>571</v>
      </c>
    </row>
    <row r="86" spans="2:2" ht="15" customHeight="1" x14ac:dyDescent="0.2">
      <c r="B86" s="38" t="s">
        <v>572</v>
      </c>
    </row>
    <row r="87" spans="2:2" ht="15" customHeight="1" x14ac:dyDescent="0.2">
      <c r="B87" s="38" t="s">
        <v>107</v>
      </c>
    </row>
    <row r="88" spans="2:2" ht="15" customHeight="1" x14ac:dyDescent="0.2">
      <c r="B88" s="38" t="s">
        <v>573</v>
      </c>
    </row>
    <row r="89" spans="2:2" ht="15" customHeight="1" x14ac:dyDescent="0.2">
      <c r="B89" s="38" t="s">
        <v>108</v>
      </c>
    </row>
    <row r="90" spans="2:2" ht="15" customHeight="1" x14ac:dyDescent="0.2">
      <c r="B90" s="38" t="s">
        <v>574</v>
      </c>
    </row>
    <row r="91" spans="2:2" ht="15" customHeight="1" x14ac:dyDescent="0.2">
      <c r="B91" s="38" t="s">
        <v>575</v>
      </c>
    </row>
    <row r="92" spans="2:2" x14ac:dyDescent="0.2">
      <c r="B92" s="38" t="s">
        <v>219</v>
      </c>
    </row>
    <row r="93" spans="2:2" ht="15" customHeight="1" x14ac:dyDescent="0.2">
      <c r="B93" s="38" t="s">
        <v>576</v>
      </c>
    </row>
    <row r="94" spans="2:2" ht="15" customHeight="1" x14ac:dyDescent="0.2">
      <c r="B94" s="38" t="s">
        <v>577</v>
      </c>
    </row>
    <row r="95" spans="2:2" ht="15" customHeight="1" x14ac:dyDescent="0.2">
      <c r="B95" s="38" t="s">
        <v>630</v>
      </c>
    </row>
    <row r="96" spans="2:2" ht="15" customHeight="1" x14ac:dyDescent="0.2">
      <c r="B96" s="38" t="s">
        <v>493</v>
      </c>
    </row>
    <row r="97" spans="2:33" ht="15" customHeight="1" x14ac:dyDescent="0.2">
      <c r="B97" s="38" t="s">
        <v>578</v>
      </c>
    </row>
    <row r="98" spans="2:33" ht="15" customHeight="1" x14ac:dyDescent="0.2">
      <c r="B98" s="38" t="s">
        <v>579</v>
      </c>
    </row>
    <row r="99" spans="2:33" ht="15" customHeight="1" x14ac:dyDescent="0.2">
      <c r="B99" s="38" t="s">
        <v>580</v>
      </c>
    </row>
    <row r="100" spans="2:33" ht="15" customHeight="1" x14ac:dyDescent="0.2">
      <c r="B100" s="38" t="s">
        <v>499</v>
      </c>
    </row>
    <row r="101" spans="2:33" x14ac:dyDescent="0.2">
      <c r="B101" s="38" t="s">
        <v>581</v>
      </c>
    </row>
    <row r="102" spans="2:33" x14ac:dyDescent="0.2">
      <c r="B102" s="38" t="s">
        <v>582</v>
      </c>
    </row>
    <row r="103" spans="2:33" ht="15" customHeight="1" x14ac:dyDescent="0.2">
      <c r="B103" s="38" t="s">
        <v>583</v>
      </c>
    </row>
    <row r="104" spans="2:33" ht="15" customHeight="1" x14ac:dyDescent="0.2">
      <c r="B104" s="38" t="s">
        <v>584</v>
      </c>
    </row>
    <row r="105" spans="2:33" ht="15" customHeight="1" x14ac:dyDescent="0.2">
      <c r="B105" s="38" t="s">
        <v>585</v>
      </c>
    </row>
    <row r="106" spans="2:33" ht="15" customHeight="1" x14ac:dyDescent="0.2">
      <c r="B106" s="38" t="s">
        <v>586</v>
      </c>
    </row>
    <row r="107" spans="2:33" ht="15" customHeight="1" x14ac:dyDescent="0.2">
      <c r="B107" s="38" t="s">
        <v>109</v>
      </c>
    </row>
    <row r="108" spans="2:33" ht="15" customHeight="1" x14ac:dyDescent="0.2">
      <c r="B108" s="38" t="s">
        <v>554</v>
      </c>
    </row>
    <row r="109" spans="2:33" ht="15" customHeight="1" x14ac:dyDescent="0.2">
      <c r="B109" s="38" t="s">
        <v>555</v>
      </c>
    </row>
    <row r="110" spans="2:33" ht="15" customHeight="1" x14ac:dyDescent="0.2">
      <c r="B110" s="38" t="s">
        <v>629</v>
      </c>
    </row>
    <row r="111" spans="2:33" ht="15" customHeight="1" x14ac:dyDescent="0.2">
      <c r="B111" s="38" t="s">
        <v>608</v>
      </c>
    </row>
    <row r="112" spans="2:33" ht="15" customHeight="1" x14ac:dyDescent="0.2">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5"/>
      <c r="C1100" s="125"/>
      <c r="D1100" s="125"/>
      <c r="E1100" s="125"/>
      <c r="F1100" s="125"/>
      <c r="G1100" s="125"/>
      <c r="H1100" s="125"/>
      <c r="I1100" s="125"/>
      <c r="J1100" s="125"/>
      <c r="K1100" s="125"/>
      <c r="L1100" s="125"/>
      <c r="M1100" s="125"/>
      <c r="N1100" s="125"/>
      <c r="O1100" s="125"/>
      <c r="P1100" s="125"/>
      <c r="Q1100" s="125"/>
      <c r="R1100" s="125"/>
      <c r="S1100" s="125"/>
      <c r="T1100" s="125"/>
      <c r="U1100" s="125"/>
      <c r="V1100" s="125"/>
      <c r="W1100" s="125"/>
      <c r="X1100" s="125"/>
      <c r="Y1100" s="125"/>
      <c r="Z1100" s="125"/>
      <c r="AA1100" s="125"/>
      <c r="AB1100" s="125"/>
      <c r="AC1100" s="125"/>
      <c r="AD1100" s="125"/>
      <c r="AE1100" s="125"/>
      <c r="AF1100" s="125"/>
      <c r="AG1100" s="12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5"/>
      <c r="C1227" s="125"/>
      <c r="D1227" s="125"/>
      <c r="E1227" s="125"/>
      <c r="F1227" s="125"/>
      <c r="G1227" s="125"/>
      <c r="H1227" s="125"/>
      <c r="I1227" s="125"/>
      <c r="J1227" s="125"/>
      <c r="K1227" s="125"/>
      <c r="L1227" s="125"/>
      <c r="M1227" s="125"/>
      <c r="N1227" s="125"/>
      <c r="O1227" s="125"/>
      <c r="P1227" s="125"/>
      <c r="Q1227" s="125"/>
      <c r="R1227" s="125"/>
      <c r="S1227" s="125"/>
      <c r="T1227" s="125"/>
      <c r="U1227" s="125"/>
      <c r="V1227" s="125"/>
      <c r="W1227" s="125"/>
      <c r="X1227" s="125"/>
      <c r="Y1227" s="125"/>
      <c r="Z1227" s="125"/>
      <c r="AA1227" s="125"/>
      <c r="AB1227" s="125"/>
      <c r="AC1227" s="125"/>
      <c r="AD1227" s="125"/>
      <c r="AE1227" s="125"/>
      <c r="AF1227" s="125"/>
      <c r="AG1227" s="12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c r="AG1390" s="12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c r="AG1502" s="12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c r="AG1604" s="12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5"/>
      <c r="C1698" s="125"/>
      <c r="D1698" s="125"/>
      <c r="E1698" s="125"/>
      <c r="F1698" s="125"/>
      <c r="G1698" s="125"/>
      <c r="H1698" s="125"/>
      <c r="I1698" s="125"/>
      <c r="J1698" s="125"/>
      <c r="K1698" s="125"/>
      <c r="L1698" s="125"/>
      <c r="M1698" s="125"/>
      <c r="N1698" s="125"/>
      <c r="O1698" s="125"/>
      <c r="P1698" s="125"/>
      <c r="Q1698" s="125"/>
      <c r="R1698" s="125"/>
      <c r="S1698" s="125"/>
      <c r="T1698" s="125"/>
      <c r="U1698" s="125"/>
      <c r="V1698" s="125"/>
      <c r="W1698" s="125"/>
      <c r="X1698" s="125"/>
      <c r="Y1698" s="125"/>
      <c r="Z1698" s="125"/>
      <c r="AA1698" s="125"/>
      <c r="AB1698" s="125"/>
      <c r="AC1698" s="125"/>
      <c r="AD1698" s="125"/>
      <c r="AE1698" s="125"/>
      <c r="AF1698" s="125"/>
      <c r="AG1698" s="12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c r="AG1945" s="12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c r="AG2031" s="12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c r="AG2153" s="12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c r="AG2317" s="12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c r="AG2419" s="12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c r="AG2509" s="12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c r="AG2598" s="12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c r="AG2719" s="12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c r="AG2837" s="12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23" sqref="J23"/>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830</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122" t="s">
        <v>494</v>
      </c>
      <c r="D3" s="122" t="s">
        <v>641</v>
      </c>
      <c r="E3" s="55"/>
      <c r="F3" s="55"/>
      <c r="G3" s="55"/>
    </row>
    <row r="4" spans="1:33" ht="15" customHeight="1" x14ac:dyDescent="0.2">
      <c r="C4" s="122" t="s">
        <v>495</v>
      </c>
      <c r="D4" s="122" t="s">
        <v>831</v>
      </c>
      <c r="E4" s="55"/>
      <c r="F4" s="55"/>
      <c r="G4" s="122" t="s">
        <v>832</v>
      </c>
    </row>
    <row r="5" spans="1:33" ht="15" customHeight="1" x14ac:dyDescent="0.2">
      <c r="C5" s="122" t="s">
        <v>496</v>
      </c>
      <c r="D5" s="122" t="s">
        <v>642</v>
      </c>
      <c r="E5" s="55"/>
      <c r="F5" s="55"/>
      <c r="G5" s="55"/>
    </row>
    <row r="6" spans="1:33" ht="15" customHeight="1" x14ac:dyDescent="0.2">
      <c r="C6" s="122" t="s">
        <v>497</v>
      </c>
      <c r="D6" s="55"/>
      <c r="E6" s="122"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109"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619</v>
      </c>
      <c r="AG10" s="38"/>
    </row>
    <row r="11" spans="1:33" ht="15" customHeight="1" x14ac:dyDescent="0.2">
      <c r="B11" s="110"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618</v>
      </c>
      <c r="AG11" s="38"/>
    </row>
    <row r="12" spans="1:33" ht="15" customHeight="1" x14ac:dyDescent="0.2">
      <c r="B12" s="110"/>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51" t="s">
        <v>617</v>
      </c>
      <c r="AG12" s="38"/>
    </row>
    <row r="13" spans="1:33" ht="15" customHeight="1" thickBot="1" x14ac:dyDescent="0.25">
      <c r="B13" s="112" t="s">
        <v>80</v>
      </c>
      <c r="C13" s="112">
        <v>2022</v>
      </c>
      <c r="D13" s="112">
        <v>2023</v>
      </c>
      <c r="E13" s="112">
        <v>2024</v>
      </c>
      <c r="F13" s="112">
        <v>2025</v>
      </c>
      <c r="G13" s="112">
        <v>2026</v>
      </c>
      <c r="H13" s="112">
        <v>2027</v>
      </c>
      <c r="I13" s="112">
        <v>2028</v>
      </c>
      <c r="J13" s="112">
        <v>2029</v>
      </c>
      <c r="K13" s="112">
        <v>2030</v>
      </c>
      <c r="L13" s="112">
        <v>2031</v>
      </c>
      <c r="M13" s="112">
        <v>2032</v>
      </c>
      <c r="N13" s="112">
        <v>2033</v>
      </c>
      <c r="O13" s="112">
        <v>2034</v>
      </c>
      <c r="P13" s="112">
        <v>2035</v>
      </c>
      <c r="Q13" s="112">
        <v>2036</v>
      </c>
      <c r="R13" s="112">
        <v>2037</v>
      </c>
      <c r="S13" s="112">
        <v>2038</v>
      </c>
      <c r="T13" s="112">
        <v>2039</v>
      </c>
      <c r="U13" s="112">
        <v>2040</v>
      </c>
      <c r="V13" s="112">
        <v>2041</v>
      </c>
      <c r="W13" s="112">
        <v>2042</v>
      </c>
      <c r="X13" s="112">
        <v>2043</v>
      </c>
      <c r="Y13" s="112">
        <v>2044</v>
      </c>
      <c r="Z13" s="112">
        <v>2045</v>
      </c>
      <c r="AA13" s="112">
        <v>2046</v>
      </c>
      <c r="AB13" s="112">
        <v>2047</v>
      </c>
      <c r="AC13" s="112">
        <v>2048</v>
      </c>
      <c r="AD13" s="112">
        <v>2049</v>
      </c>
      <c r="AE13" s="112">
        <v>2050</v>
      </c>
      <c r="AF13" s="113"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114"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115" t="s">
        <v>82</v>
      </c>
      <c r="C16" s="116">
        <v>11.828412999999999</v>
      </c>
      <c r="D16" s="116">
        <v>12.282932000000001</v>
      </c>
      <c r="E16" s="116">
        <v>12.744007</v>
      </c>
      <c r="F16" s="116">
        <v>13.028606</v>
      </c>
      <c r="G16" s="116">
        <v>13.249349</v>
      </c>
      <c r="H16" s="116">
        <v>13.366769</v>
      </c>
      <c r="I16" s="116">
        <v>13.562374</v>
      </c>
      <c r="J16" s="116">
        <v>13.547692</v>
      </c>
      <c r="K16" s="116">
        <v>13.599036999999999</v>
      </c>
      <c r="L16" s="116">
        <v>13.592299000000001</v>
      </c>
      <c r="M16" s="116">
        <v>13.549412999999999</v>
      </c>
      <c r="N16" s="116">
        <v>13.514751</v>
      </c>
      <c r="O16" s="116">
        <v>13.462120000000001</v>
      </c>
      <c r="P16" s="116">
        <v>13.462853000000001</v>
      </c>
      <c r="Q16" s="116">
        <v>13.357620000000001</v>
      </c>
      <c r="R16" s="116">
        <v>13.329132</v>
      </c>
      <c r="S16" s="116">
        <v>13.272278</v>
      </c>
      <c r="T16" s="116">
        <v>13.183566000000001</v>
      </c>
      <c r="U16" s="116">
        <v>13.167393000000001</v>
      </c>
      <c r="V16" s="116">
        <v>13.134736</v>
      </c>
      <c r="W16" s="116">
        <v>13.137886</v>
      </c>
      <c r="X16" s="116">
        <v>13.261365</v>
      </c>
      <c r="Y16" s="116">
        <v>13.325608000000001</v>
      </c>
      <c r="Z16" s="116">
        <v>13.316058</v>
      </c>
      <c r="AA16" s="116">
        <v>13.174086000000001</v>
      </c>
      <c r="AB16" s="116">
        <v>12.960671</v>
      </c>
      <c r="AC16" s="116">
        <v>13.115688</v>
      </c>
      <c r="AD16" s="116">
        <v>13.228028999999999</v>
      </c>
      <c r="AE16" s="116">
        <v>13.116398999999999</v>
      </c>
      <c r="AF16" s="117">
        <v>3.6979999999999999E-3</v>
      </c>
      <c r="AG16" s="38"/>
    </row>
    <row r="17" spans="1:33" ht="15" customHeight="1" x14ac:dyDescent="0.2">
      <c r="A17" s="43" t="s">
        <v>436</v>
      </c>
      <c r="B17" s="115" t="s">
        <v>83</v>
      </c>
      <c r="C17" s="116">
        <v>0.43645099999999998</v>
      </c>
      <c r="D17" s="116">
        <v>0.40578799999999998</v>
      </c>
      <c r="E17" s="116">
        <v>0.38200000000000001</v>
      </c>
      <c r="F17" s="116">
        <v>0.45424100000000001</v>
      </c>
      <c r="G17" s="116">
        <v>0.47660200000000003</v>
      </c>
      <c r="H17" s="116">
        <v>0.50541999999999998</v>
      </c>
      <c r="I17" s="116">
        <v>0.551674</v>
      </c>
      <c r="J17" s="116">
        <v>0.56236900000000001</v>
      </c>
      <c r="K17" s="116">
        <v>0.60036800000000001</v>
      </c>
      <c r="L17" s="116">
        <v>0.60017299999999996</v>
      </c>
      <c r="M17" s="116">
        <v>0.63000199999999995</v>
      </c>
      <c r="N17" s="116">
        <v>0.65393400000000002</v>
      </c>
      <c r="O17" s="116">
        <v>0.60891499999999998</v>
      </c>
      <c r="P17" s="116">
        <v>0.56296100000000004</v>
      </c>
      <c r="Q17" s="116">
        <v>0.56128</v>
      </c>
      <c r="R17" s="116">
        <v>0.601912</v>
      </c>
      <c r="S17" s="116">
        <v>0.66466599999999998</v>
      </c>
      <c r="T17" s="116">
        <v>0.71570500000000004</v>
      </c>
      <c r="U17" s="116">
        <v>0.76416799999999996</v>
      </c>
      <c r="V17" s="116">
        <v>0.78605700000000001</v>
      </c>
      <c r="W17" s="116">
        <v>0.83954200000000001</v>
      </c>
      <c r="X17" s="116">
        <v>0.86594300000000002</v>
      </c>
      <c r="Y17" s="116">
        <v>0.901362</v>
      </c>
      <c r="Z17" s="116">
        <v>0.91092200000000001</v>
      </c>
      <c r="AA17" s="116">
        <v>0.87482000000000004</v>
      </c>
      <c r="AB17" s="116">
        <v>0.82449399999999995</v>
      </c>
      <c r="AC17" s="116">
        <v>0.768764</v>
      </c>
      <c r="AD17" s="116">
        <v>0.712113</v>
      </c>
      <c r="AE17" s="116">
        <v>0.650586</v>
      </c>
      <c r="AF17" s="117">
        <v>1.4359E-2</v>
      </c>
      <c r="AG17" s="38"/>
    </row>
    <row r="18" spans="1:33" ht="15" customHeight="1" x14ac:dyDescent="0.2">
      <c r="A18" s="43" t="s">
        <v>437</v>
      </c>
      <c r="B18" s="115" t="s">
        <v>84</v>
      </c>
      <c r="C18" s="116">
        <v>11.391961</v>
      </c>
      <c r="D18" s="116">
        <v>11.877143999999999</v>
      </c>
      <c r="E18" s="116">
        <v>12.362007</v>
      </c>
      <c r="F18" s="116">
        <v>12.574365999999999</v>
      </c>
      <c r="G18" s="116">
        <v>12.772747000000001</v>
      </c>
      <c r="H18" s="116">
        <v>12.861349000000001</v>
      </c>
      <c r="I18" s="116">
        <v>13.010699000000001</v>
      </c>
      <c r="J18" s="116">
        <v>12.985324</v>
      </c>
      <c r="K18" s="116">
        <v>12.998670000000001</v>
      </c>
      <c r="L18" s="116">
        <v>12.992126000000001</v>
      </c>
      <c r="M18" s="116">
        <v>12.919411</v>
      </c>
      <c r="N18" s="116">
        <v>12.860817000000001</v>
      </c>
      <c r="O18" s="116">
        <v>12.853205000000001</v>
      </c>
      <c r="P18" s="116">
        <v>12.899894</v>
      </c>
      <c r="Q18" s="116">
        <v>12.796340000000001</v>
      </c>
      <c r="R18" s="116">
        <v>12.727220000000001</v>
      </c>
      <c r="S18" s="116">
        <v>12.607612</v>
      </c>
      <c r="T18" s="116">
        <v>12.467860999999999</v>
      </c>
      <c r="U18" s="116">
        <v>12.403225000000001</v>
      </c>
      <c r="V18" s="116">
        <v>12.348679000000001</v>
      </c>
      <c r="W18" s="116">
        <v>12.298344999999999</v>
      </c>
      <c r="X18" s="116">
        <v>12.395422</v>
      </c>
      <c r="Y18" s="116">
        <v>12.424246</v>
      </c>
      <c r="Z18" s="116">
        <v>12.405136000000001</v>
      </c>
      <c r="AA18" s="116">
        <v>12.299265999999999</v>
      </c>
      <c r="AB18" s="116">
        <v>12.136177</v>
      </c>
      <c r="AC18" s="116">
        <v>12.346924</v>
      </c>
      <c r="AD18" s="116">
        <v>12.515917</v>
      </c>
      <c r="AE18" s="116">
        <v>12.465813000000001</v>
      </c>
      <c r="AF18" s="117">
        <v>3.222E-3</v>
      </c>
      <c r="AG18" s="38"/>
    </row>
    <row r="19" spans="1:33" ht="15" customHeight="1" x14ac:dyDescent="0.2">
      <c r="A19" s="43" t="s">
        <v>438</v>
      </c>
      <c r="B19" s="115" t="s">
        <v>85</v>
      </c>
      <c r="C19" s="116">
        <v>2.8143750000000001</v>
      </c>
      <c r="D19" s="116">
        <v>3.4323570000000001</v>
      </c>
      <c r="E19" s="116">
        <v>3.8914420000000001</v>
      </c>
      <c r="F19" s="116">
        <v>3.6746210000000001</v>
      </c>
      <c r="G19" s="116">
        <v>3.4955240000000001</v>
      </c>
      <c r="H19" s="116">
        <v>3.5771299999999999</v>
      </c>
      <c r="I19" s="116">
        <v>3.425106</v>
      </c>
      <c r="J19" s="116">
        <v>3.549226</v>
      </c>
      <c r="K19" s="116">
        <v>3.510024</v>
      </c>
      <c r="L19" s="116">
        <v>3.4909970000000001</v>
      </c>
      <c r="M19" s="116">
        <v>3.539892</v>
      </c>
      <c r="N19" s="116">
        <v>3.6058919999999999</v>
      </c>
      <c r="O19" s="116">
        <v>3.6907489999999998</v>
      </c>
      <c r="P19" s="116">
        <v>3.6936490000000002</v>
      </c>
      <c r="Q19" s="116">
        <v>3.8013859999999999</v>
      </c>
      <c r="R19" s="116">
        <v>3.8505980000000002</v>
      </c>
      <c r="S19" s="116">
        <v>3.9126699999999999</v>
      </c>
      <c r="T19" s="116">
        <v>4.0169819999999996</v>
      </c>
      <c r="U19" s="116">
        <v>4.0228630000000001</v>
      </c>
      <c r="V19" s="116">
        <v>4.0447129999999998</v>
      </c>
      <c r="W19" s="116">
        <v>4.0407299999999999</v>
      </c>
      <c r="X19" s="116">
        <v>3.8597229999999998</v>
      </c>
      <c r="Y19" s="116">
        <v>3.7622119999999999</v>
      </c>
      <c r="Z19" s="116">
        <v>3.746588</v>
      </c>
      <c r="AA19" s="116">
        <v>3.920906</v>
      </c>
      <c r="AB19" s="116">
        <v>4.1017270000000003</v>
      </c>
      <c r="AC19" s="116">
        <v>4.0036420000000001</v>
      </c>
      <c r="AD19" s="116">
        <v>3.9172699999999998</v>
      </c>
      <c r="AE19" s="116">
        <v>3.9942419999999998</v>
      </c>
      <c r="AF19" s="117">
        <v>1.2583E-2</v>
      </c>
      <c r="AG19" s="38"/>
    </row>
    <row r="20" spans="1:33" ht="15" customHeight="1" x14ac:dyDescent="0.2">
      <c r="A20" s="43" t="s">
        <v>439</v>
      </c>
      <c r="B20" s="115" t="s">
        <v>86</v>
      </c>
      <c r="C20" s="116">
        <v>6.274</v>
      </c>
      <c r="D20" s="116">
        <v>6.7510000000000003</v>
      </c>
      <c r="E20" s="116">
        <v>7.1242609999999997</v>
      </c>
      <c r="F20" s="116">
        <v>6.8479010000000002</v>
      </c>
      <c r="G20" s="116">
        <v>6.7119239999999998</v>
      </c>
      <c r="H20" s="116">
        <v>6.8372739999999999</v>
      </c>
      <c r="I20" s="116">
        <v>6.6911339999999999</v>
      </c>
      <c r="J20" s="116">
        <v>6.8601489999999998</v>
      </c>
      <c r="K20" s="116">
        <v>6.8194819999999998</v>
      </c>
      <c r="L20" s="116">
        <v>6.8276469999999998</v>
      </c>
      <c r="M20" s="116">
        <v>6.8679230000000002</v>
      </c>
      <c r="N20" s="116">
        <v>6.9524499999999998</v>
      </c>
      <c r="O20" s="116">
        <v>7.0167570000000001</v>
      </c>
      <c r="P20" s="116">
        <v>7.0598859999999997</v>
      </c>
      <c r="Q20" s="116">
        <v>7.0985909999999999</v>
      </c>
      <c r="R20" s="116">
        <v>7.1335280000000001</v>
      </c>
      <c r="S20" s="116">
        <v>7.1207830000000003</v>
      </c>
      <c r="T20" s="116">
        <v>7.2142289999999996</v>
      </c>
      <c r="U20" s="116">
        <v>7.2225479999999997</v>
      </c>
      <c r="V20" s="116">
        <v>7.224977</v>
      </c>
      <c r="W20" s="116">
        <v>7.2540750000000003</v>
      </c>
      <c r="X20" s="116">
        <v>7.0892590000000002</v>
      </c>
      <c r="Y20" s="116">
        <v>7.0269769999999996</v>
      </c>
      <c r="Z20" s="116">
        <v>6.9721450000000003</v>
      </c>
      <c r="AA20" s="116">
        <v>7.0857159999999997</v>
      </c>
      <c r="AB20" s="116">
        <v>7.1782539999999999</v>
      </c>
      <c r="AC20" s="116">
        <v>6.9853529999999999</v>
      </c>
      <c r="AD20" s="116">
        <v>6.8342179999999999</v>
      </c>
      <c r="AE20" s="116">
        <v>6.8768969999999996</v>
      </c>
      <c r="AF20" s="117">
        <v>3.2820000000000002E-3</v>
      </c>
      <c r="AG20" s="38"/>
    </row>
    <row r="21" spans="1:33" ht="15" customHeight="1" x14ac:dyDescent="0.2">
      <c r="A21" s="43" t="s">
        <v>440</v>
      </c>
      <c r="B21" s="115" t="s">
        <v>87</v>
      </c>
      <c r="C21" s="116">
        <v>3.459625</v>
      </c>
      <c r="D21" s="116">
        <v>3.3186429999999998</v>
      </c>
      <c r="E21" s="116">
        <v>3.2328190000000001</v>
      </c>
      <c r="F21" s="116">
        <v>3.1732800000000001</v>
      </c>
      <c r="G21" s="116">
        <v>3.2164000000000001</v>
      </c>
      <c r="H21" s="116">
        <v>3.2601439999999999</v>
      </c>
      <c r="I21" s="116">
        <v>3.2660279999999999</v>
      </c>
      <c r="J21" s="116">
        <v>3.3109229999999998</v>
      </c>
      <c r="K21" s="116">
        <v>3.3094579999999998</v>
      </c>
      <c r="L21" s="116">
        <v>3.3366500000000001</v>
      </c>
      <c r="M21" s="116">
        <v>3.3280310000000002</v>
      </c>
      <c r="N21" s="116">
        <v>3.3465579999999999</v>
      </c>
      <c r="O21" s="116">
        <v>3.326009</v>
      </c>
      <c r="P21" s="116">
        <v>3.3662369999999999</v>
      </c>
      <c r="Q21" s="116">
        <v>3.2972049999999999</v>
      </c>
      <c r="R21" s="116">
        <v>3.2829299999999999</v>
      </c>
      <c r="S21" s="116">
        <v>3.208113</v>
      </c>
      <c r="T21" s="116">
        <v>3.1972480000000001</v>
      </c>
      <c r="U21" s="116">
        <v>3.1996850000000001</v>
      </c>
      <c r="V21" s="116">
        <v>3.1802630000000001</v>
      </c>
      <c r="W21" s="116">
        <v>3.2133449999999999</v>
      </c>
      <c r="X21" s="116">
        <v>3.229536</v>
      </c>
      <c r="Y21" s="116">
        <v>3.2647650000000001</v>
      </c>
      <c r="Z21" s="116">
        <v>3.2255569999999998</v>
      </c>
      <c r="AA21" s="116">
        <v>3.164809</v>
      </c>
      <c r="AB21" s="116">
        <v>3.076527</v>
      </c>
      <c r="AC21" s="116">
        <v>2.9817109999999998</v>
      </c>
      <c r="AD21" s="116">
        <v>2.9169480000000001</v>
      </c>
      <c r="AE21" s="116">
        <v>2.8826550000000002</v>
      </c>
      <c r="AF21" s="117">
        <v>-6.4949999999999999E-3</v>
      </c>
      <c r="AG21" s="38"/>
    </row>
    <row r="22" spans="1:33" ht="15" customHeight="1" x14ac:dyDescent="0.2">
      <c r="A22" s="43" t="s">
        <v>441</v>
      </c>
      <c r="B22" s="115" t="s">
        <v>88</v>
      </c>
      <c r="C22" s="116">
        <v>0.57399999999999995</v>
      </c>
      <c r="D22" s="116">
        <v>0.28999999999999998</v>
      </c>
      <c r="E22" s="116">
        <v>0.111</v>
      </c>
      <c r="F22" s="116">
        <v>5.4109999999999998E-2</v>
      </c>
      <c r="G22" s="116">
        <v>0.10617</v>
      </c>
      <c r="H22" s="116">
        <v>0.10548</v>
      </c>
      <c r="I22" s="116">
        <v>7.0080000000000003E-2</v>
      </c>
      <c r="J22" s="116">
        <v>0.06</v>
      </c>
      <c r="K22" s="116">
        <v>0.06</v>
      </c>
      <c r="L22" s="116">
        <v>0.06</v>
      </c>
      <c r="M22" s="116">
        <v>0</v>
      </c>
      <c r="N22" s="116">
        <v>0</v>
      </c>
      <c r="O22" s="116">
        <v>0</v>
      </c>
      <c r="P22" s="116">
        <v>0</v>
      </c>
      <c r="Q22" s="116">
        <v>0</v>
      </c>
      <c r="R22" s="116">
        <v>0</v>
      </c>
      <c r="S22" s="116">
        <v>0</v>
      </c>
      <c r="T22" s="116">
        <v>0</v>
      </c>
      <c r="U22" s="116">
        <v>0</v>
      </c>
      <c r="V22" s="116">
        <v>0</v>
      </c>
      <c r="W22" s="116">
        <v>0</v>
      </c>
      <c r="X22" s="116">
        <v>0</v>
      </c>
      <c r="Y22" s="116">
        <v>0</v>
      </c>
      <c r="Z22" s="116">
        <v>0</v>
      </c>
      <c r="AA22" s="116">
        <v>0</v>
      </c>
      <c r="AB22" s="116">
        <v>0</v>
      </c>
      <c r="AC22" s="116">
        <v>0</v>
      </c>
      <c r="AD22" s="116">
        <v>0</v>
      </c>
      <c r="AE22" s="116">
        <v>0</v>
      </c>
      <c r="AF22" s="117" t="s">
        <v>615</v>
      </c>
      <c r="AG22" s="38"/>
    </row>
    <row r="23" spans="1:33" ht="15" customHeight="1" x14ac:dyDescent="0.2">
      <c r="A23" s="43" t="s">
        <v>442</v>
      </c>
      <c r="B23" s="114" t="s">
        <v>89</v>
      </c>
      <c r="C23" s="118">
        <v>15.216787999999999</v>
      </c>
      <c r="D23" s="118">
        <v>16.005289000000001</v>
      </c>
      <c r="E23" s="118">
        <v>16.746448999999998</v>
      </c>
      <c r="F23" s="118">
        <v>16.757338000000001</v>
      </c>
      <c r="G23" s="118">
        <v>16.851044000000002</v>
      </c>
      <c r="H23" s="118">
        <v>17.049378999999998</v>
      </c>
      <c r="I23" s="118">
        <v>17.057559999999999</v>
      </c>
      <c r="J23" s="118">
        <v>17.156918000000001</v>
      </c>
      <c r="K23" s="118">
        <v>17.169062</v>
      </c>
      <c r="L23" s="118">
        <v>17.143297</v>
      </c>
      <c r="M23" s="118">
        <v>17.089303999999998</v>
      </c>
      <c r="N23" s="118">
        <v>17.120643999999999</v>
      </c>
      <c r="O23" s="118">
        <v>17.152868000000002</v>
      </c>
      <c r="P23" s="118">
        <v>17.156502</v>
      </c>
      <c r="Q23" s="118">
        <v>17.159006000000002</v>
      </c>
      <c r="R23" s="118">
        <v>17.179728999999998</v>
      </c>
      <c r="S23" s="118">
        <v>17.184947999999999</v>
      </c>
      <c r="T23" s="118">
        <v>17.200548000000001</v>
      </c>
      <c r="U23" s="118">
        <v>17.190256000000002</v>
      </c>
      <c r="V23" s="118">
        <v>17.179449000000002</v>
      </c>
      <c r="W23" s="118">
        <v>17.178616000000002</v>
      </c>
      <c r="X23" s="118">
        <v>17.121088</v>
      </c>
      <c r="Y23" s="118">
        <v>17.087820000000001</v>
      </c>
      <c r="Z23" s="118">
        <v>17.062645</v>
      </c>
      <c r="AA23" s="118">
        <v>17.094992000000001</v>
      </c>
      <c r="AB23" s="118">
        <v>17.062398999999999</v>
      </c>
      <c r="AC23" s="118">
        <v>17.119330999999999</v>
      </c>
      <c r="AD23" s="118">
        <v>17.145299999999999</v>
      </c>
      <c r="AE23" s="118">
        <v>17.110641000000001</v>
      </c>
      <c r="AF23" s="119">
        <v>4.1980000000000003E-3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115" t="s">
        <v>197</v>
      </c>
      <c r="C25" s="116">
        <v>-3.9870000000000001</v>
      </c>
      <c r="D25" s="116">
        <v>-4.2750000000000004</v>
      </c>
      <c r="E25" s="116">
        <v>-5.4014280000000001</v>
      </c>
      <c r="F25" s="116">
        <v>-5.5410729999999999</v>
      </c>
      <c r="G25" s="116">
        <v>-5.7822969999999998</v>
      </c>
      <c r="H25" s="116">
        <v>-5.9266680000000003</v>
      </c>
      <c r="I25" s="116">
        <v>-6.0444630000000004</v>
      </c>
      <c r="J25" s="116">
        <v>-6.2305349999999997</v>
      </c>
      <c r="K25" s="116">
        <v>-6.3689099999999996</v>
      </c>
      <c r="L25" s="116">
        <v>-6.3787190000000002</v>
      </c>
      <c r="M25" s="116">
        <v>-6.4427110000000001</v>
      </c>
      <c r="N25" s="116">
        <v>-6.5742520000000004</v>
      </c>
      <c r="O25" s="116">
        <v>-6.6805450000000004</v>
      </c>
      <c r="P25" s="116">
        <v>-6.7643870000000001</v>
      </c>
      <c r="Q25" s="116">
        <v>-6.8321519999999998</v>
      </c>
      <c r="R25" s="116">
        <v>-6.8870019999999998</v>
      </c>
      <c r="S25" s="116">
        <v>-6.9388120000000004</v>
      </c>
      <c r="T25" s="116">
        <v>-6.9959379999999998</v>
      </c>
      <c r="U25" s="116">
        <v>-6.9897229999999997</v>
      </c>
      <c r="V25" s="116">
        <v>-6.9824789999999997</v>
      </c>
      <c r="W25" s="116">
        <v>-6.9704410000000001</v>
      </c>
      <c r="X25" s="116">
        <v>-6.929767</v>
      </c>
      <c r="Y25" s="116">
        <v>-6.9284429999999997</v>
      </c>
      <c r="Z25" s="116">
        <v>-6.8850389999999999</v>
      </c>
      <c r="AA25" s="116">
        <v>-6.8825139999999996</v>
      </c>
      <c r="AB25" s="116">
        <v>-6.7801299999999998</v>
      </c>
      <c r="AC25" s="116">
        <v>-6.8210139999999999</v>
      </c>
      <c r="AD25" s="116">
        <v>-6.8026949999999999</v>
      </c>
      <c r="AE25" s="116">
        <v>-6.6953259999999997</v>
      </c>
      <c r="AF25" s="117">
        <v>1.8686000000000001E-2</v>
      </c>
      <c r="AG25" s="38"/>
    </row>
    <row r="26" spans="1:33" ht="15" customHeight="1" x14ac:dyDescent="0.2">
      <c r="A26" s="43" t="s">
        <v>444</v>
      </c>
      <c r="B26" s="115" t="s">
        <v>198</v>
      </c>
      <c r="C26" s="116">
        <v>1.016</v>
      </c>
      <c r="D26" s="116">
        <v>1.0269999999999999</v>
      </c>
      <c r="E26" s="116">
        <v>0.57528699999999999</v>
      </c>
      <c r="F26" s="116">
        <v>0.58376799999999995</v>
      </c>
      <c r="G26" s="116">
        <v>0.65065300000000004</v>
      </c>
      <c r="H26" s="116">
        <v>0.68026200000000003</v>
      </c>
      <c r="I26" s="116">
        <v>0.67934700000000003</v>
      </c>
      <c r="J26" s="116">
        <v>0.67574999999999996</v>
      </c>
      <c r="K26" s="116">
        <v>0.68792200000000003</v>
      </c>
      <c r="L26" s="116">
        <v>0.70462100000000005</v>
      </c>
      <c r="M26" s="116">
        <v>0.70930000000000004</v>
      </c>
      <c r="N26" s="116">
        <v>0.713314</v>
      </c>
      <c r="O26" s="116">
        <v>0.71970900000000004</v>
      </c>
      <c r="P26" s="116">
        <v>0.73002</v>
      </c>
      <c r="Q26" s="116">
        <v>0.73024999999999995</v>
      </c>
      <c r="R26" s="116">
        <v>0.73936800000000003</v>
      </c>
      <c r="S26" s="116">
        <v>0.74762499999999998</v>
      </c>
      <c r="T26" s="116">
        <v>0.75548800000000005</v>
      </c>
      <c r="U26" s="116">
        <v>0.75912500000000005</v>
      </c>
      <c r="V26" s="116">
        <v>0.76707999999999998</v>
      </c>
      <c r="W26" s="116">
        <v>0.77105800000000002</v>
      </c>
      <c r="X26" s="116">
        <v>0.77485199999999999</v>
      </c>
      <c r="Y26" s="116">
        <v>0.77864500000000003</v>
      </c>
      <c r="Z26" s="116">
        <v>0.78703599999999996</v>
      </c>
      <c r="AA26" s="116">
        <v>0.76703299999999996</v>
      </c>
      <c r="AB26" s="116">
        <v>0.77804399999999996</v>
      </c>
      <c r="AC26" s="116">
        <v>0.80250900000000003</v>
      </c>
      <c r="AD26" s="116">
        <v>0.80661000000000005</v>
      </c>
      <c r="AE26" s="116">
        <v>0.77205299999999999</v>
      </c>
      <c r="AF26" s="117">
        <v>-9.7579999999999993E-3</v>
      </c>
      <c r="AG26" s="38"/>
    </row>
    <row r="27" spans="1:33" ht="15" customHeight="1" x14ac:dyDescent="0.2">
      <c r="A27" s="43" t="s">
        <v>445</v>
      </c>
      <c r="B27" s="115" t="s">
        <v>199</v>
      </c>
      <c r="C27" s="116">
        <v>0.71</v>
      </c>
      <c r="D27" s="116">
        <v>0.745</v>
      </c>
      <c r="E27" s="116">
        <v>0.64632999999999996</v>
      </c>
      <c r="F27" s="116">
        <v>0.64599799999999996</v>
      </c>
      <c r="G27" s="116">
        <v>0.59906099999999995</v>
      </c>
      <c r="H27" s="116">
        <v>0.58826800000000001</v>
      </c>
      <c r="I27" s="116">
        <v>0.58643299999999998</v>
      </c>
      <c r="J27" s="116">
        <v>0.58459799999999995</v>
      </c>
      <c r="K27" s="116">
        <v>0.58276300000000003</v>
      </c>
      <c r="L27" s="116">
        <v>0.58930300000000002</v>
      </c>
      <c r="M27" s="116">
        <v>0.57909299999999997</v>
      </c>
      <c r="N27" s="116">
        <v>0.57725800000000005</v>
      </c>
      <c r="O27" s="116">
        <v>0.57542300000000002</v>
      </c>
      <c r="P27" s="116">
        <v>0.57358799999999999</v>
      </c>
      <c r="Q27" s="116">
        <v>0.57175299999999996</v>
      </c>
      <c r="R27" s="116">
        <v>0.56991800000000004</v>
      </c>
      <c r="S27" s="116">
        <v>0.568083</v>
      </c>
      <c r="T27" s="116">
        <v>0.566249</v>
      </c>
      <c r="U27" s="116">
        <v>0.56441399999999997</v>
      </c>
      <c r="V27" s="116">
        <v>0.562199</v>
      </c>
      <c r="W27" s="116">
        <v>0.56036399999999997</v>
      </c>
      <c r="X27" s="116">
        <v>0.55852900000000005</v>
      </c>
      <c r="Y27" s="116">
        <v>0.55669400000000002</v>
      </c>
      <c r="Z27" s="116">
        <v>0.55485899999999999</v>
      </c>
      <c r="AA27" s="116">
        <v>0.55302399999999996</v>
      </c>
      <c r="AB27" s="116">
        <v>0.55118900000000004</v>
      </c>
      <c r="AC27" s="116">
        <v>0.54935400000000001</v>
      </c>
      <c r="AD27" s="116">
        <v>0.54752000000000001</v>
      </c>
      <c r="AE27" s="116">
        <v>0.54568499999999998</v>
      </c>
      <c r="AF27" s="117">
        <v>-9.3570000000000007E-3</v>
      </c>
      <c r="AG27" s="38"/>
    </row>
    <row r="28" spans="1:33" ht="15" customHeight="1" x14ac:dyDescent="0.2">
      <c r="A28" s="43" t="s">
        <v>446</v>
      </c>
      <c r="B28" s="115" t="s">
        <v>200</v>
      </c>
      <c r="C28" s="116">
        <v>0.443</v>
      </c>
      <c r="D28" s="116">
        <v>0.45500000000000002</v>
      </c>
      <c r="E28" s="116">
        <v>0.63259299999999996</v>
      </c>
      <c r="F28" s="116">
        <v>0.63859100000000002</v>
      </c>
      <c r="G28" s="116">
        <v>0.61833700000000003</v>
      </c>
      <c r="H28" s="116">
        <v>0.56479599999999996</v>
      </c>
      <c r="I28" s="116">
        <v>0.53340600000000005</v>
      </c>
      <c r="J28" s="116">
        <v>0.49338900000000002</v>
      </c>
      <c r="K28" s="116">
        <v>0.469773</v>
      </c>
      <c r="L28" s="116">
        <v>0.44399100000000002</v>
      </c>
      <c r="M28" s="116">
        <v>0.42266500000000001</v>
      </c>
      <c r="N28" s="116">
        <v>0.40152500000000002</v>
      </c>
      <c r="O28" s="116">
        <v>0.38702399999999998</v>
      </c>
      <c r="P28" s="116">
        <v>0.37079299999999998</v>
      </c>
      <c r="Q28" s="116">
        <v>0.367948</v>
      </c>
      <c r="R28" s="116">
        <v>0.36570399999999997</v>
      </c>
      <c r="S28" s="116">
        <v>0.359323</v>
      </c>
      <c r="T28" s="116">
        <v>0.35907299999999998</v>
      </c>
      <c r="U28" s="116">
        <v>0.36035699999999998</v>
      </c>
      <c r="V28" s="116">
        <v>0.35960500000000001</v>
      </c>
      <c r="W28" s="116">
        <v>0.36083799999999999</v>
      </c>
      <c r="X28" s="116">
        <v>0.36026900000000001</v>
      </c>
      <c r="Y28" s="116">
        <v>0.36049300000000001</v>
      </c>
      <c r="Z28" s="116">
        <v>0.363006</v>
      </c>
      <c r="AA28" s="116">
        <v>0.365311</v>
      </c>
      <c r="AB28" s="116">
        <v>0.36769600000000002</v>
      </c>
      <c r="AC28" s="116">
        <v>0.382685</v>
      </c>
      <c r="AD28" s="116">
        <v>0.38562200000000002</v>
      </c>
      <c r="AE28" s="116">
        <v>0.39112200000000003</v>
      </c>
      <c r="AF28" s="117">
        <v>-4.4380000000000001E-3</v>
      </c>
      <c r="AG28" s="38"/>
    </row>
    <row r="29" spans="1:33" ht="15" customHeight="1" x14ac:dyDescent="0.2">
      <c r="A29" s="43" t="s">
        <v>447</v>
      </c>
      <c r="B29" s="115" t="s">
        <v>201</v>
      </c>
      <c r="C29" s="116">
        <v>6.1559999999999997</v>
      </c>
      <c r="D29" s="116">
        <v>6.5019999999999998</v>
      </c>
      <c r="E29" s="116">
        <v>7.2556380000000003</v>
      </c>
      <c r="F29" s="116">
        <v>7.4094309999999997</v>
      </c>
      <c r="G29" s="116">
        <v>7.6503480000000001</v>
      </c>
      <c r="H29" s="116">
        <v>7.7599939999999998</v>
      </c>
      <c r="I29" s="116">
        <v>7.8436490000000001</v>
      </c>
      <c r="J29" s="116">
        <v>7.9842709999999997</v>
      </c>
      <c r="K29" s="116">
        <v>8.1093679999999999</v>
      </c>
      <c r="L29" s="116">
        <v>8.1166330000000002</v>
      </c>
      <c r="M29" s="116">
        <v>8.1537690000000005</v>
      </c>
      <c r="N29" s="116">
        <v>8.2663489999999999</v>
      </c>
      <c r="O29" s="116">
        <v>8.3627000000000002</v>
      </c>
      <c r="P29" s="116">
        <v>8.4387869999999996</v>
      </c>
      <c r="Q29" s="116">
        <v>8.5021050000000002</v>
      </c>
      <c r="R29" s="116">
        <v>8.561992</v>
      </c>
      <c r="S29" s="116">
        <v>8.6138440000000003</v>
      </c>
      <c r="T29" s="116">
        <v>8.6767470000000007</v>
      </c>
      <c r="U29" s="116">
        <v>8.6736179999999994</v>
      </c>
      <c r="V29" s="116">
        <v>8.6713629999999995</v>
      </c>
      <c r="W29" s="116">
        <v>8.6627010000000002</v>
      </c>
      <c r="X29" s="116">
        <v>8.6234179999999991</v>
      </c>
      <c r="Y29" s="116">
        <v>8.6242750000000008</v>
      </c>
      <c r="Z29" s="116">
        <v>8.5899409999999996</v>
      </c>
      <c r="AA29" s="116">
        <v>8.5678830000000001</v>
      </c>
      <c r="AB29" s="116">
        <v>8.4770579999999995</v>
      </c>
      <c r="AC29" s="116">
        <v>8.5555629999999994</v>
      </c>
      <c r="AD29" s="116">
        <v>8.542446</v>
      </c>
      <c r="AE29" s="116">
        <v>8.4041859999999993</v>
      </c>
      <c r="AF29" s="117">
        <v>1.1180000000000001E-2</v>
      </c>
      <c r="AG29" s="38"/>
    </row>
    <row r="30" spans="1:33" ht="15" customHeight="1" x14ac:dyDescent="0.2">
      <c r="A30" s="43" t="s">
        <v>448</v>
      </c>
      <c r="B30" s="115" t="s">
        <v>202</v>
      </c>
      <c r="C30" s="116">
        <v>1.01</v>
      </c>
      <c r="D30" s="116">
        <v>1.016</v>
      </c>
      <c r="E30" s="116">
        <v>0.92815000000000003</v>
      </c>
      <c r="F30" s="116">
        <v>0.93992299999999995</v>
      </c>
      <c r="G30" s="116">
        <v>0.94783300000000004</v>
      </c>
      <c r="H30" s="116">
        <v>0.93418100000000004</v>
      </c>
      <c r="I30" s="116">
        <v>0.95014600000000005</v>
      </c>
      <c r="J30" s="116">
        <v>0.96286300000000002</v>
      </c>
      <c r="K30" s="116">
        <v>0.99143999999999999</v>
      </c>
      <c r="L30" s="116">
        <v>0.97070599999999996</v>
      </c>
      <c r="M30" s="116">
        <v>0.97628000000000004</v>
      </c>
      <c r="N30" s="116">
        <v>0.98460999999999999</v>
      </c>
      <c r="O30" s="116">
        <v>1.008462</v>
      </c>
      <c r="P30" s="116">
        <v>1.0016830000000001</v>
      </c>
      <c r="Q30" s="116">
        <v>1.0152060000000001</v>
      </c>
      <c r="R30" s="116">
        <v>1.021841</v>
      </c>
      <c r="S30" s="116">
        <v>1.0149649999999999</v>
      </c>
      <c r="T30" s="116">
        <v>1.0091699999999999</v>
      </c>
      <c r="U30" s="116">
        <v>0.99934400000000001</v>
      </c>
      <c r="V30" s="116">
        <v>0.99502299999999999</v>
      </c>
      <c r="W30" s="116">
        <v>0.98987899999999995</v>
      </c>
      <c r="X30" s="116">
        <v>0.98558199999999996</v>
      </c>
      <c r="Y30" s="116">
        <v>0.97523499999999996</v>
      </c>
      <c r="Z30" s="116">
        <v>0.97431500000000004</v>
      </c>
      <c r="AA30" s="116">
        <v>0.97312699999999996</v>
      </c>
      <c r="AB30" s="116">
        <v>0.97099599999999997</v>
      </c>
      <c r="AC30" s="116">
        <v>0.98191200000000001</v>
      </c>
      <c r="AD30" s="116">
        <v>0.98303600000000002</v>
      </c>
      <c r="AE30" s="116">
        <v>0.97301300000000002</v>
      </c>
      <c r="AF30" s="117">
        <v>-1.3320000000000001E-3</v>
      </c>
      <c r="AG30" s="38"/>
    </row>
    <row r="31" spans="1:33" ht="12" x14ac:dyDescent="0.2">
      <c r="A31" s="43" t="s">
        <v>449</v>
      </c>
      <c r="B31" s="115" t="s">
        <v>203</v>
      </c>
      <c r="C31" s="116">
        <v>2.9000000000000001E-2</v>
      </c>
      <c r="D31" s="116">
        <v>-6.0999999999999999E-2</v>
      </c>
      <c r="E31" s="116">
        <v>0</v>
      </c>
      <c r="F31" s="116">
        <v>0</v>
      </c>
      <c r="G31" s="116">
        <v>0</v>
      </c>
      <c r="H31" s="116">
        <v>0</v>
      </c>
      <c r="I31" s="116">
        <v>0</v>
      </c>
      <c r="J31" s="116">
        <v>0</v>
      </c>
      <c r="K31" s="116">
        <v>0</v>
      </c>
      <c r="L31" s="116">
        <v>0</v>
      </c>
      <c r="M31" s="116">
        <v>0</v>
      </c>
      <c r="N31" s="116">
        <v>0</v>
      </c>
      <c r="O31" s="116">
        <v>0</v>
      </c>
      <c r="P31" s="116">
        <v>0</v>
      </c>
      <c r="Q31" s="116">
        <v>0</v>
      </c>
      <c r="R31" s="116">
        <v>0</v>
      </c>
      <c r="S31" s="116">
        <v>0</v>
      </c>
      <c r="T31" s="116">
        <v>0</v>
      </c>
      <c r="U31" s="116">
        <v>0</v>
      </c>
      <c r="V31" s="116">
        <v>0</v>
      </c>
      <c r="W31" s="116">
        <v>0</v>
      </c>
      <c r="X31" s="116">
        <v>0</v>
      </c>
      <c r="Y31" s="116">
        <v>0</v>
      </c>
      <c r="Z31" s="116">
        <v>0</v>
      </c>
      <c r="AA31" s="116">
        <v>0</v>
      </c>
      <c r="AB31" s="116">
        <v>0</v>
      </c>
      <c r="AC31" s="116">
        <v>0</v>
      </c>
      <c r="AD31" s="116">
        <v>0</v>
      </c>
      <c r="AE31" s="116">
        <v>0</v>
      </c>
      <c r="AF31" s="117" t="s">
        <v>615</v>
      </c>
      <c r="AG31" s="38"/>
    </row>
    <row r="32" spans="1:33" ht="12" x14ac:dyDescent="0.2">
      <c r="A32" s="43" t="s">
        <v>450</v>
      </c>
      <c r="B32" s="115" t="s">
        <v>204</v>
      </c>
      <c r="C32" s="116">
        <v>5.9699749999999998</v>
      </c>
      <c r="D32" s="116">
        <v>6.2494589999999999</v>
      </c>
      <c r="E32" s="116">
        <v>6.3098929999999998</v>
      </c>
      <c r="F32" s="116">
        <v>6.3703830000000004</v>
      </c>
      <c r="G32" s="116">
        <v>6.5250170000000001</v>
      </c>
      <c r="H32" s="116">
        <v>6.4905749999999998</v>
      </c>
      <c r="I32" s="116">
        <v>6.5487460000000004</v>
      </c>
      <c r="J32" s="116">
        <v>6.559412</v>
      </c>
      <c r="K32" s="116">
        <v>6.5466519999999999</v>
      </c>
      <c r="L32" s="116">
        <v>6.5300240000000001</v>
      </c>
      <c r="M32" s="116">
        <v>6.5812049999999997</v>
      </c>
      <c r="N32" s="116">
        <v>6.6288710000000002</v>
      </c>
      <c r="O32" s="116">
        <v>6.6677429999999998</v>
      </c>
      <c r="P32" s="116">
        <v>6.7495789999999998</v>
      </c>
      <c r="Q32" s="116">
        <v>6.759538</v>
      </c>
      <c r="R32" s="116">
        <v>6.7878749999999997</v>
      </c>
      <c r="S32" s="116">
        <v>6.854495</v>
      </c>
      <c r="T32" s="116">
        <v>6.9162509999999999</v>
      </c>
      <c r="U32" s="116">
        <v>6.993582</v>
      </c>
      <c r="V32" s="116">
        <v>7.0779189999999996</v>
      </c>
      <c r="W32" s="116">
        <v>7.1209499999999997</v>
      </c>
      <c r="X32" s="116">
        <v>7.1988570000000003</v>
      </c>
      <c r="Y32" s="116">
        <v>7.2775319999999999</v>
      </c>
      <c r="Z32" s="116">
        <v>7.2978360000000002</v>
      </c>
      <c r="AA32" s="116">
        <v>7.3110850000000003</v>
      </c>
      <c r="AB32" s="116">
        <v>7.3162820000000002</v>
      </c>
      <c r="AC32" s="116">
        <v>7.3768609999999999</v>
      </c>
      <c r="AD32" s="116">
        <v>7.4206149999999997</v>
      </c>
      <c r="AE32" s="116">
        <v>7.4696150000000001</v>
      </c>
      <c r="AF32" s="117">
        <v>8.0359999999999997E-3</v>
      </c>
      <c r="AG32" s="38"/>
    </row>
    <row r="33" spans="1:33" ht="12" x14ac:dyDescent="0.2">
      <c r="A33" s="43" t="s">
        <v>451</v>
      </c>
      <c r="B33" s="115" t="s">
        <v>505</v>
      </c>
      <c r="C33" s="116">
        <v>1.1491199999999999</v>
      </c>
      <c r="D33" s="116">
        <v>1.12035</v>
      </c>
      <c r="E33" s="116">
        <v>1.1470990000000001</v>
      </c>
      <c r="F33" s="116">
        <v>1.1442650000000001</v>
      </c>
      <c r="G33" s="116">
        <v>1.1427689999999999</v>
      </c>
      <c r="H33" s="116">
        <v>1.1415979999999999</v>
      </c>
      <c r="I33" s="116">
        <v>1.1396599999999999</v>
      </c>
      <c r="J33" s="116">
        <v>1.1375189999999999</v>
      </c>
      <c r="K33" s="116">
        <v>1.134501</v>
      </c>
      <c r="L33" s="116">
        <v>1.1317360000000001</v>
      </c>
      <c r="M33" s="116">
        <v>1.1293219999999999</v>
      </c>
      <c r="N33" s="116">
        <v>1.1276710000000001</v>
      </c>
      <c r="O33" s="116">
        <v>1.126403</v>
      </c>
      <c r="P33" s="116">
        <v>1.12503</v>
      </c>
      <c r="Q33" s="116">
        <v>1.123248</v>
      </c>
      <c r="R33" s="116">
        <v>1.1219349999999999</v>
      </c>
      <c r="S33" s="116">
        <v>1.1209499999999999</v>
      </c>
      <c r="T33" s="116">
        <v>1.1199809999999999</v>
      </c>
      <c r="U33" s="116">
        <v>1.1196550000000001</v>
      </c>
      <c r="V33" s="116">
        <v>1.119542</v>
      </c>
      <c r="W33" s="116">
        <v>1.1196870000000001</v>
      </c>
      <c r="X33" s="116">
        <v>1.119936</v>
      </c>
      <c r="Y33" s="116">
        <v>1.1204799999999999</v>
      </c>
      <c r="Z33" s="116">
        <v>1.1250910000000001</v>
      </c>
      <c r="AA33" s="116">
        <v>1.134339</v>
      </c>
      <c r="AB33" s="116">
        <v>1.148021</v>
      </c>
      <c r="AC33" s="116">
        <v>1.1725270000000001</v>
      </c>
      <c r="AD33" s="116">
        <v>1.192237</v>
      </c>
      <c r="AE33" s="116">
        <v>1.2076789999999999</v>
      </c>
      <c r="AF33" s="117">
        <v>1.7769999999999999E-3</v>
      </c>
      <c r="AG33" s="38"/>
    </row>
    <row r="34" spans="1:33" ht="12" x14ac:dyDescent="0.2">
      <c r="A34" s="43" t="s">
        <v>452</v>
      </c>
      <c r="B34" s="115" t="s">
        <v>634</v>
      </c>
      <c r="C34" s="116">
        <v>0.88826700000000003</v>
      </c>
      <c r="D34" s="116">
        <v>0.88663499999999995</v>
      </c>
      <c r="E34" s="116">
        <v>0.90790899999999997</v>
      </c>
      <c r="F34" s="116">
        <v>0.90078400000000003</v>
      </c>
      <c r="G34" s="116">
        <v>0.89644400000000002</v>
      </c>
      <c r="H34" s="116">
        <v>0.89324099999999995</v>
      </c>
      <c r="I34" s="116">
        <v>0.88841499999999995</v>
      </c>
      <c r="J34" s="116">
        <v>0.88185999999999998</v>
      </c>
      <c r="K34" s="116">
        <v>0.87376299999999996</v>
      </c>
      <c r="L34" s="116">
        <v>0.86631499999999995</v>
      </c>
      <c r="M34" s="116">
        <v>0.85941299999999998</v>
      </c>
      <c r="N34" s="116">
        <v>0.85513600000000001</v>
      </c>
      <c r="O34" s="116">
        <v>0.85251299999999997</v>
      </c>
      <c r="P34" s="116">
        <v>0.84989199999999998</v>
      </c>
      <c r="Q34" s="116">
        <v>0.846001</v>
      </c>
      <c r="R34" s="116">
        <v>0.84331800000000001</v>
      </c>
      <c r="S34" s="116">
        <v>0.84148900000000004</v>
      </c>
      <c r="T34" s="116">
        <v>0.83972100000000005</v>
      </c>
      <c r="U34" s="116">
        <v>0.83952700000000002</v>
      </c>
      <c r="V34" s="116">
        <v>0.83996999999999999</v>
      </c>
      <c r="W34" s="116">
        <v>0.84109100000000003</v>
      </c>
      <c r="X34" s="116">
        <v>0.84250100000000006</v>
      </c>
      <c r="Y34" s="116">
        <v>0.84467999999999999</v>
      </c>
      <c r="Z34" s="116">
        <v>0.84792199999999995</v>
      </c>
      <c r="AA34" s="116">
        <v>0.85281899999999999</v>
      </c>
      <c r="AB34" s="116">
        <v>0.85932399999999998</v>
      </c>
      <c r="AC34" s="116">
        <v>0.86694300000000002</v>
      </c>
      <c r="AD34" s="116">
        <v>0.87616300000000003</v>
      </c>
      <c r="AE34" s="116">
        <v>0.88620500000000002</v>
      </c>
      <c r="AF34" s="117">
        <v>-8.2999999999999998E-5</v>
      </c>
      <c r="AG34" s="38"/>
    </row>
    <row r="35" spans="1:33" ht="12" x14ac:dyDescent="0.2">
      <c r="A35" s="43" t="s">
        <v>453</v>
      </c>
      <c r="B35" s="115" t="s">
        <v>205</v>
      </c>
      <c r="C35" s="116">
        <v>0.97899999999999998</v>
      </c>
      <c r="D35" s="116">
        <v>0.96047400000000005</v>
      </c>
      <c r="E35" s="116">
        <v>1.0260339999999999</v>
      </c>
      <c r="F35" s="116">
        <v>1.02186</v>
      </c>
      <c r="G35" s="116">
        <v>1.0205420000000001</v>
      </c>
      <c r="H35" s="116">
        <v>1.020443</v>
      </c>
      <c r="I35" s="116">
        <v>1.02501</v>
      </c>
      <c r="J35" s="116">
        <v>1.0218659999999999</v>
      </c>
      <c r="K35" s="116">
        <v>1.0172639999999999</v>
      </c>
      <c r="L35" s="116">
        <v>1.013409</v>
      </c>
      <c r="M35" s="116">
        <v>1.010186</v>
      </c>
      <c r="N35" s="116">
        <v>1.009674</v>
      </c>
      <c r="O35" s="116">
        <v>1.010913</v>
      </c>
      <c r="P35" s="116">
        <v>1.0196320000000001</v>
      </c>
      <c r="Q35" s="116">
        <v>1.0199830000000001</v>
      </c>
      <c r="R35" s="116">
        <v>1.021658</v>
      </c>
      <c r="S35" s="116">
        <v>1.0242880000000001</v>
      </c>
      <c r="T35" s="116">
        <v>1.0270820000000001</v>
      </c>
      <c r="U35" s="116">
        <v>1.031577</v>
      </c>
      <c r="V35" s="116">
        <v>1.0368250000000001</v>
      </c>
      <c r="W35" s="116">
        <v>1.0428649999999999</v>
      </c>
      <c r="X35" s="116">
        <v>1.0493220000000001</v>
      </c>
      <c r="Y35" s="116">
        <v>1.056664</v>
      </c>
      <c r="Z35" s="116">
        <v>1.0652079999999999</v>
      </c>
      <c r="AA35" s="116">
        <v>1.075536</v>
      </c>
      <c r="AB35" s="116">
        <v>1.087612</v>
      </c>
      <c r="AC35" s="116">
        <v>1.110244</v>
      </c>
      <c r="AD35" s="116">
        <v>1.1140749999999999</v>
      </c>
      <c r="AE35" s="116">
        <v>1.1306849999999999</v>
      </c>
      <c r="AF35" s="117">
        <v>5.1580000000000003E-3</v>
      </c>
      <c r="AG35" s="38"/>
    </row>
    <row r="36" spans="1:33" ht="12" x14ac:dyDescent="0.2">
      <c r="A36" s="43" t="s">
        <v>454</v>
      </c>
      <c r="B36" s="115" t="s">
        <v>206</v>
      </c>
      <c r="C36" s="116">
        <v>-9.0732999999999994E-2</v>
      </c>
      <c r="D36" s="116">
        <v>-7.3839000000000002E-2</v>
      </c>
      <c r="E36" s="116">
        <v>-0.11812499999999999</v>
      </c>
      <c r="F36" s="116">
        <v>-0.121077</v>
      </c>
      <c r="G36" s="116">
        <v>-0.124098</v>
      </c>
      <c r="H36" s="116">
        <v>-0.12720200000000001</v>
      </c>
      <c r="I36" s="116">
        <v>-0.136596</v>
      </c>
      <c r="J36" s="116">
        <v>-0.14000599999999999</v>
      </c>
      <c r="K36" s="116">
        <v>-0.14350099999999999</v>
      </c>
      <c r="L36" s="116">
        <v>-0.147094</v>
      </c>
      <c r="M36" s="116">
        <v>-0.15077299999999999</v>
      </c>
      <c r="N36" s="116">
        <v>-0.15453800000000001</v>
      </c>
      <c r="O36" s="116">
        <v>-0.15840000000000001</v>
      </c>
      <c r="P36" s="116">
        <v>-0.16974</v>
      </c>
      <c r="Q36" s="116">
        <v>-0.173982</v>
      </c>
      <c r="R36" s="116">
        <v>-0.178339</v>
      </c>
      <c r="S36" s="116">
        <v>-0.18279899999999999</v>
      </c>
      <c r="T36" s="116">
        <v>-0.187361</v>
      </c>
      <c r="U36" s="116">
        <v>-0.19205</v>
      </c>
      <c r="V36" s="116">
        <v>-0.196854</v>
      </c>
      <c r="W36" s="116">
        <v>-0.20177400000000001</v>
      </c>
      <c r="X36" s="116">
        <v>-0.206821</v>
      </c>
      <c r="Y36" s="116">
        <v>-0.211983</v>
      </c>
      <c r="Z36" s="116">
        <v>-0.21728600000000001</v>
      </c>
      <c r="AA36" s="116">
        <v>-0.222717</v>
      </c>
      <c r="AB36" s="116">
        <v>-0.22828799999999999</v>
      </c>
      <c r="AC36" s="116">
        <v>-0.24330099999999999</v>
      </c>
      <c r="AD36" s="116">
        <v>-0.23791200000000001</v>
      </c>
      <c r="AE36" s="116">
        <v>-0.244481</v>
      </c>
      <c r="AF36" s="117">
        <v>3.6034999999999998E-2</v>
      </c>
      <c r="AG36" s="38"/>
    </row>
    <row r="37" spans="1:33" ht="12" x14ac:dyDescent="0.2">
      <c r="A37" s="43" t="s">
        <v>456</v>
      </c>
      <c r="B37" s="115" t="s">
        <v>208</v>
      </c>
      <c r="C37" s="116">
        <v>0.103046</v>
      </c>
      <c r="D37" s="116">
        <v>9.6615999999999994E-2</v>
      </c>
      <c r="E37" s="116">
        <v>8.6531999999999998E-2</v>
      </c>
      <c r="F37" s="116">
        <v>8.6834999999999996E-2</v>
      </c>
      <c r="G37" s="116">
        <v>8.8994000000000004E-2</v>
      </c>
      <c r="H37" s="116">
        <v>9.0225E-2</v>
      </c>
      <c r="I37" s="116">
        <v>9.1201000000000004E-2</v>
      </c>
      <c r="J37" s="116">
        <v>9.5551999999999998E-2</v>
      </c>
      <c r="K37" s="116">
        <v>9.7609000000000001E-2</v>
      </c>
      <c r="L37" s="116">
        <v>9.9648E-2</v>
      </c>
      <c r="M37" s="116">
        <v>0.102908</v>
      </c>
      <c r="N37" s="116">
        <v>0.103702</v>
      </c>
      <c r="O37" s="116">
        <v>0.102284</v>
      </c>
      <c r="P37" s="116">
        <v>0.10080600000000001</v>
      </c>
      <c r="Q37" s="116">
        <v>9.9268999999999996E-2</v>
      </c>
      <c r="R37" s="116">
        <v>9.7669000000000006E-2</v>
      </c>
      <c r="S37" s="116">
        <v>9.6006999999999995E-2</v>
      </c>
      <c r="T37" s="116">
        <v>9.4281000000000004E-2</v>
      </c>
      <c r="U37" s="116">
        <v>9.2749999999999999E-2</v>
      </c>
      <c r="V37" s="116">
        <v>9.0892000000000001E-2</v>
      </c>
      <c r="W37" s="116">
        <v>8.8966000000000003E-2</v>
      </c>
      <c r="X37" s="116">
        <v>8.6970000000000006E-2</v>
      </c>
      <c r="Y37" s="116">
        <v>8.4903000000000006E-2</v>
      </c>
      <c r="Z37" s="116">
        <v>8.2765000000000005E-2</v>
      </c>
      <c r="AA37" s="116">
        <v>8.0551999999999999E-2</v>
      </c>
      <c r="AB37" s="116">
        <v>7.8265000000000001E-2</v>
      </c>
      <c r="AC37" s="116">
        <v>7.5900999999999996E-2</v>
      </c>
      <c r="AD37" s="116">
        <v>7.3458999999999997E-2</v>
      </c>
      <c r="AE37" s="116">
        <v>7.0937E-2</v>
      </c>
      <c r="AF37" s="117" t="s">
        <v>615</v>
      </c>
      <c r="AG37" s="38"/>
    </row>
    <row r="38" spans="1:33" ht="12" x14ac:dyDescent="0.2">
      <c r="A38" s="43" t="s">
        <v>457</v>
      </c>
      <c r="B38" s="115" t="s">
        <v>205</v>
      </c>
      <c r="C38" s="116">
        <v>0.107</v>
      </c>
      <c r="D38" s="116">
        <v>9.3790999999999999E-2</v>
      </c>
      <c r="E38" s="116">
        <v>7.8514E-2</v>
      </c>
      <c r="F38" s="116">
        <v>7.8777E-2</v>
      </c>
      <c r="G38" s="116">
        <v>8.0894999999999995E-2</v>
      </c>
      <c r="H38" s="116">
        <v>8.2086000000000006E-2</v>
      </c>
      <c r="I38" s="116">
        <v>8.3020999999999998E-2</v>
      </c>
      <c r="J38" s="116">
        <v>8.7332000000000007E-2</v>
      </c>
      <c r="K38" s="116">
        <v>8.9346999999999996E-2</v>
      </c>
      <c r="L38" s="116">
        <v>9.1345999999999997E-2</v>
      </c>
      <c r="M38" s="116">
        <v>9.4563999999999995E-2</v>
      </c>
      <c r="N38" s="116">
        <v>9.5315999999999998E-2</v>
      </c>
      <c r="O38" s="116">
        <v>9.3855999999999995E-2</v>
      </c>
      <c r="P38" s="116">
        <v>9.2336000000000001E-2</v>
      </c>
      <c r="Q38" s="116">
        <v>9.0756000000000003E-2</v>
      </c>
      <c r="R38" s="116">
        <v>8.9113999999999999E-2</v>
      </c>
      <c r="S38" s="116">
        <v>8.7409000000000001E-2</v>
      </c>
      <c r="T38" s="116">
        <v>8.5639999999999994E-2</v>
      </c>
      <c r="U38" s="116">
        <v>8.4066000000000002E-2</v>
      </c>
      <c r="V38" s="116">
        <v>8.2165000000000002E-2</v>
      </c>
      <c r="W38" s="116">
        <v>8.0195000000000002E-2</v>
      </c>
      <c r="X38" s="116">
        <v>7.8155000000000002E-2</v>
      </c>
      <c r="Y38" s="116">
        <v>7.6044E-2</v>
      </c>
      <c r="Z38" s="116">
        <v>7.3860999999999996E-2</v>
      </c>
      <c r="AA38" s="116">
        <v>7.1605000000000002E-2</v>
      </c>
      <c r="AB38" s="116">
        <v>6.9272E-2</v>
      </c>
      <c r="AC38" s="116">
        <v>6.6863000000000006E-2</v>
      </c>
      <c r="AD38" s="116">
        <v>6.4376000000000003E-2</v>
      </c>
      <c r="AE38" s="116">
        <v>6.1808000000000002E-2</v>
      </c>
      <c r="AF38" s="117">
        <v>-1.9408999999999999E-2</v>
      </c>
      <c r="AG38" s="38"/>
    </row>
    <row r="39" spans="1:33" ht="12" x14ac:dyDescent="0.2">
      <c r="A39" s="43" t="s">
        <v>458</v>
      </c>
      <c r="B39" s="115" t="s">
        <v>206</v>
      </c>
      <c r="C39" s="116">
        <v>-3.9529999999999999E-3</v>
      </c>
      <c r="D39" s="116">
        <v>2.8249999999999998E-3</v>
      </c>
      <c r="E39" s="116">
        <v>8.0180000000000008E-3</v>
      </c>
      <c r="F39" s="116">
        <v>8.0579999999999992E-3</v>
      </c>
      <c r="G39" s="116">
        <v>8.0979999999999993E-3</v>
      </c>
      <c r="H39" s="116">
        <v>8.1390000000000004E-3</v>
      </c>
      <c r="I39" s="116">
        <v>8.1799999999999998E-3</v>
      </c>
      <c r="J39" s="116">
        <v>8.2199999999999999E-3</v>
      </c>
      <c r="K39" s="116">
        <v>8.2620000000000002E-3</v>
      </c>
      <c r="L39" s="116">
        <v>8.3029999999999996E-3</v>
      </c>
      <c r="M39" s="116">
        <v>8.3440000000000007E-3</v>
      </c>
      <c r="N39" s="116">
        <v>8.3859999999999994E-3</v>
      </c>
      <c r="O39" s="116">
        <v>8.4279999999999997E-3</v>
      </c>
      <c r="P39" s="116">
        <v>8.4700000000000001E-3</v>
      </c>
      <c r="Q39" s="116">
        <v>8.5120000000000005E-3</v>
      </c>
      <c r="R39" s="116">
        <v>8.5550000000000001E-3</v>
      </c>
      <c r="S39" s="116">
        <v>8.5979999999999997E-3</v>
      </c>
      <c r="T39" s="116">
        <v>8.6409999999999994E-3</v>
      </c>
      <c r="U39" s="116">
        <v>8.6840000000000007E-3</v>
      </c>
      <c r="V39" s="116">
        <v>8.7270000000000004E-3</v>
      </c>
      <c r="W39" s="116">
        <v>8.7709999999999993E-3</v>
      </c>
      <c r="X39" s="116">
        <v>8.8149999999999999E-3</v>
      </c>
      <c r="Y39" s="116">
        <v>8.8590000000000006E-3</v>
      </c>
      <c r="Z39" s="116">
        <v>8.9029999999999995E-3</v>
      </c>
      <c r="AA39" s="116">
        <v>8.9479999999999994E-3</v>
      </c>
      <c r="AB39" s="116">
        <v>8.9929999999999993E-3</v>
      </c>
      <c r="AC39" s="116">
        <v>9.0379999999999992E-3</v>
      </c>
      <c r="AD39" s="116">
        <v>9.0830000000000008E-3</v>
      </c>
      <c r="AE39" s="116">
        <v>9.1280000000000007E-3</v>
      </c>
      <c r="AF39" s="117" t="s">
        <v>615</v>
      </c>
      <c r="AG39" s="38"/>
    </row>
    <row r="40" spans="1:33" ht="12" x14ac:dyDescent="0.2">
      <c r="A40" s="43" t="s">
        <v>456</v>
      </c>
      <c r="B40" s="115" t="s">
        <v>658</v>
      </c>
      <c r="C40" s="116">
        <v>0.15453900000000001</v>
      </c>
      <c r="D40" s="116">
        <v>0.13426399999999999</v>
      </c>
      <c r="E40" s="116">
        <v>0.149754</v>
      </c>
      <c r="F40" s="116">
        <v>0.153641</v>
      </c>
      <c r="G40" s="116">
        <v>0.15385399999999999</v>
      </c>
      <c r="H40" s="116">
        <v>0.154637</v>
      </c>
      <c r="I40" s="116">
        <v>0.15651999999999999</v>
      </c>
      <c r="J40" s="116">
        <v>0.15659000000000001</v>
      </c>
      <c r="K40" s="116">
        <v>0.15956100000000001</v>
      </c>
      <c r="L40" s="116">
        <v>0.162161</v>
      </c>
      <c r="M40" s="116">
        <v>0.16354399999999999</v>
      </c>
      <c r="N40" s="116">
        <v>0.16517899999999999</v>
      </c>
      <c r="O40" s="116">
        <v>0.16807900000000001</v>
      </c>
      <c r="P40" s="116">
        <v>0.17058699999999999</v>
      </c>
      <c r="Q40" s="116">
        <v>0.17416999999999999</v>
      </c>
      <c r="R40" s="116">
        <v>0.17709</v>
      </c>
      <c r="S40" s="116">
        <v>0.17955699999999999</v>
      </c>
      <c r="T40" s="116">
        <v>0.18202299999999999</v>
      </c>
      <c r="U40" s="116">
        <v>0.18340500000000001</v>
      </c>
      <c r="V40" s="116">
        <v>0.18469099999999999</v>
      </c>
      <c r="W40" s="116">
        <v>0.18563299999999999</v>
      </c>
      <c r="X40" s="116">
        <v>0.18648000000000001</v>
      </c>
      <c r="Y40" s="116">
        <v>0.186914</v>
      </c>
      <c r="Z40" s="116">
        <v>0.190362</v>
      </c>
      <c r="AA40" s="116">
        <v>0.19683600000000001</v>
      </c>
      <c r="AB40" s="116">
        <v>0.206123</v>
      </c>
      <c r="AC40" s="116">
        <v>0.22497</v>
      </c>
      <c r="AD40" s="116">
        <v>0.23782800000000001</v>
      </c>
      <c r="AE40" s="116">
        <v>0.245862</v>
      </c>
      <c r="AF40" s="117">
        <v>1.6721E-2</v>
      </c>
      <c r="AG40" s="38"/>
    </row>
    <row r="41" spans="1:33" ht="12" x14ac:dyDescent="0.2">
      <c r="A41" s="43" t="s">
        <v>457</v>
      </c>
      <c r="B41" s="115" t="s">
        <v>205</v>
      </c>
      <c r="C41" s="116">
        <v>0.13333800000000001</v>
      </c>
      <c r="D41" s="116">
        <v>0.11060200000000001</v>
      </c>
      <c r="E41" s="116">
        <v>0.11529399999999999</v>
      </c>
      <c r="F41" s="116">
        <v>0.11874999999999999</v>
      </c>
      <c r="G41" s="116">
        <v>0.11852699999999999</v>
      </c>
      <c r="H41" s="116">
        <v>0.118868</v>
      </c>
      <c r="I41" s="116">
        <v>0.12030399999999999</v>
      </c>
      <c r="J41" s="116">
        <v>0.119922</v>
      </c>
      <c r="K41" s="116">
        <v>0.122435</v>
      </c>
      <c r="L41" s="116">
        <v>0.124571</v>
      </c>
      <c r="M41" s="116">
        <v>0.12548300000000001</v>
      </c>
      <c r="N41" s="116">
        <v>0.126642</v>
      </c>
      <c r="O41" s="116">
        <v>0.12906100000000001</v>
      </c>
      <c r="P41" s="116">
        <v>0.131081</v>
      </c>
      <c r="Q41" s="116">
        <v>0.13417100000000001</v>
      </c>
      <c r="R41" s="116">
        <v>0.13658999999999999</v>
      </c>
      <c r="S41" s="116">
        <v>0.13855100000000001</v>
      </c>
      <c r="T41" s="116">
        <v>0.14050399999999999</v>
      </c>
      <c r="U41" s="116">
        <v>0.14136699999999999</v>
      </c>
      <c r="V41" s="116">
        <v>0.142128</v>
      </c>
      <c r="W41" s="116">
        <v>0.142538</v>
      </c>
      <c r="X41" s="116">
        <v>0.142846</v>
      </c>
      <c r="Y41" s="116">
        <v>0.142735</v>
      </c>
      <c r="Z41" s="116">
        <v>0.14563100000000001</v>
      </c>
      <c r="AA41" s="116">
        <v>0.15154500000000001</v>
      </c>
      <c r="AB41" s="116">
        <v>0.16026599999999999</v>
      </c>
      <c r="AC41" s="116">
        <v>0.17854</v>
      </c>
      <c r="AD41" s="116">
        <v>0.19081799999999999</v>
      </c>
      <c r="AE41" s="116">
        <v>0.198264</v>
      </c>
      <c r="AF41" s="117">
        <v>1.4269E-2</v>
      </c>
      <c r="AG41" s="38"/>
    </row>
    <row r="42" spans="1:33" ht="12" x14ac:dyDescent="0.2">
      <c r="A42" s="43" t="s">
        <v>458</v>
      </c>
      <c r="B42" s="115" t="s">
        <v>206</v>
      </c>
      <c r="C42" s="116">
        <v>2.12E-2</v>
      </c>
      <c r="D42" s="116">
        <v>2.3661999999999999E-2</v>
      </c>
      <c r="E42" s="116">
        <v>3.4459999999999998E-2</v>
      </c>
      <c r="F42" s="116">
        <v>3.4890999999999998E-2</v>
      </c>
      <c r="G42" s="116">
        <v>3.5326999999999997E-2</v>
      </c>
      <c r="H42" s="116">
        <v>3.5769000000000002E-2</v>
      </c>
      <c r="I42" s="116">
        <v>3.6215999999999998E-2</v>
      </c>
      <c r="J42" s="116">
        <v>3.6667999999999999E-2</v>
      </c>
      <c r="K42" s="116">
        <v>3.7127E-2</v>
      </c>
      <c r="L42" s="116">
        <v>3.7590999999999999E-2</v>
      </c>
      <c r="M42" s="116">
        <v>3.8060999999999998E-2</v>
      </c>
      <c r="N42" s="116">
        <v>3.8536000000000001E-2</v>
      </c>
      <c r="O42" s="116">
        <v>3.9017999999999997E-2</v>
      </c>
      <c r="P42" s="116">
        <v>3.9505999999999999E-2</v>
      </c>
      <c r="Q42" s="116">
        <v>0.04</v>
      </c>
      <c r="R42" s="116">
        <v>4.0500000000000001E-2</v>
      </c>
      <c r="S42" s="116">
        <v>4.1006000000000001E-2</v>
      </c>
      <c r="T42" s="116">
        <v>4.1519E-2</v>
      </c>
      <c r="U42" s="116">
        <v>4.2037999999999999E-2</v>
      </c>
      <c r="V42" s="116">
        <v>4.2562999999999997E-2</v>
      </c>
      <c r="W42" s="116">
        <v>4.3095000000000001E-2</v>
      </c>
      <c r="X42" s="116">
        <v>4.3633999999999999E-2</v>
      </c>
      <c r="Y42" s="116">
        <v>4.4179000000000003E-2</v>
      </c>
      <c r="Z42" s="116">
        <v>4.4731E-2</v>
      </c>
      <c r="AA42" s="116">
        <v>4.5290999999999998E-2</v>
      </c>
      <c r="AB42" s="116">
        <v>4.5857000000000002E-2</v>
      </c>
      <c r="AC42" s="116">
        <v>4.6429999999999999E-2</v>
      </c>
      <c r="AD42" s="116">
        <v>4.7010000000000003E-2</v>
      </c>
      <c r="AE42" s="116">
        <v>4.7598000000000001E-2</v>
      </c>
      <c r="AF42" s="117">
        <v>2.9305999999999999E-2</v>
      </c>
      <c r="AG42" s="38"/>
    </row>
    <row r="43" spans="1:33" ht="12" x14ac:dyDescent="0.2">
      <c r="A43" s="43" t="s">
        <v>460</v>
      </c>
      <c r="B43" s="115" t="s">
        <v>209</v>
      </c>
      <c r="C43" s="116">
        <v>3.2669999999999999E-3</v>
      </c>
      <c r="D43" s="116">
        <v>2.836E-3</v>
      </c>
      <c r="E43" s="116">
        <v>2.9039999999999999E-3</v>
      </c>
      <c r="F43" s="116">
        <v>3.0049999999999999E-3</v>
      </c>
      <c r="G43" s="116">
        <v>3.4770000000000001E-3</v>
      </c>
      <c r="H43" s="116">
        <v>3.4949999999999998E-3</v>
      </c>
      <c r="I43" s="116">
        <v>3.5249999999999999E-3</v>
      </c>
      <c r="J43" s="116">
        <v>3.5170000000000002E-3</v>
      </c>
      <c r="K43" s="116">
        <v>3.568E-3</v>
      </c>
      <c r="L43" s="116">
        <v>3.6120000000000002E-3</v>
      </c>
      <c r="M43" s="116">
        <v>3.457E-3</v>
      </c>
      <c r="N43" s="116">
        <v>3.6540000000000001E-3</v>
      </c>
      <c r="O43" s="116">
        <v>3.5270000000000002E-3</v>
      </c>
      <c r="P43" s="116">
        <v>3.7450000000000001E-3</v>
      </c>
      <c r="Q43" s="116">
        <v>3.8080000000000002E-3</v>
      </c>
      <c r="R43" s="116">
        <v>3.8570000000000002E-3</v>
      </c>
      <c r="S43" s="116">
        <v>3.8969999999999999E-3</v>
      </c>
      <c r="T43" s="116">
        <v>3.9560000000000003E-3</v>
      </c>
      <c r="U43" s="116">
        <v>3.9740000000000001E-3</v>
      </c>
      <c r="V43" s="116">
        <v>3.9890000000000004E-3</v>
      </c>
      <c r="W43" s="116">
        <v>3.9979999999999998E-3</v>
      </c>
      <c r="X43" s="116">
        <v>3.9849999999999998E-3</v>
      </c>
      <c r="Y43" s="116">
        <v>3.9820000000000003E-3</v>
      </c>
      <c r="Z43" s="116">
        <v>4.0419999999999996E-3</v>
      </c>
      <c r="AA43" s="116">
        <v>4.1320000000000003E-3</v>
      </c>
      <c r="AB43" s="116">
        <v>4.3099999999999996E-3</v>
      </c>
      <c r="AC43" s="116">
        <v>4.7130000000000002E-3</v>
      </c>
      <c r="AD43" s="116">
        <v>4.7879999999999997E-3</v>
      </c>
      <c r="AE43" s="116">
        <v>4.6759999999999996E-3</v>
      </c>
      <c r="AF43" s="117">
        <v>1.2881999999999999E-2</v>
      </c>
      <c r="AG43" s="38"/>
    </row>
    <row r="44" spans="1:33" ht="12" x14ac:dyDescent="0.2">
      <c r="A44" s="43" t="s">
        <v>461</v>
      </c>
      <c r="B44" s="115" t="s">
        <v>205</v>
      </c>
      <c r="C44" s="116">
        <v>3.2669999999999999E-3</v>
      </c>
      <c r="D44" s="116">
        <v>2.836E-3</v>
      </c>
      <c r="E44" s="116">
        <v>2.9039999999999999E-3</v>
      </c>
      <c r="F44" s="116">
        <v>3.0049999999999999E-3</v>
      </c>
      <c r="G44" s="116">
        <v>3.4770000000000001E-3</v>
      </c>
      <c r="H44" s="116">
        <v>3.4949999999999998E-3</v>
      </c>
      <c r="I44" s="116">
        <v>3.5249999999999999E-3</v>
      </c>
      <c r="J44" s="116">
        <v>3.5170000000000002E-3</v>
      </c>
      <c r="K44" s="116">
        <v>3.568E-3</v>
      </c>
      <c r="L44" s="116">
        <v>3.6120000000000002E-3</v>
      </c>
      <c r="M44" s="116">
        <v>3.457E-3</v>
      </c>
      <c r="N44" s="116">
        <v>3.6540000000000001E-3</v>
      </c>
      <c r="O44" s="116">
        <v>3.5270000000000002E-3</v>
      </c>
      <c r="P44" s="116">
        <v>3.7450000000000001E-3</v>
      </c>
      <c r="Q44" s="116">
        <v>3.8080000000000002E-3</v>
      </c>
      <c r="R44" s="116">
        <v>3.8570000000000002E-3</v>
      </c>
      <c r="S44" s="116">
        <v>3.8969999999999999E-3</v>
      </c>
      <c r="T44" s="116">
        <v>3.9560000000000003E-3</v>
      </c>
      <c r="U44" s="116">
        <v>3.9740000000000001E-3</v>
      </c>
      <c r="V44" s="116">
        <v>3.9890000000000004E-3</v>
      </c>
      <c r="W44" s="116">
        <v>3.9979999999999998E-3</v>
      </c>
      <c r="X44" s="116">
        <v>3.9849999999999998E-3</v>
      </c>
      <c r="Y44" s="116">
        <v>3.9820000000000003E-3</v>
      </c>
      <c r="Z44" s="116">
        <v>4.0419999999999996E-3</v>
      </c>
      <c r="AA44" s="116">
        <v>4.1320000000000003E-3</v>
      </c>
      <c r="AB44" s="116">
        <v>4.3099999999999996E-3</v>
      </c>
      <c r="AC44" s="116">
        <v>4.7130000000000002E-3</v>
      </c>
      <c r="AD44" s="116">
        <v>4.7879999999999997E-3</v>
      </c>
      <c r="AE44" s="116">
        <v>4.6759999999999996E-3</v>
      </c>
      <c r="AF44" s="117">
        <v>1.2881999999999999E-2</v>
      </c>
      <c r="AG44" s="38"/>
    </row>
    <row r="45" spans="1:33" ht="12" x14ac:dyDescent="0.2">
      <c r="A45" s="43" t="s">
        <v>462</v>
      </c>
      <c r="B45" s="115" t="s">
        <v>206</v>
      </c>
      <c r="C45" s="116">
        <v>0</v>
      </c>
      <c r="D45" s="116">
        <v>0</v>
      </c>
      <c r="E45" s="116">
        <v>0</v>
      </c>
      <c r="F45" s="116">
        <v>0</v>
      </c>
      <c r="G45" s="116">
        <v>0</v>
      </c>
      <c r="H45" s="116">
        <v>0</v>
      </c>
      <c r="I45" s="116">
        <v>0</v>
      </c>
      <c r="J45" s="116">
        <v>0</v>
      </c>
      <c r="K45" s="116">
        <v>0</v>
      </c>
      <c r="L45" s="116">
        <v>0</v>
      </c>
      <c r="M45" s="116">
        <v>0</v>
      </c>
      <c r="N45" s="116">
        <v>0</v>
      </c>
      <c r="O45" s="116">
        <v>0</v>
      </c>
      <c r="P45" s="116">
        <v>0</v>
      </c>
      <c r="Q45" s="116">
        <v>0</v>
      </c>
      <c r="R45" s="116">
        <v>0</v>
      </c>
      <c r="S45" s="116">
        <v>0</v>
      </c>
      <c r="T45" s="116">
        <v>0</v>
      </c>
      <c r="U45" s="116">
        <v>0</v>
      </c>
      <c r="V45" s="116">
        <v>0</v>
      </c>
      <c r="W45" s="116">
        <v>0</v>
      </c>
      <c r="X45" s="116">
        <v>0</v>
      </c>
      <c r="Y45" s="116">
        <v>0</v>
      </c>
      <c r="Z45" s="116">
        <v>0</v>
      </c>
      <c r="AA45" s="116">
        <v>0</v>
      </c>
      <c r="AB45" s="116">
        <v>0</v>
      </c>
      <c r="AC45" s="116">
        <v>0</v>
      </c>
      <c r="AD45" s="116">
        <v>0</v>
      </c>
      <c r="AE45" s="116">
        <v>0</v>
      </c>
      <c r="AF45" s="117" t="s">
        <v>615</v>
      </c>
      <c r="AG45" s="38"/>
    </row>
    <row r="46" spans="1:33" ht="12" x14ac:dyDescent="0.2">
      <c r="A46" s="43" t="s">
        <v>463</v>
      </c>
      <c r="B46" s="115" t="s">
        <v>207</v>
      </c>
      <c r="C46" s="116">
        <v>0</v>
      </c>
      <c r="D46" s="116">
        <v>0</v>
      </c>
      <c r="E46" s="116">
        <v>0</v>
      </c>
      <c r="F46" s="116">
        <v>0</v>
      </c>
      <c r="G46" s="116">
        <v>0</v>
      </c>
      <c r="H46" s="116">
        <v>0</v>
      </c>
      <c r="I46" s="116">
        <v>0</v>
      </c>
      <c r="J46" s="116">
        <v>0</v>
      </c>
      <c r="K46" s="116">
        <v>0</v>
      </c>
      <c r="L46" s="116">
        <v>0</v>
      </c>
      <c r="M46" s="116">
        <v>0</v>
      </c>
      <c r="N46" s="116">
        <v>0</v>
      </c>
      <c r="O46" s="116">
        <v>0</v>
      </c>
      <c r="P46" s="116">
        <v>0</v>
      </c>
      <c r="Q46" s="116">
        <v>0</v>
      </c>
      <c r="R46" s="116">
        <v>0</v>
      </c>
      <c r="S46" s="116">
        <v>0</v>
      </c>
      <c r="T46" s="116">
        <v>0</v>
      </c>
      <c r="U46" s="116">
        <v>0</v>
      </c>
      <c r="V46" s="116">
        <v>0</v>
      </c>
      <c r="W46" s="116">
        <v>0</v>
      </c>
      <c r="X46" s="116">
        <v>0</v>
      </c>
      <c r="Y46" s="116">
        <v>0</v>
      </c>
      <c r="Z46" s="116">
        <v>0</v>
      </c>
      <c r="AA46" s="116">
        <v>0</v>
      </c>
      <c r="AB46" s="116">
        <v>0</v>
      </c>
      <c r="AC46" s="116">
        <v>0</v>
      </c>
      <c r="AD46" s="116">
        <v>0</v>
      </c>
      <c r="AE46" s="116">
        <v>0</v>
      </c>
      <c r="AF46" s="117" t="s">
        <v>615</v>
      </c>
      <c r="AG46" s="38"/>
    </row>
    <row r="47" spans="1:33" ht="12" x14ac:dyDescent="0.2">
      <c r="A47" s="43" t="s">
        <v>464</v>
      </c>
      <c r="B47" s="115" t="s">
        <v>210</v>
      </c>
      <c r="C47" s="116">
        <v>0</v>
      </c>
      <c r="D47" s="116">
        <v>0</v>
      </c>
      <c r="E47" s="116">
        <v>0</v>
      </c>
      <c r="F47" s="116">
        <v>0</v>
      </c>
      <c r="G47" s="116">
        <v>0</v>
      </c>
      <c r="H47" s="116">
        <v>0</v>
      </c>
      <c r="I47" s="116">
        <v>0</v>
      </c>
      <c r="J47" s="116">
        <v>0</v>
      </c>
      <c r="K47" s="116">
        <v>0</v>
      </c>
      <c r="L47" s="116">
        <v>0</v>
      </c>
      <c r="M47" s="116">
        <v>0</v>
      </c>
      <c r="N47" s="116">
        <v>0</v>
      </c>
      <c r="O47" s="116">
        <v>0</v>
      </c>
      <c r="P47" s="116">
        <v>0</v>
      </c>
      <c r="Q47" s="116">
        <v>0</v>
      </c>
      <c r="R47" s="116">
        <v>0</v>
      </c>
      <c r="S47" s="116">
        <v>0</v>
      </c>
      <c r="T47" s="116">
        <v>0</v>
      </c>
      <c r="U47" s="116">
        <v>0</v>
      </c>
      <c r="V47" s="116">
        <v>0</v>
      </c>
      <c r="W47" s="116">
        <v>0</v>
      </c>
      <c r="X47" s="116">
        <v>0</v>
      </c>
      <c r="Y47" s="116">
        <v>0</v>
      </c>
      <c r="Z47" s="116">
        <v>0</v>
      </c>
      <c r="AA47" s="116">
        <v>0</v>
      </c>
      <c r="AB47" s="116">
        <v>0</v>
      </c>
      <c r="AC47" s="116">
        <v>0</v>
      </c>
      <c r="AD47" s="116">
        <v>0</v>
      </c>
      <c r="AE47" s="116">
        <v>0</v>
      </c>
      <c r="AF47" s="117" t="s">
        <v>615</v>
      </c>
      <c r="AG47" s="38"/>
    </row>
    <row r="48" spans="1:33" ht="12" x14ac:dyDescent="0.2">
      <c r="A48" s="43" t="s">
        <v>465</v>
      </c>
      <c r="B48" s="115" t="s">
        <v>211</v>
      </c>
      <c r="C48" s="116">
        <v>0</v>
      </c>
      <c r="D48" s="116">
        <v>0</v>
      </c>
      <c r="E48" s="116">
        <v>0</v>
      </c>
      <c r="F48" s="116">
        <v>0</v>
      </c>
      <c r="G48" s="116">
        <v>0</v>
      </c>
      <c r="H48" s="116">
        <v>0</v>
      </c>
      <c r="I48" s="116">
        <v>0</v>
      </c>
      <c r="J48" s="116">
        <v>0</v>
      </c>
      <c r="K48" s="116">
        <v>0</v>
      </c>
      <c r="L48" s="116">
        <v>0</v>
      </c>
      <c r="M48" s="116">
        <v>0</v>
      </c>
      <c r="N48" s="116">
        <v>0</v>
      </c>
      <c r="O48" s="116">
        <v>0</v>
      </c>
      <c r="P48" s="116">
        <v>0</v>
      </c>
      <c r="Q48" s="116">
        <v>0</v>
      </c>
      <c r="R48" s="116">
        <v>0</v>
      </c>
      <c r="S48" s="116">
        <v>0</v>
      </c>
      <c r="T48" s="116">
        <v>0</v>
      </c>
      <c r="U48" s="116">
        <v>0</v>
      </c>
      <c r="V48" s="116">
        <v>0</v>
      </c>
      <c r="W48" s="116">
        <v>0</v>
      </c>
      <c r="X48" s="116">
        <v>0</v>
      </c>
      <c r="Y48" s="116">
        <v>0</v>
      </c>
      <c r="Z48" s="116">
        <v>0</v>
      </c>
      <c r="AA48" s="116">
        <v>0</v>
      </c>
      <c r="AB48" s="116">
        <v>0</v>
      </c>
      <c r="AC48" s="116">
        <v>0</v>
      </c>
      <c r="AD48" s="116">
        <v>0</v>
      </c>
      <c r="AE48" s="116">
        <v>0</v>
      </c>
      <c r="AF48" s="117" t="s">
        <v>615</v>
      </c>
      <c r="AG48" s="38"/>
    </row>
    <row r="49" spans="1:33" ht="12" x14ac:dyDescent="0.2">
      <c r="A49" s="43" t="s">
        <v>466</v>
      </c>
      <c r="B49" s="115" t="s">
        <v>212</v>
      </c>
      <c r="C49" s="116">
        <v>0.221</v>
      </c>
      <c r="D49" s="116">
        <v>0.221</v>
      </c>
      <c r="E49" s="116">
        <v>0.24610799999999999</v>
      </c>
      <c r="F49" s="116">
        <v>0.24314</v>
      </c>
      <c r="G49" s="116">
        <v>0.24392800000000001</v>
      </c>
      <c r="H49" s="116">
        <v>0.242807</v>
      </c>
      <c r="I49" s="116">
        <v>0.247248</v>
      </c>
      <c r="J49" s="116">
        <v>0.24743499999999999</v>
      </c>
      <c r="K49" s="116">
        <v>0.24770700000000001</v>
      </c>
      <c r="L49" s="116">
        <v>0.24720900000000001</v>
      </c>
      <c r="M49" s="116">
        <v>0.246064</v>
      </c>
      <c r="N49" s="116">
        <v>0.24565600000000001</v>
      </c>
      <c r="O49" s="116">
        <v>0.24953900000000001</v>
      </c>
      <c r="P49" s="116">
        <v>0.24784400000000001</v>
      </c>
      <c r="Q49" s="116">
        <v>0.25062499999999999</v>
      </c>
      <c r="R49" s="116">
        <v>0.25018699999999999</v>
      </c>
      <c r="S49" s="116">
        <v>0.245783</v>
      </c>
      <c r="T49" s="116">
        <v>0.23819199999999999</v>
      </c>
      <c r="U49" s="116">
        <v>0.23760100000000001</v>
      </c>
      <c r="V49" s="116">
        <v>0.23735300000000001</v>
      </c>
      <c r="W49" s="116">
        <v>0.238452</v>
      </c>
      <c r="X49" s="116">
        <v>0.23852000000000001</v>
      </c>
      <c r="Y49" s="116">
        <v>0.23727200000000001</v>
      </c>
      <c r="Z49" s="116">
        <v>0.23674000000000001</v>
      </c>
      <c r="AA49" s="116">
        <v>0.237675</v>
      </c>
      <c r="AB49" s="116">
        <v>0.23657600000000001</v>
      </c>
      <c r="AC49" s="116">
        <v>0.23842099999999999</v>
      </c>
      <c r="AD49" s="116">
        <v>0.24124999999999999</v>
      </c>
      <c r="AE49" s="116">
        <v>0.237987</v>
      </c>
      <c r="AF49" s="117">
        <v>2.6480000000000002E-3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114" t="s">
        <v>90</v>
      </c>
      <c r="C51" s="118">
        <v>19.608882999999999</v>
      </c>
      <c r="D51" s="118">
        <v>20.276098000000001</v>
      </c>
      <c r="E51" s="118">
        <v>19.976271000000001</v>
      </c>
      <c r="F51" s="118">
        <v>19.913975000000001</v>
      </c>
      <c r="G51" s="118">
        <v>19.928293</v>
      </c>
      <c r="H51" s="118">
        <v>19.931873</v>
      </c>
      <c r="I51" s="118">
        <v>19.898897000000002</v>
      </c>
      <c r="J51" s="118">
        <v>19.833611999999999</v>
      </c>
      <c r="K51" s="118">
        <v>19.720451000000001</v>
      </c>
      <c r="L51" s="118">
        <v>19.644252999999999</v>
      </c>
      <c r="M51" s="118">
        <v>19.579464000000002</v>
      </c>
      <c r="N51" s="118">
        <v>19.533199</v>
      </c>
      <c r="O51" s="118">
        <v>19.524470999999998</v>
      </c>
      <c r="P51" s="118">
        <v>19.516251</v>
      </c>
      <c r="Q51" s="118">
        <v>19.475470999999999</v>
      </c>
      <c r="R51" s="118">
        <v>19.474564000000001</v>
      </c>
      <c r="S51" s="118">
        <v>19.482327999999999</v>
      </c>
      <c r="T51" s="118">
        <v>19.488205000000001</v>
      </c>
      <c r="U51" s="118">
        <v>19.550716000000001</v>
      </c>
      <c r="V51" s="118">
        <v>19.626808</v>
      </c>
      <c r="W51" s="118">
        <v>19.677143000000001</v>
      </c>
      <c r="X51" s="118">
        <v>19.734214999999999</v>
      </c>
      <c r="Y51" s="118">
        <v>19.769897</v>
      </c>
      <c r="Z51" s="118">
        <v>19.811585999999998</v>
      </c>
      <c r="AA51" s="118">
        <v>19.868704000000001</v>
      </c>
      <c r="AB51" s="118">
        <v>19.954145</v>
      </c>
      <c r="AC51" s="118">
        <v>20.068038999999999</v>
      </c>
      <c r="AD51" s="118">
        <v>20.179742999999998</v>
      </c>
      <c r="AE51" s="118">
        <v>20.303609999999999</v>
      </c>
      <c r="AF51" s="119">
        <v>1.2440000000000001E-3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114"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114"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115" t="s">
        <v>659</v>
      </c>
      <c r="C56" s="116">
        <v>3.4289999999999998</v>
      </c>
      <c r="D56" s="116">
        <v>3.5379999999999998</v>
      </c>
      <c r="E56" s="116">
        <v>3.675897</v>
      </c>
      <c r="F56" s="116">
        <v>3.7570929999999998</v>
      </c>
      <c r="G56" s="116">
        <v>3.891187</v>
      </c>
      <c r="H56" s="116">
        <v>3.9882499999999999</v>
      </c>
      <c r="I56" s="116">
        <v>4.060676</v>
      </c>
      <c r="J56" s="116">
        <v>4.107907</v>
      </c>
      <c r="K56" s="116">
        <v>4.1422439999999998</v>
      </c>
      <c r="L56" s="116">
        <v>4.2036290000000003</v>
      </c>
      <c r="M56" s="116">
        <v>4.2580689999999999</v>
      </c>
      <c r="N56" s="116">
        <v>4.3025159999999998</v>
      </c>
      <c r="O56" s="116">
        <v>4.356732</v>
      </c>
      <c r="P56" s="116">
        <v>4.4081650000000003</v>
      </c>
      <c r="Q56" s="116">
        <v>4.4335690000000003</v>
      </c>
      <c r="R56" s="116">
        <v>4.4690919999999998</v>
      </c>
      <c r="S56" s="116">
        <v>4.5070690000000004</v>
      </c>
      <c r="T56" s="116">
        <v>4.5448009999999996</v>
      </c>
      <c r="U56" s="116">
        <v>4.6118740000000003</v>
      </c>
      <c r="V56" s="116">
        <v>4.6780220000000003</v>
      </c>
      <c r="W56" s="116">
        <v>4.7188650000000001</v>
      </c>
      <c r="X56" s="116">
        <v>4.7716919999999998</v>
      </c>
      <c r="Y56" s="116">
        <v>4.8024199999999997</v>
      </c>
      <c r="Z56" s="116">
        <v>4.823563</v>
      </c>
      <c r="AA56" s="116">
        <v>4.8458759999999996</v>
      </c>
      <c r="AB56" s="116">
        <v>4.8805379999999996</v>
      </c>
      <c r="AC56" s="116">
        <v>4.9277759999999997</v>
      </c>
      <c r="AD56" s="116">
        <v>4.9641979999999997</v>
      </c>
      <c r="AE56" s="116">
        <v>5.0017569999999996</v>
      </c>
      <c r="AF56" s="117">
        <v>1.3573999999999999E-2</v>
      </c>
      <c r="AG56" s="38"/>
    </row>
    <row r="57" spans="1:33" ht="15" customHeight="1" x14ac:dyDescent="0.2">
      <c r="A57" s="43" t="s">
        <v>469</v>
      </c>
      <c r="B57" s="115" t="s">
        <v>94</v>
      </c>
      <c r="C57" s="116">
        <v>8.7870000000000008</v>
      </c>
      <c r="D57" s="116">
        <v>8.7539999999999996</v>
      </c>
      <c r="E57" s="116">
        <v>8.8110850000000003</v>
      </c>
      <c r="F57" s="116">
        <v>8.6824440000000003</v>
      </c>
      <c r="G57" s="116">
        <v>8.5858270000000001</v>
      </c>
      <c r="H57" s="116">
        <v>8.5017829999999996</v>
      </c>
      <c r="I57" s="116">
        <v>8.4051399999999994</v>
      </c>
      <c r="J57" s="116">
        <v>8.2925109999999993</v>
      </c>
      <c r="K57" s="116">
        <v>8.1670660000000002</v>
      </c>
      <c r="L57" s="116">
        <v>8.0490940000000002</v>
      </c>
      <c r="M57" s="116">
        <v>7.9374710000000004</v>
      </c>
      <c r="N57" s="116">
        <v>7.8510540000000004</v>
      </c>
      <c r="O57" s="116">
        <v>7.7803599999999999</v>
      </c>
      <c r="P57" s="116">
        <v>7.7116340000000001</v>
      </c>
      <c r="Q57" s="116">
        <v>7.638172</v>
      </c>
      <c r="R57" s="116">
        <v>7.5756649999999999</v>
      </c>
      <c r="S57" s="116">
        <v>7.5222519999999999</v>
      </c>
      <c r="T57" s="116">
        <v>7.4697789999999999</v>
      </c>
      <c r="U57" s="116">
        <v>7.4311800000000003</v>
      </c>
      <c r="V57" s="116">
        <v>7.4017330000000001</v>
      </c>
      <c r="W57" s="116">
        <v>7.3779890000000004</v>
      </c>
      <c r="X57" s="116">
        <v>7.3569779999999998</v>
      </c>
      <c r="Y57" s="116">
        <v>7.342746</v>
      </c>
      <c r="Z57" s="116">
        <v>7.3381759999999998</v>
      </c>
      <c r="AA57" s="116">
        <v>7.3481110000000003</v>
      </c>
      <c r="AB57" s="116">
        <v>7.3716629999999999</v>
      </c>
      <c r="AC57" s="116">
        <v>7.4062739999999998</v>
      </c>
      <c r="AD57" s="116">
        <v>7.449821</v>
      </c>
      <c r="AE57" s="116">
        <v>7.5024610000000003</v>
      </c>
      <c r="AF57" s="117">
        <v>-5.6280000000000002E-3</v>
      </c>
      <c r="AG57" s="38"/>
    </row>
    <row r="58" spans="1:33" ht="15" customHeight="1" x14ac:dyDescent="0.2">
      <c r="A58" s="43" t="s">
        <v>470</v>
      </c>
      <c r="B58" s="115" t="s">
        <v>213</v>
      </c>
      <c r="C58" s="116">
        <v>2.2315000000000002E-2</v>
      </c>
      <c r="D58" s="116">
        <v>2.2669999999999999E-2</v>
      </c>
      <c r="E58" s="116">
        <v>2.2311999999999999E-2</v>
      </c>
      <c r="F58" s="116">
        <v>2.2353999999999999E-2</v>
      </c>
      <c r="G58" s="116">
        <v>2.1794999999999998E-2</v>
      </c>
      <c r="H58" s="116">
        <v>2.1181999999999999E-2</v>
      </c>
      <c r="I58" s="116">
        <v>2.0518999999999999E-2</v>
      </c>
      <c r="J58" s="116">
        <v>1.9709000000000001E-2</v>
      </c>
      <c r="K58" s="116">
        <v>1.8817E-2</v>
      </c>
      <c r="L58" s="116">
        <v>1.7989000000000002E-2</v>
      </c>
      <c r="M58" s="116">
        <v>1.7179E-2</v>
      </c>
      <c r="N58" s="116">
        <v>1.6463999999999999E-2</v>
      </c>
      <c r="O58" s="116">
        <v>1.5824999999999999E-2</v>
      </c>
      <c r="P58" s="116">
        <v>1.5287E-2</v>
      </c>
      <c r="Q58" s="116">
        <v>1.4725E-2</v>
      </c>
      <c r="R58" s="116">
        <v>1.4323000000000001E-2</v>
      </c>
      <c r="S58" s="116">
        <v>1.404E-2</v>
      </c>
      <c r="T58" s="116">
        <v>1.3840999999999999E-2</v>
      </c>
      <c r="U58" s="116">
        <v>1.3754000000000001E-2</v>
      </c>
      <c r="V58" s="116">
        <v>1.3697000000000001E-2</v>
      </c>
      <c r="W58" s="116">
        <v>1.3668E-2</v>
      </c>
      <c r="X58" s="116">
        <v>1.3714E-2</v>
      </c>
      <c r="Y58" s="116">
        <v>1.3805E-2</v>
      </c>
      <c r="Z58" s="116">
        <v>1.3878E-2</v>
      </c>
      <c r="AA58" s="116">
        <v>1.3979E-2</v>
      </c>
      <c r="AB58" s="116">
        <v>1.4108000000000001E-2</v>
      </c>
      <c r="AC58" s="116">
        <v>1.4255E-2</v>
      </c>
      <c r="AD58" s="116">
        <v>1.4363000000000001E-2</v>
      </c>
      <c r="AE58" s="116">
        <v>1.456E-2</v>
      </c>
      <c r="AF58" s="117">
        <v>-1.5133000000000001E-2</v>
      </c>
      <c r="AG58" s="38"/>
    </row>
    <row r="59" spans="1:33" ht="15" customHeight="1" x14ac:dyDescent="0.2">
      <c r="A59" s="43" t="s">
        <v>471</v>
      </c>
      <c r="B59" s="115" t="s">
        <v>95</v>
      </c>
      <c r="C59" s="116">
        <v>1.548</v>
      </c>
      <c r="D59" s="116">
        <v>1.5740000000000001</v>
      </c>
      <c r="E59" s="116">
        <v>1.6768350000000001</v>
      </c>
      <c r="F59" s="116">
        <v>1.6793119999999999</v>
      </c>
      <c r="G59" s="116">
        <v>1.701168</v>
      </c>
      <c r="H59" s="116">
        <v>1.7221329999999999</v>
      </c>
      <c r="I59" s="116">
        <v>1.737814</v>
      </c>
      <c r="J59" s="116">
        <v>1.748553</v>
      </c>
      <c r="K59" s="116">
        <v>1.754321</v>
      </c>
      <c r="L59" s="116">
        <v>1.7607090000000001</v>
      </c>
      <c r="M59" s="116">
        <v>1.7724839999999999</v>
      </c>
      <c r="N59" s="116">
        <v>1.785763</v>
      </c>
      <c r="O59" s="116">
        <v>1.7995829999999999</v>
      </c>
      <c r="P59" s="116">
        <v>1.8161</v>
      </c>
      <c r="Q59" s="116">
        <v>1.835291</v>
      </c>
      <c r="R59" s="116">
        <v>1.85717</v>
      </c>
      <c r="S59" s="116">
        <v>1.8807069999999999</v>
      </c>
      <c r="T59" s="116">
        <v>1.90438</v>
      </c>
      <c r="U59" s="116">
        <v>1.932809</v>
      </c>
      <c r="V59" s="116">
        <v>1.9625239999999999</v>
      </c>
      <c r="W59" s="116">
        <v>1.9899770000000001</v>
      </c>
      <c r="X59" s="116">
        <v>2.015774</v>
      </c>
      <c r="Y59" s="116">
        <v>2.0408019999999998</v>
      </c>
      <c r="Z59" s="116">
        <v>2.0652620000000002</v>
      </c>
      <c r="AA59" s="116">
        <v>2.0901679999999998</v>
      </c>
      <c r="AB59" s="116">
        <v>2.1161020000000001</v>
      </c>
      <c r="AC59" s="116">
        <v>2.1450800000000001</v>
      </c>
      <c r="AD59" s="116">
        <v>2.1753330000000002</v>
      </c>
      <c r="AE59" s="116">
        <v>2.2063920000000001</v>
      </c>
      <c r="AF59" s="117">
        <v>1.2737E-2</v>
      </c>
      <c r="AG59" s="38"/>
    </row>
    <row r="60" spans="1:33" ht="15" customHeight="1" x14ac:dyDescent="0.2">
      <c r="A60" s="43" t="s">
        <v>472</v>
      </c>
      <c r="B60" s="115" t="s">
        <v>96</v>
      </c>
      <c r="C60" s="116">
        <v>3.9620000000000002</v>
      </c>
      <c r="D60" s="116">
        <v>3.9340000000000002</v>
      </c>
      <c r="E60" s="116">
        <v>3.8367849999999999</v>
      </c>
      <c r="F60" s="116">
        <v>3.8018040000000002</v>
      </c>
      <c r="G60" s="116">
        <v>3.7862439999999999</v>
      </c>
      <c r="H60" s="116">
        <v>3.7631700000000001</v>
      </c>
      <c r="I60" s="116">
        <v>3.744462</v>
      </c>
      <c r="J60" s="116">
        <v>3.7208920000000001</v>
      </c>
      <c r="K60" s="116">
        <v>3.6876199999999999</v>
      </c>
      <c r="L60" s="116">
        <v>3.6550530000000001</v>
      </c>
      <c r="M60" s="116">
        <v>3.6336729999999999</v>
      </c>
      <c r="N60" s="116">
        <v>3.6122380000000001</v>
      </c>
      <c r="O60" s="116">
        <v>3.594665</v>
      </c>
      <c r="P60" s="116">
        <v>3.583234</v>
      </c>
      <c r="Q60" s="116">
        <v>3.567628</v>
      </c>
      <c r="R60" s="116">
        <v>3.5591539999999999</v>
      </c>
      <c r="S60" s="116">
        <v>3.5510679999999999</v>
      </c>
      <c r="T60" s="116">
        <v>3.5407199999999999</v>
      </c>
      <c r="U60" s="116">
        <v>3.538808</v>
      </c>
      <c r="V60" s="116">
        <v>3.5427580000000001</v>
      </c>
      <c r="W60" s="116">
        <v>3.5447039999999999</v>
      </c>
      <c r="X60" s="116">
        <v>3.5433490000000001</v>
      </c>
      <c r="Y60" s="116">
        <v>3.536689</v>
      </c>
      <c r="Z60" s="116">
        <v>3.5301900000000002</v>
      </c>
      <c r="AA60" s="116">
        <v>3.523854</v>
      </c>
      <c r="AB60" s="116">
        <v>3.5183659999999999</v>
      </c>
      <c r="AC60" s="116">
        <v>3.516343</v>
      </c>
      <c r="AD60" s="116">
        <v>3.51586</v>
      </c>
      <c r="AE60" s="116">
        <v>3.5172629999999998</v>
      </c>
      <c r="AF60" s="117">
        <v>-4.2430000000000002E-3</v>
      </c>
      <c r="AG60" s="38"/>
    </row>
    <row r="61" spans="1:33" ht="15" customHeight="1" x14ac:dyDescent="0.2">
      <c r="A61" s="43" t="s">
        <v>473</v>
      </c>
      <c r="B61" s="115" t="s">
        <v>97</v>
      </c>
      <c r="C61" s="116">
        <v>3.6720000000000002</v>
      </c>
      <c r="D61" s="116">
        <v>3.6619999999999999</v>
      </c>
      <c r="E61" s="116">
        <v>3.4716260000000001</v>
      </c>
      <c r="F61" s="116">
        <v>3.4402430000000002</v>
      </c>
      <c r="G61" s="116">
        <v>3.4297260000000001</v>
      </c>
      <c r="H61" s="116">
        <v>3.4119679999999999</v>
      </c>
      <c r="I61" s="116">
        <v>3.397869</v>
      </c>
      <c r="J61" s="116">
        <v>3.3775750000000002</v>
      </c>
      <c r="K61" s="116">
        <v>3.3481990000000001</v>
      </c>
      <c r="L61" s="116">
        <v>3.3205770000000001</v>
      </c>
      <c r="M61" s="116">
        <v>3.3026849999999999</v>
      </c>
      <c r="N61" s="116">
        <v>3.2846030000000002</v>
      </c>
      <c r="O61" s="116">
        <v>3.2701829999999998</v>
      </c>
      <c r="P61" s="116">
        <v>3.2615949999999998</v>
      </c>
      <c r="Q61" s="116">
        <v>3.2488320000000002</v>
      </c>
      <c r="R61" s="116">
        <v>3.2431429999999999</v>
      </c>
      <c r="S61" s="116">
        <v>3.2387739999999998</v>
      </c>
      <c r="T61" s="116">
        <v>3.23109</v>
      </c>
      <c r="U61" s="116">
        <v>3.2320929999999999</v>
      </c>
      <c r="V61" s="116">
        <v>3.2383850000000001</v>
      </c>
      <c r="W61" s="116">
        <v>3.2426240000000002</v>
      </c>
      <c r="X61" s="116">
        <v>3.243792</v>
      </c>
      <c r="Y61" s="116">
        <v>3.239779</v>
      </c>
      <c r="Z61" s="116">
        <v>3.2357360000000002</v>
      </c>
      <c r="AA61" s="116">
        <v>3.2315510000000001</v>
      </c>
      <c r="AB61" s="116">
        <v>3.2284009999999999</v>
      </c>
      <c r="AC61" s="116">
        <v>3.2290009999999998</v>
      </c>
      <c r="AD61" s="116">
        <v>3.230566</v>
      </c>
      <c r="AE61" s="116">
        <v>3.2337090000000002</v>
      </c>
      <c r="AF61" s="117">
        <v>-4.529E-3</v>
      </c>
      <c r="AG61" s="38"/>
    </row>
    <row r="62" spans="1:33" ht="15" customHeight="1" x14ac:dyDescent="0.2">
      <c r="A62" s="43" t="s">
        <v>474</v>
      </c>
      <c r="B62" s="115" t="s">
        <v>98</v>
      </c>
      <c r="C62" s="116">
        <v>0.35599999999999998</v>
      </c>
      <c r="D62" s="116">
        <v>0.39500000000000002</v>
      </c>
      <c r="E62" s="116">
        <v>0.26398700000000003</v>
      </c>
      <c r="F62" s="116">
        <v>0.262629</v>
      </c>
      <c r="G62" s="116">
        <v>0.25168699999999999</v>
      </c>
      <c r="H62" s="116">
        <v>0.24815499999999999</v>
      </c>
      <c r="I62" s="116">
        <v>0.24001</v>
      </c>
      <c r="J62" s="116">
        <v>0.236541</v>
      </c>
      <c r="K62" s="116">
        <v>0.232932</v>
      </c>
      <c r="L62" s="116">
        <v>0.23210700000000001</v>
      </c>
      <c r="M62" s="116">
        <v>0.231155</v>
      </c>
      <c r="N62" s="116">
        <v>0.230098</v>
      </c>
      <c r="O62" s="116">
        <v>0.229548</v>
      </c>
      <c r="P62" s="116">
        <v>0.229183</v>
      </c>
      <c r="Q62" s="116">
        <v>0.22746</v>
      </c>
      <c r="R62" s="116">
        <v>0.22736300000000001</v>
      </c>
      <c r="S62" s="116">
        <v>0.22820499999999999</v>
      </c>
      <c r="T62" s="116">
        <v>0.228523</v>
      </c>
      <c r="U62" s="116">
        <v>0.228326</v>
      </c>
      <c r="V62" s="116">
        <v>0.22712099999999999</v>
      </c>
      <c r="W62" s="116">
        <v>0.22512499999999999</v>
      </c>
      <c r="X62" s="116">
        <v>0.22393099999999999</v>
      </c>
      <c r="Y62" s="116">
        <v>0.22253200000000001</v>
      </c>
      <c r="Z62" s="116">
        <v>0.220694</v>
      </c>
      <c r="AA62" s="116">
        <v>0.21994900000000001</v>
      </c>
      <c r="AB62" s="116">
        <v>0.219637</v>
      </c>
      <c r="AC62" s="116">
        <v>0.218031</v>
      </c>
      <c r="AD62" s="116">
        <v>0.21667900000000001</v>
      </c>
      <c r="AE62" s="116">
        <v>0.21498500000000001</v>
      </c>
      <c r="AF62" s="117">
        <v>-1.7852E-2</v>
      </c>
      <c r="AG62" s="38"/>
    </row>
    <row r="63" spans="1:33" ht="15" customHeight="1" x14ac:dyDescent="0.2">
      <c r="A63" s="43" t="s">
        <v>475</v>
      </c>
      <c r="B63" s="115" t="s">
        <v>99</v>
      </c>
      <c r="C63" s="116">
        <v>1.823</v>
      </c>
      <c r="D63" s="116">
        <v>1.8320000000000001</v>
      </c>
      <c r="E63" s="116">
        <v>1.732731</v>
      </c>
      <c r="F63" s="116">
        <v>1.74925</v>
      </c>
      <c r="G63" s="116">
        <v>1.7331160000000001</v>
      </c>
      <c r="H63" s="116">
        <v>1.729236</v>
      </c>
      <c r="I63" s="116">
        <v>1.7323949999999999</v>
      </c>
      <c r="J63" s="116">
        <v>1.748966</v>
      </c>
      <c r="K63" s="116">
        <v>1.758591</v>
      </c>
      <c r="L63" s="116">
        <v>1.7641770000000001</v>
      </c>
      <c r="M63" s="116">
        <v>1.7655130000000001</v>
      </c>
      <c r="N63" s="116">
        <v>1.772939</v>
      </c>
      <c r="O63" s="116">
        <v>1.785771</v>
      </c>
      <c r="P63" s="116">
        <v>1.7900389999999999</v>
      </c>
      <c r="Q63" s="116">
        <v>1.7961940000000001</v>
      </c>
      <c r="R63" s="116">
        <v>1.808983</v>
      </c>
      <c r="S63" s="116">
        <v>1.814063</v>
      </c>
      <c r="T63" s="116">
        <v>1.821172</v>
      </c>
      <c r="U63" s="116">
        <v>1.827726</v>
      </c>
      <c r="V63" s="116">
        <v>1.8345149999999999</v>
      </c>
      <c r="W63" s="116">
        <v>1.841051</v>
      </c>
      <c r="X63" s="116">
        <v>1.8431569999999999</v>
      </c>
      <c r="Y63" s="116">
        <v>1.8467229999999999</v>
      </c>
      <c r="Z63" s="116">
        <v>1.8542449999999999</v>
      </c>
      <c r="AA63" s="116">
        <v>1.8617490000000001</v>
      </c>
      <c r="AB63" s="116">
        <v>1.8686130000000001</v>
      </c>
      <c r="AC63" s="116">
        <v>1.8762570000000001</v>
      </c>
      <c r="AD63" s="116">
        <v>1.8802369999999999</v>
      </c>
      <c r="AE63" s="116">
        <v>1.8818490000000001</v>
      </c>
      <c r="AF63" s="117">
        <v>1.1349999999999999E-3</v>
      </c>
      <c r="AG63" s="38"/>
    </row>
    <row r="64" spans="1:33" ht="15" customHeight="1" x14ac:dyDescent="0.2">
      <c r="B64" s="114"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115" t="s">
        <v>101</v>
      </c>
      <c r="C65" s="116">
        <v>1.044311</v>
      </c>
      <c r="D65" s="116">
        <v>1.031806</v>
      </c>
      <c r="E65" s="116">
        <v>0.97677199999999997</v>
      </c>
      <c r="F65" s="116">
        <v>0.97509299999999999</v>
      </c>
      <c r="G65" s="116">
        <v>0.972607</v>
      </c>
      <c r="H65" s="116">
        <v>0.96942200000000001</v>
      </c>
      <c r="I65" s="116">
        <v>0.96859600000000001</v>
      </c>
      <c r="J65" s="116">
        <v>0.96635099999999996</v>
      </c>
      <c r="K65" s="116">
        <v>0.96330499999999997</v>
      </c>
      <c r="L65" s="116">
        <v>0.95996300000000001</v>
      </c>
      <c r="M65" s="116">
        <v>0.95640099999999995</v>
      </c>
      <c r="N65" s="116">
        <v>0.95266399999999996</v>
      </c>
      <c r="O65" s="116">
        <v>0.94916999999999996</v>
      </c>
      <c r="P65" s="116">
        <v>0.94581599999999999</v>
      </c>
      <c r="Q65" s="116">
        <v>0.94220999999999999</v>
      </c>
      <c r="R65" s="116">
        <v>0.93877999999999995</v>
      </c>
      <c r="S65" s="116">
        <v>0.93516900000000003</v>
      </c>
      <c r="T65" s="116">
        <v>0.93135199999999996</v>
      </c>
      <c r="U65" s="116">
        <v>0.92822199999999999</v>
      </c>
      <c r="V65" s="116">
        <v>0.92558099999999999</v>
      </c>
      <c r="W65" s="116">
        <v>0.92301599999999995</v>
      </c>
      <c r="X65" s="116">
        <v>0.92061499999999996</v>
      </c>
      <c r="Y65" s="116">
        <v>0.91833299999999995</v>
      </c>
      <c r="Z65" s="116">
        <v>0.91597300000000004</v>
      </c>
      <c r="AA65" s="116">
        <v>0.91355299999999995</v>
      </c>
      <c r="AB65" s="116">
        <v>0.91122599999999998</v>
      </c>
      <c r="AC65" s="116">
        <v>0.90915900000000005</v>
      </c>
      <c r="AD65" s="116">
        <v>0.90726200000000001</v>
      </c>
      <c r="AE65" s="116">
        <v>0.90549599999999997</v>
      </c>
      <c r="AF65" s="117">
        <v>-5.0809999999999996E-3</v>
      </c>
      <c r="AG65" s="38"/>
    </row>
    <row r="66" spans="1:33" ht="12" x14ac:dyDescent="0.2">
      <c r="A66" s="43" t="s">
        <v>477</v>
      </c>
      <c r="B66" s="115" t="s">
        <v>102</v>
      </c>
      <c r="C66" s="116">
        <v>5.5417889999999996</v>
      </c>
      <c r="D66" s="116">
        <v>5.7815849999999998</v>
      </c>
      <c r="E66" s="116">
        <v>5.5549150000000003</v>
      </c>
      <c r="F66" s="116">
        <v>5.6504810000000001</v>
      </c>
      <c r="G66" s="116">
        <v>5.7639800000000001</v>
      </c>
      <c r="H66" s="116">
        <v>5.8533330000000001</v>
      </c>
      <c r="I66" s="116">
        <v>5.9281860000000002</v>
      </c>
      <c r="J66" s="116">
        <v>5.9943400000000002</v>
      </c>
      <c r="K66" s="116">
        <v>6.0384200000000003</v>
      </c>
      <c r="L66" s="116">
        <v>6.1055799999999998</v>
      </c>
      <c r="M66" s="116">
        <v>6.1629449999999997</v>
      </c>
      <c r="N66" s="116">
        <v>6.2127860000000004</v>
      </c>
      <c r="O66" s="116">
        <v>6.2810439999999996</v>
      </c>
      <c r="P66" s="116">
        <v>6.3390399999999998</v>
      </c>
      <c r="Q66" s="116">
        <v>6.3727330000000002</v>
      </c>
      <c r="R66" s="116">
        <v>6.4251319999999996</v>
      </c>
      <c r="S66" s="116">
        <v>6.4729739999999998</v>
      </c>
      <c r="T66" s="116">
        <v>6.5192119999999996</v>
      </c>
      <c r="U66" s="116">
        <v>6.5978880000000002</v>
      </c>
      <c r="V66" s="116">
        <v>6.6753679999999997</v>
      </c>
      <c r="W66" s="116">
        <v>6.7259789999999997</v>
      </c>
      <c r="X66" s="116">
        <v>6.7838419999999999</v>
      </c>
      <c r="Y66" s="116">
        <v>6.8185630000000002</v>
      </c>
      <c r="Z66" s="116">
        <v>6.8507319999999998</v>
      </c>
      <c r="AA66" s="116">
        <v>6.8818520000000003</v>
      </c>
      <c r="AB66" s="116">
        <v>6.9249210000000003</v>
      </c>
      <c r="AC66" s="116">
        <v>6.980721</v>
      </c>
      <c r="AD66" s="116">
        <v>7.0223589999999998</v>
      </c>
      <c r="AE66" s="116">
        <v>7.0643549999999999</v>
      </c>
      <c r="AF66" s="117">
        <v>8.7069999999999995E-3</v>
      </c>
      <c r="AG66" s="38"/>
    </row>
    <row r="67" spans="1:33" ht="15" customHeight="1" x14ac:dyDescent="0.2">
      <c r="A67" s="43" t="s">
        <v>478</v>
      </c>
      <c r="B67" s="115" t="s">
        <v>103</v>
      </c>
      <c r="C67" s="116">
        <v>13.690028</v>
      </c>
      <c r="D67" s="116">
        <v>13.675508000000001</v>
      </c>
      <c r="E67" s="116">
        <v>13.500249</v>
      </c>
      <c r="F67" s="116">
        <v>13.343734</v>
      </c>
      <c r="G67" s="116">
        <v>13.248815</v>
      </c>
      <c r="H67" s="116">
        <v>13.166964999999999</v>
      </c>
      <c r="I67" s="116">
        <v>13.062037</v>
      </c>
      <c r="J67" s="116">
        <v>12.932741999999999</v>
      </c>
      <c r="K67" s="116">
        <v>12.778478</v>
      </c>
      <c r="L67" s="116">
        <v>12.638559000000001</v>
      </c>
      <c r="M67" s="116">
        <v>12.519178</v>
      </c>
      <c r="N67" s="116">
        <v>12.425748</v>
      </c>
      <c r="O67" s="116">
        <v>12.352506</v>
      </c>
      <c r="P67" s="116">
        <v>12.288766000000001</v>
      </c>
      <c r="Q67" s="116">
        <v>12.218021</v>
      </c>
      <c r="R67" s="116">
        <v>12.168063</v>
      </c>
      <c r="S67" s="116">
        <v>12.131486000000001</v>
      </c>
      <c r="T67" s="116">
        <v>12.092821000000001</v>
      </c>
      <c r="U67" s="116">
        <v>12.080359</v>
      </c>
      <c r="V67" s="116">
        <v>12.082424</v>
      </c>
      <c r="W67" s="116">
        <v>12.085846</v>
      </c>
      <c r="X67" s="116">
        <v>12.088506000000001</v>
      </c>
      <c r="Y67" s="116">
        <v>12.092366999999999</v>
      </c>
      <c r="Z67" s="116">
        <v>12.10478</v>
      </c>
      <c r="AA67" s="116">
        <v>12.132348</v>
      </c>
      <c r="AB67" s="116">
        <v>12.176221</v>
      </c>
      <c r="AC67" s="116">
        <v>12.236293999999999</v>
      </c>
      <c r="AD67" s="116">
        <v>12.307608999999999</v>
      </c>
      <c r="AE67" s="116">
        <v>12.389823</v>
      </c>
      <c r="AF67" s="117">
        <v>-3.558E-3</v>
      </c>
      <c r="AG67" s="38"/>
    </row>
    <row r="68" spans="1:33" ht="15" customHeight="1" x14ac:dyDescent="0.2">
      <c r="A68" s="43" t="s">
        <v>479</v>
      </c>
      <c r="B68" s="115" t="s">
        <v>104</v>
      </c>
      <c r="C68" s="116">
        <v>5.1894000000000003E-2</v>
      </c>
      <c r="D68" s="116">
        <v>4.8958000000000002E-2</v>
      </c>
      <c r="E68" s="116">
        <v>4.9312000000000002E-2</v>
      </c>
      <c r="F68" s="116">
        <v>4.7690999999999997E-2</v>
      </c>
      <c r="G68" s="116">
        <v>4.4964999999999998E-2</v>
      </c>
      <c r="H68" s="116">
        <v>4.2563999999999998E-2</v>
      </c>
      <c r="I68" s="116">
        <v>4.0204999999999998E-2</v>
      </c>
      <c r="J68" s="116">
        <v>3.9255999999999999E-2</v>
      </c>
      <c r="K68" s="116">
        <v>3.8210000000000001E-2</v>
      </c>
      <c r="L68" s="116">
        <v>3.6644999999999997E-2</v>
      </c>
      <c r="M68" s="116">
        <v>3.6281000000000001E-2</v>
      </c>
      <c r="N68" s="116">
        <v>3.6026000000000002E-2</v>
      </c>
      <c r="O68" s="116">
        <v>3.5781E-2</v>
      </c>
      <c r="P68" s="116">
        <v>3.5576999999999998E-2</v>
      </c>
      <c r="Q68" s="116">
        <v>3.5182999999999999E-2</v>
      </c>
      <c r="R68" s="116">
        <v>3.4426999999999999E-2</v>
      </c>
      <c r="S68" s="116">
        <v>3.2703000000000003E-2</v>
      </c>
      <c r="T68" s="116">
        <v>3.2145E-2</v>
      </c>
      <c r="U68" s="116">
        <v>3.1036999999999999E-2</v>
      </c>
      <c r="V68" s="116">
        <v>2.9679000000000001E-2</v>
      </c>
      <c r="W68" s="116">
        <v>2.8459999999999999E-2</v>
      </c>
      <c r="X68" s="116">
        <v>2.7085999999999999E-2</v>
      </c>
      <c r="Y68" s="116">
        <v>2.5635999999999999E-2</v>
      </c>
      <c r="Z68" s="116">
        <v>2.4348999999999999E-2</v>
      </c>
      <c r="AA68" s="116">
        <v>2.4379000000000001E-2</v>
      </c>
      <c r="AB68" s="116">
        <v>2.4232E-2</v>
      </c>
      <c r="AC68" s="116">
        <v>2.3702999999999998E-2</v>
      </c>
      <c r="AD68" s="116">
        <v>2.3663E-2</v>
      </c>
      <c r="AE68" s="116">
        <v>2.3751999999999999E-2</v>
      </c>
      <c r="AF68" s="117">
        <v>-2.7525999999999998E-2</v>
      </c>
      <c r="AG68" s="38"/>
    </row>
    <row r="69" spans="1:33" ht="15" customHeight="1" x14ac:dyDescent="0.2">
      <c r="A69" s="43" t="s">
        <v>480</v>
      </c>
      <c r="B69" s="115" t="s">
        <v>214</v>
      </c>
      <c r="C69" s="116">
        <v>-0.32642500000000002</v>
      </c>
      <c r="D69" s="116">
        <v>-0.205758</v>
      </c>
      <c r="E69" s="116">
        <v>-8.7319999999999995E-2</v>
      </c>
      <c r="F69" s="116">
        <v>-8.5925000000000001E-2</v>
      </c>
      <c r="G69" s="116">
        <v>-8.4918999999999994E-2</v>
      </c>
      <c r="H69" s="116">
        <v>-8.3599999999999994E-2</v>
      </c>
      <c r="I69" s="116">
        <v>-8.2572000000000007E-2</v>
      </c>
      <c r="J69" s="116">
        <v>-8.1364000000000006E-2</v>
      </c>
      <c r="K69" s="116">
        <v>-7.9958000000000001E-2</v>
      </c>
      <c r="L69" s="116">
        <v>-7.8667000000000001E-2</v>
      </c>
      <c r="M69" s="116">
        <v>-7.7668000000000001E-2</v>
      </c>
      <c r="N69" s="116">
        <v>-7.6563999999999993E-2</v>
      </c>
      <c r="O69" s="116">
        <v>-7.5592999999999994E-2</v>
      </c>
      <c r="P69" s="116">
        <v>-7.4792999999999998E-2</v>
      </c>
      <c r="Q69" s="116">
        <v>-7.3722999999999997E-2</v>
      </c>
      <c r="R69" s="116">
        <v>-7.2860999999999995E-2</v>
      </c>
      <c r="S69" s="116">
        <v>-7.2011000000000006E-2</v>
      </c>
      <c r="T69" s="116">
        <v>-7.1002999999999997E-2</v>
      </c>
      <c r="U69" s="116">
        <v>-7.0250000000000007E-2</v>
      </c>
      <c r="V69" s="116">
        <v>-6.9672999999999999E-2</v>
      </c>
      <c r="W69" s="116">
        <v>-6.9069000000000005E-2</v>
      </c>
      <c r="X69" s="116">
        <v>-6.8366999999999997E-2</v>
      </c>
      <c r="Y69" s="116">
        <v>-6.7434999999999995E-2</v>
      </c>
      <c r="Z69" s="116">
        <v>-6.6487000000000004E-2</v>
      </c>
      <c r="AA69" s="116">
        <v>-6.5503000000000006E-2</v>
      </c>
      <c r="AB69" s="116">
        <v>-6.4526E-2</v>
      </c>
      <c r="AC69" s="116">
        <v>-6.3612000000000002E-2</v>
      </c>
      <c r="AD69" s="116">
        <v>-6.2682000000000002E-2</v>
      </c>
      <c r="AE69" s="116">
        <v>-6.1780000000000002E-2</v>
      </c>
      <c r="AF69" s="117">
        <v>-5.7717999999999998E-2</v>
      </c>
      <c r="AG69" s="38"/>
    </row>
    <row r="70" spans="1:33" ht="15" customHeight="1" x14ac:dyDescent="0.2">
      <c r="A70" s="43" t="s">
        <v>481</v>
      </c>
      <c r="B70" s="114" t="s">
        <v>105</v>
      </c>
      <c r="C70" s="118">
        <v>19.905000999999999</v>
      </c>
      <c r="D70" s="118">
        <v>20.027000000000001</v>
      </c>
      <c r="E70" s="118">
        <v>19.997318</v>
      </c>
      <c r="F70" s="118">
        <v>19.932531000000001</v>
      </c>
      <c r="G70" s="118">
        <v>19.949228000000002</v>
      </c>
      <c r="H70" s="118">
        <v>19.952724</v>
      </c>
      <c r="I70" s="118">
        <v>19.920497999999998</v>
      </c>
      <c r="J70" s="118">
        <v>19.855370000000001</v>
      </c>
      <c r="K70" s="118">
        <v>19.742773</v>
      </c>
      <c r="L70" s="118">
        <v>19.664767999999999</v>
      </c>
      <c r="M70" s="118">
        <v>19.598364</v>
      </c>
      <c r="N70" s="118">
        <v>19.554608999999999</v>
      </c>
      <c r="O70" s="118">
        <v>19.546658000000001</v>
      </c>
      <c r="P70" s="118">
        <v>19.538354999999999</v>
      </c>
      <c r="Q70" s="118">
        <v>19.498314000000001</v>
      </c>
      <c r="R70" s="118">
        <v>19.497429</v>
      </c>
      <c r="S70" s="118">
        <v>19.503363</v>
      </c>
      <c r="T70" s="118">
        <v>19.509374999999999</v>
      </c>
      <c r="U70" s="118">
        <v>19.570723000000001</v>
      </c>
      <c r="V70" s="118">
        <v>19.646674999999998</v>
      </c>
      <c r="W70" s="118">
        <v>19.697710000000001</v>
      </c>
      <c r="X70" s="118">
        <v>19.754881000000001</v>
      </c>
      <c r="Y70" s="118">
        <v>19.791912</v>
      </c>
      <c r="Z70" s="118">
        <v>19.832128999999998</v>
      </c>
      <c r="AA70" s="118">
        <v>19.889706</v>
      </c>
      <c r="AB70" s="118">
        <v>19.974917999999999</v>
      </c>
      <c r="AC70" s="118">
        <v>20.089763999999999</v>
      </c>
      <c r="AD70" s="118">
        <v>20.202127000000001</v>
      </c>
      <c r="AE70" s="118">
        <v>20.324708999999999</v>
      </c>
      <c r="AF70" s="119">
        <v>7.4600000000000003E-4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115" t="s">
        <v>215</v>
      </c>
      <c r="C72" s="116">
        <v>-0.29611799999999999</v>
      </c>
      <c r="D72" s="116">
        <v>0.24909800000000001</v>
      </c>
      <c r="E72" s="116">
        <v>-2.1048000000000001E-2</v>
      </c>
      <c r="F72" s="116">
        <v>-1.8557000000000001E-2</v>
      </c>
      <c r="G72" s="116">
        <v>-2.0934999999999999E-2</v>
      </c>
      <c r="H72" s="116">
        <v>-2.0851000000000001E-2</v>
      </c>
      <c r="I72" s="116">
        <v>-2.1600999999999999E-2</v>
      </c>
      <c r="J72" s="116">
        <v>-2.1756999999999999E-2</v>
      </c>
      <c r="K72" s="116">
        <v>-2.2322000000000002E-2</v>
      </c>
      <c r="L72" s="116">
        <v>-2.0514999999999999E-2</v>
      </c>
      <c r="M72" s="116">
        <v>-1.89E-2</v>
      </c>
      <c r="N72" s="116">
        <v>-2.1409999999999998E-2</v>
      </c>
      <c r="O72" s="116">
        <v>-2.2186000000000001E-2</v>
      </c>
      <c r="P72" s="116">
        <v>-2.2103999999999999E-2</v>
      </c>
      <c r="Q72" s="116">
        <v>-2.2842000000000001E-2</v>
      </c>
      <c r="R72" s="116">
        <v>-2.2865E-2</v>
      </c>
      <c r="S72" s="116">
        <v>-2.1034000000000001E-2</v>
      </c>
      <c r="T72" s="116">
        <v>-2.1170000000000001E-2</v>
      </c>
      <c r="U72" s="116">
        <v>-2.0005999999999999E-2</v>
      </c>
      <c r="V72" s="116">
        <v>-1.9866999999999999E-2</v>
      </c>
      <c r="W72" s="116">
        <v>-2.0566999999999998E-2</v>
      </c>
      <c r="X72" s="116">
        <v>-2.0666E-2</v>
      </c>
      <c r="Y72" s="116">
        <v>-2.2015E-2</v>
      </c>
      <c r="Z72" s="116">
        <v>-2.0542000000000001E-2</v>
      </c>
      <c r="AA72" s="116">
        <v>-2.1002E-2</v>
      </c>
      <c r="AB72" s="116">
        <v>-2.0773E-2</v>
      </c>
      <c r="AC72" s="116">
        <v>-2.1725000000000001E-2</v>
      </c>
      <c r="AD72" s="116">
        <v>-2.2384999999999999E-2</v>
      </c>
      <c r="AE72" s="116">
        <v>-2.1099E-2</v>
      </c>
      <c r="AF72" s="117">
        <v>-9.0026999999999996E-2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115" t="s">
        <v>216</v>
      </c>
      <c r="C74" s="121">
        <v>17.952000000000002</v>
      </c>
      <c r="D74" s="121">
        <v>18.118998999999999</v>
      </c>
      <c r="E74" s="121">
        <v>18.448851000000001</v>
      </c>
      <c r="F74" s="121">
        <v>18.520790000000002</v>
      </c>
      <c r="G74" s="121">
        <v>18.59273</v>
      </c>
      <c r="H74" s="121">
        <v>18.664670999999998</v>
      </c>
      <c r="I74" s="121">
        <v>18.664670999999998</v>
      </c>
      <c r="J74" s="121">
        <v>18.664670999999998</v>
      </c>
      <c r="K74" s="121">
        <v>18.664670999999998</v>
      </c>
      <c r="L74" s="121">
        <v>18.664670999999998</v>
      </c>
      <c r="M74" s="121">
        <v>18.664670999999998</v>
      </c>
      <c r="N74" s="121">
        <v>18.664670999999998</v>
      </c>
      <c r="O74" s="121">
        <v>18.664670999999998</v>
      </c>
      <c r="P74" s="121">
        <v>18.664670999999998</v>
      </c>
      <c r="Q74" s="121">
        <v>18.664670999999998</v>
      </c>
      <c r="R74" s="121">
        <v>18.664670999999998</v>
      </c>
      <c r="S74" s="121">
        <v>18.664670999999998</v>
      </c>
      <c r="T74" s="121">
        <v>18.664670999999998</v>
      </c>
      <c r="U74" s="121">
        <v>18.664670999999998</v>
      </c>
      <c r="V74" s="121">
        <v>18.664670999999998</v>
      </c>
      <c r="W74" s="121">
        <v>18.664670999999998</v>
      </c>
      <c r="X74" s="121">
        <v>18.664670999999998</v>
      </c>
      <c r="Y74" s="121">
        <v>18.664670999999998</v>
      </c>
      <c r="Z74" s="121">
        <v>18.664670999999998</v>
      </c>
      <c r="AA74" s="121">
        <v>18.664670999999998</v>
      </c>
      <c r="AB74" s="121">
        <v>18.664670999999998</v>
      </c>
      <c r="AC74" s="121">
        <v>18.664670999999998</v>
      </c>
      <c r="AD74" s="121">
        <v>18.664670999999998</v>
      </c>
      <c r="AE74" s="121">
        <v>18.664670999999998</v>
      </c>
      <c r="AF74" s="117">
        <v>1.3910000000000001E-3</v>
      </c>
      <c r="AG74" s="38"/>
    </row>
    <row r="75" spans="1:33" ht="15" customHeight="1" x14ac:dyDescent="0.2">
      <c r="A75" s="43" t="s">
        <v>484</v>
      </c>
      <c r="B75" s="115" t="s">
        <v>217</v>
      </c>
      <c r="C75" s="121">
        <v>91.459000000000003</v>
      </c>
      <c r="D75" s="121">
        <v>90.059997999999993</v>
      </c>
      <c r="E75" s="121">
        <v>91.939239999999998</v>
      </c>
      <c r="F75" s="121">
        <v>91.640404000000004</v>
      </c>
      <c r="G75" s="121">
        <v>91.705803000000003</v>
      </c>
      <c r="H75" s="121">
        <v>92.395797999999999</v>
      </c>
      <c r="I75" s="121">
        <v>92.436417000000006</v>
      </c>
      <c r="J75" s="121">
        <v>92.965569000000002</v>
      </c>
      <c r="K75" s="121">
        <v>93.027389999999997</v>
      </c>
      <c r="L75" s="121">
        <v>92.901047000000005</v>
      </c>
      <c r="M75" s="121">
        <v>92.593566999999993</v>
      </c>
      <c r="N75" s="121">
        <v>92.758223999999998</v>
      </c>
      <c r="O75" s="121">
        <v>92.927764999999994</v>
      </c>
      <c r="P75" s="121">
        <v>92.944068999999999</v>
      </c>
      <c r="Q75" s="121">
        <v>92.954291999999995</v>
      </c>
      <c r="R75" s="121">
        <v>93.062149000000005</v>
      </c>
      <c r="S75" s="121">
        <v>93.086905999999999</v>
      </c>
      <c r="T75" s="121">
        <v>93.167381000000006</v>
      </c>
      <c r="U75" s="121">
        <v>93.109070000000003</v>
      </c>
      <c r="V75" s="121">
        <v>93.047318000000004</v>
      </c>
      <c r="W75" s="121">
        <v>93.039649999999995</v>
      </c>
      <c r="X75" s="121">
        <v>92.728240999999997</v>
      </c>
      <c r="Y75" s="121">
        <v>92.546829000000002</v>
      </c>
      <c r="Z75" s="121">
        <v>92.40889</v>
      </c>
      <c r="AA75" s="121">
        <v>92.579193000000004</v>
      </c>
      <c r="AB75" s="121">
        <v>92.402252000000004</v>
      </c>
      <c r="AC75" s="121">
        <v>92.704971</v>
      </c>
      <c r="AD75" s="121">
        <v>92.842063999999993</v>
      </c>
      <c r="AE75" s="121">
        <v>92.654304999999994</v>
      </c>
      <c r="AF75" s="117">
        <v>4.64E-4</v>
      </c>
      <c r="AG75" s="38"/>
    </row>
    <row r="76" spans="1:33" ht="15" customHeight="1" x14ac:dyDescent="0.2">
      <c r="A76" s="43" t="s">
        <v>485</v>
      </c>
      <c r="B76" s="115" t="s">
        <v>486</v>
      </c>
      <c r="C76" s="116">
        <v>8.4865460000000006</v>
      </c>
      <c r="D76" s="116">
        <v>9.0409009999999999</v>
      </c>
      <c r="E76" s="116">
        <v>9.0209480000000006</v>
      </c>
      <c r="F76" s="116">
        <v>8.7592079999999992</v>
      </c>
      <c r="G76" s="116">
        <v>8.6234009999999994</v>
      </c>
      <c r="H76" s="116">
        <v>8.7145069999999993</v>
      </c>
      <c r="I76" s="116">
        <v>8.5347170000000006</v>
      </c>
      <c r="J76" s="116">
        <v>8.6587739999999993</v>
      </c>
      <c r="K76" s="116">
        <v>8.6053280000000001</v>
      </c>
      <c r="L76" s="116">
        <v>8.6114549999999994</v>
      </c>
      <c r="M76" s="116">
        <v>8.6253860000000007</v>
      </c>
      <c r="N76" s="116">
        <v>8.6914689999999997</v>
      </c>
      <c r="O76" s="116">
        <v>8.7463599999999992</v>
      </c>
      <c r="P76" s="116">
        <v>8.7822630000000004</v>
      </c>
      <c r="Q76" s="116">
        <v>8.8170559999999991</v>
      </c>
      <c r="R76" s="116">
        <v>8.8575739999999996</v>
      </c>
      <c r="S76" s="116">
        <v>8.8454189999999997</v>
      </c>
      <c r="T76" s="116">
        <v>8.9451979999999995</v>
      </c>
      <c r="U76" s="116">
        <v>8.9571640000000006</v>
      </c>
      <c r="V76" s="116">
        <v>8.9651510000000005</v>
      </c>
      <c r="W76" s="116">
        <v>8.9982009999999999</v>
      </c>
      <c r="X76" s="116">
        <v>8.8353579999999994</v>
      </c>
      <c r="Y76" s="116">
        <v>8.7758470000000006</v>
      </c>
      <c r="Z76" s="116">
        <v>8.7306810000000006</v>
      </c>
      <c r="AA76" s="116">
        <v>8.8253229999999991</v>
      </c>
      <c r="AB76" s="116">
        <v>8.9300329999999999</v>
      </c>
      <c r="AC76" s="116">
        <v>8.7753700000000006</v>
      </c>
      <c r="AD76" s="116">
        <v>8.6300620000000006</v>
      </c>
      <c r="AE76" s="116">
        <v>8.6424839999999996</v>
      </c>
      <c r="AF76" s="117">
        <v>6.5099999999999999E-4</v>
      </c>
      <c r="AG76" s="38"/>
    </row>
    <row r="77" spans="1:33" ht="15" customHeight="1" x14ac:dyDescent="0.2">
      <c r="A77" s="43" t="s">
        <v>487</v>
      </c>
      <c r="B77" s="115" t="s">
        <v>488</v>
      </c>
      <c r="C77" s="116">
        <v>9.7326560000000004</v>
      </c>
      <c r="D77" s="116">
        <v>9.9308960000000006</v>
      </c>
      <c r="E77" s="116">
        <v>10.606582</v>
      </c>
      <c r="F77" s="116">
        <v>10.703787</v>
      </c>
      <c r="G77" s="116">
        <v>10.990847</v>
      </c>
      <c r="H77" s="116">
        <v>11.14734</v>
      </c>
      <c r="I77" s="116">
        <v>11.246274</v>
      </c>
      <c r="J77" s="116">
        <v>11.4352</v>
      </c>
      <c r="K77" s="116">
        <v>11.562327</v>
      </c>
      <c r="L77" s="116">
        <v>11.600377999999999</v>
      </c>
      <c r="M77" s="116">
        <v>11.632574</v>
      </c>
      <c r="N77" s="116">
        <v>11.767446</v>
      </c>
      <c r="O77" s="116">
        <v>11.847109</v>
      </c>
      <c r="P77" s="116">
        <v>11.974764</v>
      </c>
      <c r="Q77" s="116">
        <v>11.973292000000001</v>
      </c>
      <c r="R77" s="116">
        <v>12.023261</v>
      </c>
      <c r="S77" s="116">
        <v>12.004757</v>
      </c>
      <c r="T77" s="116">
        <v>12.061356</v>
      </c>
      <c r="U77" s="116">
        <v>12.065352000000001</v>
      </c>
      <c r="V77" s="116">
        <v>12.04848</v>
      </c>
      <c r="W77" s="116">
        <v>12.077819</v>
      </c>
      <c r="X77" s="116">
        <v>12.059775</v>
      </c>
      <c r="Y77" s="116">
        <v>12.101024000000001</v>
      </c>
      <c r="Z77" s="116">
        <v>12.032783999999999</v>
      </c>
      <c r="AA77" s="116">
        <v>11.955408</v>
      </c>
      <c r="AB77" s="116">
        <v>11.781874</v>
      </c>
      <c r="AC77" s="116">
        <v>11.780576</v>
      </c>
      <c r="AD77" s="116">
        <v>11.697307</v>
      </c>
      <c r="AE77" s="116">
        <v>11.531321999999999</v>
      </c>
      <c r="AF77" s="117">
        <v>6.0749999999999997E-3</v>
      </c>
      <c r="AG77" s="38"/>
    </row>
    <row r="78" spans="1:33" ht="15" customHeight="1" x14ac:dyDescent="0.2">
      <c r="A78" s="43" t="s">
        <v>489</v>
      </c>
      <c r="B78" s="115" t="s">
        <v>490</v>
      </c>
      <c r="C78" s="116">
        <v>-1.246111</v>
      </c>
      <c r="D78" s="116">
        <v>-0.88999499999999998</v>
      </c>
      <c r="E78" s="116">
        <v>-1.5856330000000001</v>
      </c>
      <c r="F78" s="116">
        <v>-1.9445790000000001</v>
      </c>
      <c r="G78" s="116">
        <v>-2.3674460000000002</v>
      </c>
      <c r="H78" s="116">
        <v>-2.432833</v>
      </c>
      <c r="I78" s="116">
        <v>-2.711557</v>
      </c>
      <c r="J78" s="116">
        <v>-2.7764250000000001</v>
      </c>
      <c r="K78" s="116">
        <v>-2.9569999999999999</v>
      </c>
      <c r="L78" s="116">
        <v>-2.9889230000000002</v>
      </c>
      <c r="M78" s="116">
        <v>-3.0071880000000002</v>
      </c>
      <c r="N78" s="116">
        <v>-3.0759759999999998</v>
      </c>
      <c r="O78" s="116">
        <v>-3.100749</v>
      </c>
      <c r="P78" s="116">
        <v>-3.192501</v>
      </c>
      <c r="Q78" s="116">
        <v>-3.156237</v>
      </c>
      <c r="R78" s="116">
        <v>-3.1656879999999998</v>
      </c>
      <c r="S78" s="116">
        <v>-3.159338</v>
      </c>
      <c r="T78" s="116">
        <v>-3.116158</v>
      </c>
      <c r="U78" s="116">
        <v>-3.1081889999999999</v>
      </c>
      <c r="V78" s="116">
        <v>-3.083329</v>
      </c>
      <c r="W78" s="116">
        <v>-3.079618</v>
      </c>
      <c r="X78" s="116">
        <v>-3.224418</v>
      </c>
      <c r="Y78" s="116">
        <v>-3.3251759999999999</v>
      </c>
      <c r="Z78" s="116">
        <v>-3.3021029999999998</v>
      </c>
      <c r="AA78" s="116">
        <v>-3.1300849999999998</v>
      </c>
      <c r="AB78" s="116">
        <v>-2.8518409999999998</v>
      </c>
      <c r="AC78" s="116">
        <v>-3.0052059999999998</v>
      </c>
      <c r="AD78" s="116">
        <v>-3.0672450000000002</v>
      </c>
      <c r="AE78" s="116">
        <v>-2.8888379999999998</v>
      </c>
      <c r="AF78" s="117">
        <v>3.0485000000000002E-2</v>
      </c>
      <c r="AG78" s="38"/>
    </row>
    <row r="79" spans="1:33" ht="12" x14ac:dyDescent="0.2">
      <c r="A79" s="43" t="s">
        <v>491</v>
      </c>
      <c r="B79" s="115" t="s">
        <v>106</v>
      </c>
      <c r="C79" s="121">
        <v>-6.3548289999999996</v>
      </c>
      <c r="D79" s="121">
        <v>-4.3893829999999996</v>
      </c>
      <c r="E79" s="121">
        <v>-7.9375819999999999</v>
      </c>
      <c r="F79" s="121">
        <v>-9.7649000000000008</v>
      </c>
      <c r="G79" s="121">
        <v>-11.879823</v>
      </c>
      <c r="H79" s="121">
        <v>-12.205736999999999</v>
      </c>
      <c r="I79" s="121">
        <v>-13.626671</v>
      </c>
      <c r="J79" s="121">
        <v>-13.99859</v>
      </c>
      <c r="K79" s="121">
        <v>-14.994581</v>
      </c>
      <c r="L79" s="121">
        <v>-15.215251</v>
      </c>
      <c r="M79" s="121">
        <v>-15.358885000000001</v>
      </c>
      <c r="N79" s="121">
        <v>-15.747423</v>
      </c>
      <c r="O79" s="121">
        <v>-15.881353000000001</v>
      </c>
      <c r="P79" s="121">
        <v>-16.358170000000001</v>
      </c>
      <c r="Q79" s="121">
        <v>-16.206213000000002</v>
      </c>
      <c r="R79" s="121">
        <v>-16.255504999999999</v>
      </c>
      <c r="S79" s="121">
        <v>-16.216426999999999</v>
      </c>
      <c r="T79" s="121">
        <v>-15.989965</v>
      </c>
      <c r="U79" s="121">
        <v>-15.89808</v>
      </c>
      <c r="V79" s="121">
        <v>-15.709785</v>
      </c>
      <c r="W79" s="121">
        <v>-15.650741</v>
      </c>
      <c r="X79" s="121">
        <v>-16.339217999999999</v>
      </c>
      <c r="Y79" s="121">
        <v>-16.819391</v>
      </c>
      <c r="Z79" s="121">
        <v>-16.667535999999998</v>
      </c>
      <c r="AA79" s="121">
        <v>-15.753849000000001</v>
      </c>
      <c r="AB79" s="121">
        <v>-14.291975000000001</v>
      </c>
      <c r="AC79" s="121">
        <v>-14.975084000000001</v>
      </c>
      <c r="AD79" s="121">
        <v>-15.199617999999999</v>
      </c>
      <c r="AE79" s="121">
        <v>-14.228201</v>
      </c>
      <c r="AF79" s="117">
        <v>2.9204000000000001E-2</v>
      </c>
      <c r="AG79" s="38"/>
    </row>
    <row r="80" spans="1:33" ht="15" customHeight="1" x14ac:dyDescent="0.2">
      <c r="B80" s="114"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115" t="s">
        <v>660</v>
      </c>
      <c r="C81" s="120">
        <v>371.54986600000001</v>
      </c>
      <c r="D81" s="120">
        <v>259.37899800000002</v>
      </c>
      <c r="E81" s="120">
        <v>259.57302900000002</v>
      </c>
      <c r="F81" s="120">
        <v>232.129929</v>
      </c>
      <c r="G81" s="120">
        <v>226.695358</v>
      </c>
      <c r="H81" s="120">
        <v>230.643417</v>
      </c>
      <c r="I81" s="120">
        <v>226.08374000000001</v>
      </c>
      <c r="J81" s="120">
        <v>232.23867799999999</v>
      </c>
      <c r="K81" s="120">
        <v>231.895477</v>
      </c>
      <c r="L81" s="120">
        <v>233.486526</v>
      </c>
      <c r="M81" s="120">
        <v>236.03286700000001</v>
      </c>
      <c r="N81" s="120">
        <v>240.64068599999999</v>
      </c>
      <c r="O81" s="120">
        <v>243.30296300000001</v>
      </c>
      <c r="P81" s="120">
        <v>245.917023</v>
      </c>
      <c r="Q81" s="120">
        <v>250.354614</v>
      </c>
      <c r="R81" s="120">
        <v>253.15034499999999</v>
      </c>
      <c r="S81" s="120">
        <v>254.66563400000001</v>
      </c>
      <c r="T81" s="120">
        <v>260.30960099999999</v>
      </c>
      <c r="U81" s="120">
        <v>261.28448500000002</v>
      </c>
      <c r="V81" s="120">
        <v>262.86828600000001</v>
      </c>
      <c r="W81" s="120">
        <v>265.90976000000001</v>
      </c>
      <c r="X81" s="120">
        <v>260.54431199999999</v>
      </c>
      <c r="Y81" s="120">
        <v>259.02355999999997</v>
      </c>
      <c r="Z81" s="120">
        <v>258.94757099999998</v>
      </c>
      <c r="AA81" s="120">
        <v>264.77255200000002</v>
      </c>
      <c r="AB81" s="120">
        <v>269.82757600000002</v>
      </c>
      <c r="AC81" s="120">
        <v>265.01464800000002</v>
      </c>
      <c r="AD81" s="120">
        <v>261.408142</v>
      </c>
      <c r="AE81" s="120">
        <v>263.65222199999999</v>
      </c>
      <c r="AF81" s="117">
        <v>-1.2177E-2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126" t="s">
        <v>587</v>
      </c>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c r="AD84" s="127"/>
      <c r="AE84" s="127"/>
      <c r="AF84" s="127"/>
      <c r="AG84" s="127"/>
      <c r="AH84" s="108"/>
    </row>
    <row r="85" spans="1:34" ht="15" customHeight="1" x14ac:dyDescent="0.2">
      <c r="B85" s="38" t="s">
        <v>661</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662</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664</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665</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666</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128" t="s">
        <v>833</v>
      </c>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row>
    <row r="511" spans="2:32"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row>
    <row r="712" spans="2:32"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row>
    <row r="887" spans="2:32"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row>
    <row r="1101" spans="2:32" ht="15" customHeight="1" x14ac:dyDescent="0.2">
      <c r="B1101" s="125"/>
      <c r="C1101" s="125"/>
      <c r="D1101" s="125"/>
      <c r="E1101" s="125"/>
      <c r="F1101" s="125"/>
      <c r="G1101" s="125"/>
      <c r="H1101" s="125"/>
      <c r="I1101" s="125"/>
      <c r="J1101" s="125"/>
      <c r="K1101" s="125"/>
      <c r="L1101" s="125"/>
      <c r="M1101" s="125"/>
      <c r="N1101" s="125"/>
      <c r="O1101" s="125"/>
      <c r="P1101" s="125"/>
      <c r="Q1101" s="125"/>
      <c r="R1101" s="125"/>
      <c r="S1101" s="125"/>
      <c r="T1101" s="125"/>
      <c r="U1101" s="125"/>
      <c r="V1101" s="125"/>
      <c r="W1101" s="125"/>
      <c r="X1101" s="125"/>
      <c r="Y1101" s="125"/>
      <c r="Z1101" s="125"/>
      <c r="AA1101" s="125"/>
      <c r="AB1101" s="125"/>
      <c r="AC1101" s="125"/>
      <c r="AD1101" s="125"/>
      <c r="AE1101" s="125"/>
      <c r="AF1101" s="125"/>
    </row>
    <row r="1229" spans="2:32" ht="15" customHeight="1" x14ac:dyDescent="0.2">
      <c r="B1229" s="125"/>
      <c r="C1229" s="125"/>
      <c r="D1229" s="125"/>
      <c r="E1229" s="125"/>
      <c r="F1229" s="125"/>
      <c r="G1229" s="125"/>
      <c r="H1229" s="125"/>
      <c r="I1229" s="125"/>
      <c r="J1229" s="125"/>
      <c r="K1229" s="125"/>
      <c r="L1229" s="125"/>
      <c r="M1229" s="125"/>
      <c r="N1229" s="125"/>
      <c r="O1229" s="125"/>
      <c r="P1229" s="125"/>
      <c r="Q1229" s="125"/>
      <c r="R1229" s="125"/>
      <c r="S1229" s="125"/>
      <c r="T1229" s="125"/>
      <c r="U1229" s="125"/>
      <c r="V1229" s="125"/>
      <c r="W1229" s="125"/>
      <c r="X1229" s="125"/>
      <c r="Y1229" s="125"/>
      <c r="Z1229" s="125"/>
      <c r="AA1229" s="125"/>
      <c r="AB1229" s="125"/>
      <c r="AC1229" s="125"/>
      <c r="AD1229" s="125"/>
      <c r="AE1229" s="125"/>
      <c r="AF1229" s="125"/>
    </row>
    <row r="1390" spans="2:32"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row>
    <row r="1502" spans="2:32"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row>
    <row r="1604" spans="2:32"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row>
    <row r="1699" spans="2:32" ht="15" customHeight="1" x14ac:dyDescent="0.2">
      <c r="B1699" s="125"/>
      <c r="C1699" s="125"/>
      <c r="D1699" s="125"/>
      <c r="E1699" s="125"/>
      <c r="F1699" s="125"/>
      <c r="G1699" s="125"/>
      <c r="H1699" s="125"/>
      <c r="I1699" s="125"/>
      <c r="J1699" s="125"/>
      <c r="K1699" s="125"/>
      <c r="L1699" s="125"/>
      <c r="M1699" s="125"/>
      <c r="N1699" s="125"/>
      <c r="O1699" s="125"/>
      <c r="P1699" s="125"/>
      <c r="Q1699" s="125"/>
      <c r="R1699" s="125"/>
      <c r="S1699" s="125"/>
      <c r="T1699" s="125"/>
      <c r="U1699" s="125"/>
      <c r="V1699" s="125"/>
      <c r="W1699" s="125"/>
      <c r="X1699" s="125"/>
      <c r="Y1699" s="125"/>
      <c r="Z1699" s="125"/>
      <c r="AA1699" s="125"/>
      <c r="AB1699" s="125"/>
      <c r="AC1699" s="125"/>
      <c r="AD1699" s="125"/>
      <c r="AE1699" s="125"/>
      <c r="AF1699" s="125"/>
    </row>
    <row r="1945" spans="2:32"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row>
    <row r="2031" spans="2:32"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row>
    <row r="2153" spans="2:32"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row>
    <row r="2317" spans="2:32"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row>
    <row r="2419" spans="2:32"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row>
    <row r="2509" spans="2:32"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row>
    <row r="2598" spans="2:32"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row>
    <row r="2719" spans="2:32"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row>
    <row r="2837" spans="2:32"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row>
  </sheetData>
  <mergeCells count="21">
    <mergeCell ref="B1229:AF1229"/>
    <mergeCell ref="B1390:AF1390"/>
    <mergeCell ref="B1502:AF1502"/>
    <mergeCell ref="B1604:AF1604"/>
    <mergeCell ref="B1699:AF1699"/>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About</vt:lpstr>
      <vt:lpstr>Inflation Reduction Act</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2023-10-11T19:32:13Z</dcterms:modified>
</cp:coreProperties>
</file>