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ESP\"/>
    </mc:Choice>
  </mc:AlternateContent>
  <xr:revisionPtr revIDLastSave="0" documentId="13_ncr:1_{6161191C-2C10-4902-B8FE-0A88953A358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ummary" sheetId="14" r:id="rId2"/>
    <sheet name="Baseline Calculations" sheetId="15" r:id="rId3"/>
    <sheet name="PEV Sales by Manufacturer" sheetId="16" r:id="rId4"/>
    <sheet name="BESP-passengers" sheetId="3" r:id="rId5"/>
    <sheet name="BESP-freigh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15" l="1"/>
  <c r="E3" i="15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E4" i="15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E5" i="15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E6" i="15"/>
  <c r="F6" i="15" s="1"/>
  <c r="G6" i="15" s="1"/>
  <c r="H6" i="15"/>
  <c r="I6" i="15" s="1"/>
  <c r="J6" i="15" s="1"/>
  <c r="K6" i="15" s="1"/>
  <c r="L6" i="15" s="1"/>
  <c r="M6" i="15" s="1"/>
  <c r="N6" i="15" s="1"/>
  <c r="O6" i="15" s="1"/>
  <c r="P6" i="15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AB6" i="15" s="1"/>
  <c r="AC6" i="15" s="1"/>
  <c r="AD6" i="15" s="1"/>
  <c r="AE6" i="15" s="1"/>
  <c r="AF6" i="15" s="1"/>
  <c r="E7" i="15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E8" i="15"/>
  <c r="F8" i="15" s="1"/>
  <c r="G8" i="15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Y8" i="15" s="1"/>
  <c r="Z8" i="15" s="1"/>
  <c r="AA8" i="15" s="1"/>
  <c r="AB8" i="15" s="1"/>
  <c r="AC8" i="15" s="1"/>
  <c r="AD8" i="15" s="1"/>
  <c r="AE8" i="15" s="1"/>
  <c r="AF8" i="15" s="1"/>
  <c r="E9" i="15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AB9" i="15" s="1"/>
  <c r="AC9" i="15" s="1"/>
  <c r="AD9" i="15" s="1"/>
  <c r="AE9" i="15" s="1"/>
  <c r="AF9" i="15" s="1"/>
  <c r="E10" i="15"/>
  <c r="F10" i="15" s="1"/>
  <c r="G10" i="15" s="1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E11" i="15"/>
  <c r="F11" i="15" s="1"/>
  <c r="G11" i="15" s="1"/>
  <c r="H11" i="15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Y11" i="15" s="1"/>
  <c r="Z11" i="15" s="1"/>
  <c r="AA11" i="15" s="1"/>
  <c r="AB11" i="15" s="1"/>
  <c r="AC11" i="15" s="1"/>
  <c r="AD11" i="15" s="1"/>
  <c r="AE11" i="15" s="1"/>
  <c r="AF11" i="15" s="1"/>
  <c r="E12" i="15"/>
  <c r="F12" i="15" s="1"/>
  <c r="G12" i="15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AB12" i="15" s="1"/>
  <c r="AC12" i="15" s="1"/>
  <c r="AD12" i="15" s="1"/>
  <c r="AE12" i="15" s="1"/>
  <c r="AF12" i="15" s="1"/>
  <c r="E13" i="15"/>
  <c r="F13" i="15" s="1"/>
  <c r="G13" i="15" s="1"/>
  <c r="H13" i="15"/>
  <c r="I13" i="15" s="1"/>
  <c r="J13" i="15" s="1"/>
  <c r="K13" i="15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AB13" i="15" s="1"/>
  <c r="AC13" i="15" s="1"/>
  <c r="AD13" i="15" s="1"/>
  <c r="AE13" i="15" s="1"/>
  <c r="AF13" i="15" s="1"/>
  <c r="E14" i="15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AB14" i="15" s="1"/>
  <c r="AC14" i="15" s="1"/>
  <c r="AD14" i="15" s="1"/>
  <c r="AE14" i="15" s="1"/>
  <c r="AF14" i="15" s="1"/>
  <c r="E15" i="15"/>
  <c r="F15" i="15" s="1"/>
  <c r="G15" i="15" s="1"/>
  <c r="H15" i="15"/>
  <c r="I15" i="15" s="1"/>
  <c r="J15" i="15" s="1"/>
  <c r="K15" i="15"/>
  <c r="L15" i="15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Z15" i="15" s="1"/>
  <c r="AA15" i="15" s="1"/>
  <c r="AB15" i="15" s="1"/>
  <c r="AC15" i="15" s="1"/>
  <c r="AD15" i="15" s="1"/>
  <c r="AE15" i="15" s="1"/>
  <c r="AF15" i="15" s="1"/>
  <c r="E16" i="15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AB17" i="15" s="1"/>
  <c r="AC17" i="15" s="1"/>
  <c r="AD17" i="15" s="1"/>
  <c r="AE17" i="15" s="1"/>
  <c r="AF17" i="15" s="1"/>
  <c r="E18" i="15"/>
  <c r="F18" i="15" s="1"/>
  <c r="G18" i="15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Y18" i="15" s="1"/>
  <c r="Z18" i="15" s="1"/>
  <c r="AA18" i="15" s="1"/>
  <c r="AB18" i="15" s="1"/>
  <c r="AC18" i="15" s="1"/>
  <c r="AD18" i="15" s="1"/>
  <c r="AE18" i="15" s="1"/>
  <c r="AF18" i="15" s="1"/>
  <c r="E19" i="15"/>
  <c r="F19" i="15" s="1"/>
  <c r="G19" i="15" s="1"/>
  <c r="H19" i="15" s="1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Z19" i="15" s="1"/>
  <c r="AA19" i="15" s="1"/>
  <c r="AB19" i="15" s="1"/>
  <c r="AC19" i="15" s="1"/>
  <c r="AD19" i="15" s="1"/>
  <c r="AE19" i="15" s="1"/>
  <c r="AF19" i="15" s="1"/>
  <c r="E20" i="15"/>
  <c r="F20" i="15" s="1"/>
  <c r="G20" i="15"/>
  <c r="H20" i="15"/>
  <c r="I20" i="15" s="1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AB20" i="15" s="1"/>
  <c r="AC20" i="15" s="1"/>
  <c r="AD20" i="15" s="1"/>
  <c r="AE20" i="15" s="1"/>
  <c r="AF20" i="15" s="1"/>
  <c r="E21" i="15"/>
  <c r="F21" i="15" s="1"/>
  <c r="G21" i="15" s="1"/>
  <c r="H21" i="15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AA21" i="15" s="1"/>
  <c r="AB21" i="15" s="1"/>
  <c r="AC21" i="15" s="1"/>
  <c r="AD21" i="15" s="1"/>
  <c r="AE21" i="15" s="1"/>
  <c r="AF21" i="15" s="1"/>
  <c r="E22" i="15"/>
  <c r="F22" i="15" s="1"/>
  <c r="G22" i="15"/>
  <c r="H22" i="15"/>
  <c r="I22" i="15" s="1"/>
  <c r="J22" i="15" s="1"/>
  <c r="K22" i="15" s="1"/>
  <c r="L22" i="15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E23" i="15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Y23" i="15" s="1"/>
  <c r="Z23" i="15" s="1"/>
  <c r="AA23" i="15" s="1"/>
  <c r="AB23" i="15" s="1"/>
  <c r="AC23" i="15" s="1"/>
  <c r="AD23" i="15" s="1"/>
  <c r="AE23" i="15" s="1"/>
  <c r="AF23" i="15" s="1"/>
  <c r="E24" i="15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AB24" i="15" s="1"/>
  <c r="AC24" i="15" s="1"/>
  <c r="AD24" i="15" s="1"/>
  <c r="AE24" i="15" s="1"/>
  <c r="AF24" i="15" s="1"/>
  <c r="E56" i="15" l="1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56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56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D33" i="15"/>
  <c r="D4" i="15" s="1"/>
  <c r="D34" i="15"/>
  <c r="D5" i="15" s="1"/>
  <c r="D35" i="15"/>
  <c r="D6" i="15" s="1"/>
  <c r="D36" i="15"/>
  <c r="D7" i="15" s="1"/>
  <c r="D37" i="15"/>
  <c r="D8" i="15" s="1"/>
  <c r="D38" i="15"/>
  <c r="D9" i="15" s="1"/>
  <c r="D39" i="15"/>
  <c r="D10" i="15" s="1"/>
  <c r="D40" i="15"/>
  <c r="D41" i="15"/>
  <c r="D12" i="15" s="1"/>
  <c r="D42" i="15"/>
  <c r="D13" i="15" s="1"/>
  <c r="D43" i="15"/>
  <c r="D14" i="15" s="1"/>
  <c r="D44" i="15"/>
  <c r="D15" i="15" s="1"/>
  <c r="D45" i="15"/>
  <c r="D16" i="15" s="1"/>
  <c r="D46" i="15"/>
  <c r="D17" i="15" s="1"/>
  <c r="D47" i="15"/>
  <c r="D18" i="15" s="1"/>
  <c r="D48" i="15"/>
  <c r="D49" i="15"/>
  <c r="D20" i="15" s="1"/>
  <c r="D50" i="15"/>
  <c r="D21" i="15" s="1"/>
  <c r="D51" i="15"/>
  <c r="D22" i="15" s="1"/>
  <c r="D52" i="15"/>
  <c r="D23" i="15" s="1"/>
  <c r="D53" i="15"/>
  <c r="D24" i="15" s="1"/>
  <c r="D32" i="15"/>
  <c r="D3" i="15" s="1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32" i="15"/>
  <c r="M79" i="16"/>
  <c r="L79" i="16"/>
  <c r="K79" i="16"/>
  <c r="J79" i="16"/>
  <c r="I79" i="16"/>
  <c r="H79" i="16"/>
  <c r="G79" i="16"/>
  <c r="F79" i="16"/>
  <c r="E79" i="16"/>
  <c r="D79" i="16"/>
  <c r="C79" i="16"/>
  <c r="B79" i="16"/>
  <c r="O79" i="16" s="1"/>
  <c r="M78" i="16"/>
  <c r="L78" i="16"/>
  <c r="K78" i="16"/>
  <c r="J78" i="16"/>
  <c r="I78" i="16"/>
  <c r="H78" i="16"/>
  <c r="G78" i="16"/>
  <c r="F78" i="16"/>
  <c r="O78" i="16" s="1"/>
  <c r="E78" i="16"/>
  <c r="D78" i="16"/>
  <c r="C78" i="16"/>
  <c r="B78" i="16"/>
  <c r="M77" i="16"/>
  <c r="L77" i="16"/>
  <c r="K77" i="16"/>
  <c r="J77" i="16"/>
  <c r="I77" i="16"/>
  <c r="H77" i="16"/>
  <c r="G77" i="16"/>
  <c r="F77" i="16"/>
  <c r="O77" i="16" s="1"/>
  <c r="E77" i="16"/>
  <c r="D77" i="16"/>
  <c r="C77" i="16"/>
  <c r="B77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O76" i="16" s="1"/>
  <c r="M75" i="16"/>
  <c r="L75" i="16"/>
  <c r="K75" i="16"/>
  <c r="J75" i="16"/>
  <c r="I75" i="16"/>
  <c r="H75" i="16"/>
  <c r="G75" i="16"/>
  <c r="F75" i="16"/>
  <c r="E75" i="16"/>
  <c r="D75" i="16"/>
  <c r="C75" i="16"/>
  <c r="B75" i="16"/>
  <c r="O75" i="16" s="1"/>
  <c r="M74" i="16"/>
  <c r="L74" i="16"/>
  <c r="K74" i="16"/>
  <c r="J74" i="16"/>
  <c r="I74" i="16"/>
  <c r="H74" i="16"/>
  <c r="G74" i="16"/>
  <c r="F74" i="16"/>
  <c r="O74" i="16" s="1"/>
  <c r="E74" i="16"/>
  <c r="D74" i="16"/>
  <c r="C74" i="16"/>
  <c r="B74" i="16"/>
  <c r="O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O72" i="16" s="1"/>
  <c r="M71" i="16"/>
  <c r="L71" i="16"/>
  <c r="K71" i="16"/>
  <c r="J71" i="16"/>
  <c r="I71" i="16"/>
  <c r="H71" i="16"/>
  <c r="G71" i="16"/>
  <c r="F71" i="16"/>
  <c r="E71" i="16"/>
  <c r="D71" i="16"/>
  <c r="C71" i="16"/>
  <c r="B71" i="16"/>
  <c r="O71" i="16" s="1"/>
  <c r="M70" i="16"/>
  <c r="L70" i="16"/>
  <c r="K70" i="16"/>
  <c r="J70" i="16"/>
  <c r="I70" i="16"/>
  <c r="H70" i="16"/>
  <c r="G70" i="16"/>
  <c r="F70" i="16"/>
  <c r="O70" i="16" s="1"/>
  <c r="E70" i="16"/>
  <c r="D70" i="16"/>
  <c r="C70" i="16"/>
  <c r="B70" i="16"/>
  <c r="M69" i="16"/>
  <c r="L69" i="16"/>
  <c r="K69" i="16"/>
  <c r="J69" i="16"/>
  <c r="I69" i="16"/>
  <c r="H69" i="16"/>
  <c r="G69" i="16"/>
  <c r="F69" i="16"/>
  <c r="O69" i="16" s="1"/>
  <c r="E69" i="16"/>
  <c r="D69" i="16"/>
  <c r="C69" i="16"/>
  <c r="B69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O68" i="16" s="1"/>
  <c r="M67" i="16"/>
  <c r="L67" i="16"/>
  <c r="K67" i="16"/>
  <c r="J67" i="16"/>
  <c r="I67" i="16"/>
  <c r="H67" i="16"/>
  <c r="G67" i="16"/>
  <c r="F67" i="16"/>
  <c r="E67" i="16"/>
  <c r="D67" i="16"/>
  <c r="C67" i="16"/>
  <c r="B67" i="16"/>
  <c r="O67" i="16" s="1"/>
  <c r="M66" i="16"/>
  <c r="L66" i="16"/>
  <c r="K66" i="16"/>
  <c r="J66" i="16"/>
  <c r="I66" i="16"/>
  <c r="H66" i="16"/>
  <c r="G66" i="16"/>
  <c r="F66" i="16"/>
  <c r="O66" i="16" s="1"/>
  <c r="E66" i="16"/>
  <c r="D66" i="16"/>
  <c r="C66" i="16"/>
  <c r="B66" i="16"/>
  <c r="M65" i="16"/>
  <c r="L65" i="16"/>
  <c r="K65" i="16"/>
  <c r="J65" i="16"/>
  <c r="I65" i="16"/>
  <c r="H65" i="16"/>
  <c r="G65" i="16"/>
  <c r="F65" i="16"/>
  <c r="O65" i="16" s="1"/>
  <c r="E65" i="16"/>
  <c r="D65" i="16"/>
  <c r="C65" i="16"/>
  <c r="B65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O64" i="16" s="1"/>
  <c r="M63" i="16"/>
  <c r="L63" i="16"/>
  <c r="K63" i="16"/>
  <c r="J63" i="16"/>
  <c r="I63" i="16"/>
  <c r="H63" i="16"/>
  <c r="G63" i="16"/>
  <c r="F63" i="16"/>
  <c r="E63" i="16"/>
  <c r="D63" i="16"/>
  <c r="C63" i="16"/>
  <c r="B63" i="16"/>
  <c r="O63" i="16" s="1"/>
  <c r="M62" i="16"/>
  <c r="L62" i="16"/>
  <c r="K62" i="16"/>
  <c r="J62" i="16"/>
  <c r="I62" i="16"/>
  <c r="H62" i="16"/>
  <c r="G62" i="16"/>
  <c r="F62" i="16"/>
  <c r="O62" i="16" s="1"/>
  <c r="E62" i="16"/>
  <c r="D62" i="16"/>
  <c r="C62" i="16"/>
  <c r="B62" i="16"/>
  <c r="M61" i="16"/>
  <c r="L61" i="16"/>
  <c r="K61" i="16"/>
  <c r="J61" i="16"/>
  <c r="I61" i="16"/>
  <c r="H61" i="16"/>
  <c r="G61" i="16"/>
  <c r="F61" i="16"/>
  <c r="O61" i="16" s="1"/>
  <c r="E61" i="16"/>
  <c r="D61" i="16"/>
  <c r="C61" i="16"/>
  <c r="B61" i="16"/>
  <c r="M60" i="16"/>
  <c r="M81" i="16" s="1"/>
  <c r="L60" i="16"/>
  <c r="L81" i="16" s="1"/>
  <c r="K60" i="16"/>
  <c r="J60" i="16"/>
  <c r="I60" i="16"/>
  <c r="H60" i="16"/>
  <c r="G60" i="16"/>
  <c r="F60" i="16"/>
  <c r="E60" i="16"/>
  <c r="E81" i="16" s="1"/>
  <c r="D60" i="16"/>
  <c r="D81" i="16" s="1"/>
  <c r="C60" i="16"/>
  <c r="B60" i="16"/>
  <c r="O60" i="16" s="1"/>
  <c r="M59" i="16"/>
  <c r="L59" i="16"/>
  <c r="K59" i="16"/>
  <c r="K81" i="16" s="1"/>
  <c r="J59" i="16"/>
  <c r="I59" i="16"/>
  <c r="H59" i="16"/>
  <c r="G59" i="16"/>
  <c r="F59" i="16"/>
  <c r="E59" i="16"/>
  <c r="D59" i="16"/>
  <c r="C59" i="16"/>
  <c r="C81" i="16" s="1"/>
  <c r="B59" i="16"/>
  <c r="B81" i="16" s="1"/>
  <c r="M58" i="16"/>
  <c r="L58" i="16"/>
  <c r="K58" i="16"/>
  <c r="J58" i="16"/>
  <c r="J81" i="16" s="1"/>
  <c r="I58" i="16"/>
  <c r="I81" i="16" s="1"/>
  <c r="H58" i="16"/>
  <c r="H81" i="16" s="1"/>
  <c r="G58" i="16"/>
  <c r="G81" i="16" s="1"/>
  <c r="F58" i="16"/>
  <c r="O58" i="16" s="1"/>
  <c r="E58" i="16"/>
  <c r="D58" i="16"/>
  <c r="C58" i="16"/>
  <c r="B58" i="16"/>
  <c r="M54" i="16"/>
  <c r="L54" i="16"/>
  <c r="Q49" i="16" s="1"/>
  <c r="K54" i="16"/>
  <c r="J54" i="16"/>
  <c r="I54" i="16"/>
  <c r="H54" i="16"/>
  <c r="G54" i="16"/>
  <c r="F54" i="16"/>
  <c r="E54" i="16"/>
  <c r="D54" i="16"/>
  <c r="C54" i="16"/>
  <c r="B54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D19" i="15" l="1"/>
  <c r="D11" i="15"/>
  <c r="Q78" i="16"/>
  <c r="Q74" i="16"/>
  <c r="Q70" i="16"/>
  <c r="Q66" i="16"/>
  <c r="Q62" i="16"/>
  <c r="Q58" i="16"/>
  <c r="Q79" i="16"/>
  <c r="Q75" i="16"/>
  <c r="Q71" i="16"/>
  <c r="Q67" i="16"/>
  <c r="Q63" i="16"/>
  <c r="Q59" i="16"/>
  <c r="Q69" i="16"/>
  <c r="Q65" i="16"/>
  <c r="Q77" i="16"/>
  <c r="Q73" i="16"/>
  <c r="Q64" i="16"/>
  <c r="Q68" i="16"/>
  <c r="Q72" i="16"/>
  <c r="Q76" i="16"/>
  <c r="Q61" i="16"/>
  <c r="Q46" i="16"/>
  <c r="F81" i="16"/>
  <c r="Q38" i="16"/>
  <c r="Q31" i="16"/>
  <c r="Q35" i="16"/>
  <c r="Q39" i="16"/>
  <c r="Q43" i="16"/>
  <c r="Q47" i="16"/>
  <c r="Q51" i="16"/>
  <c r="Q60" i="16"/>
  <c r="Q34" i="16"/>
  <c r="O59" i="16"/>
  <c r="Q42" i="16"/>
  <c r="Q50" i="16"/>
  <c r="Q32" i="16"/>
  <c r="Q36" i="16"/>
  <c r="Q40" i="16"/>
  <c r="Q44" i="16"/>
  <c r="Q48" i="16"/>
  <c r="Q52" i="16"/>
  <c r="Q33" i="16"/>
  <c r="Q37" i="16"/>
  <c r="Q41" i="16"/>
  <c r="Q45" i="16"/>
  <c r="D95" i="15" l="1"/>
  <c r="C33" i="14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4" i="16"/>
  <c r="C24" i="15"/>
  <c r="D101" i="15" s="1"/>
  <c r="B24" i="15"/>
  <c r="C101" i="15" s="1"/>
  <c r="C23" i="15"/>
  <c r="D100" i="15" s="1"/>
  <c r="B23" i="15"/>
  <c r="C100" i="15" s="1"/>
  <c r="C22" i="15"/>
  <c r="D99" i="15" s="1"/>
  <c r="B22" i="15"/>
  <c r="C99" i="15" s="1"/>
  <c r="C21" i="15"/>
  <c r="D98" i="15" s="1"/>
  <c r="B21" i="15"/>
  <c r="C98" i="15" s="1"/>
  <c r="C20" i="15"/>
  <c r="D97" i="15" s="1"/>
  <c r="B20" i="15"/>
  <c r="C97" i="15" s="1"/>
  <c r="C19" i="15"/>
  <c r="D96" i="15" s="1"/>
  <c r="B19" i="15"/>
  <c r="C96" i="15" s="1"/>
  <c r="C18" i="15"/>
  <c r="B18" i="15"/>
  <c r="C95" i="15" s="1"/>
  <c r="C17" i="15"/>
  <c r="D94" i="15" s="1"/>
  <c r="B17" i="15"/>
  <c r="C94" i="15" s="1"/>
  <c r="C16" i="15"/>
  <c r="D93" i="15" s="1"/>
  <c r="B16" i="15"/>
  <c r="C93" i="15" s="1"/>
  <c r="C15" i="15"/>
  <c r="D92" i="15" s="1"/>
  <c r="B15" i="15"/>
  <c r="C92" i="15" s="1"/>
  <c r="C14" i="15"/>
  <c r="D91" i="15" s="1"/>
  <c r="B14" i="15"/>
  <c r="C91" i="15" s="1"/>
  <c r="C13" i="15"/>
  <c r="D90" i="15" s="1"/>
  <c r="B13" i="15"/>
  <c r="C90" i="15" s="1"/>
  <c r="C12" i="15"/>
  <c r="D89" i="15" s="1"/>
  <c r="B12" i="15"/>
  <c r="C89" i="15" s="1"/>
  <c r="C11" i="15"/>
  <c r="D88" i="15" s="1"/>
  <c r="B11" i="15"/>
  <c r="C88" i="15" s="1"/>
  <c r="C10" i="15"/>
  <c r="D87" i="15" s="1"/>
  <c r="B10" i="15"/>
  <c r="C87" i="15" s="1"/>
  <c r="C9" i="15"/>
  <c r="D86" i="15" s="1"/>
  <c r="B9" i="15"/>
  <c r="C86" i="15" s="1"/>
  <c r="C8" i="15"/>
  <c r="D85" i="15" s="1"/>
  <c r="B8" i="15"/>
  <c r="C85" i="15" s="1"/>
  <c r="C7" i="15"/>
  <c r="D84" i="15" s="1"/>
  <c r="B7" i="15"/>
  <c r="C84" i="15" s="1"/>
  <c r="C6" i="15"/>
  <c r="D83" i="15" s="1"/>
  <c r="B6" i="15"/>
  <c r="C83" i="15" s="1"/>
  <c r="C5" i="15"/>
  <c r="D82" i="15" s="1"/>
  <c r="B5" i="15"/>
  <c r="C82" i="15" s="1"/>
  <c r="C4" i="15"/>
  <c r="D81" i="15" s="1"/>
  <c r="B4" i="15"/>
  <c r="C81" i="15" s="1"/>
  <c r="C3" i="15"/>
  <c r="D80" i="15" s="1"/>
  <c r="B3" i="15"/>
  <c r="C80" i="15" s="1"/>
  <c r="B26" i="14"/>
  <c r="E33" i="14" s="1"/>
  <c r="F12" i="14"/>
  <c r="G12" i="14" s="1"/>
  <c r="H12" i="14" s="1"/>
  <c r="I12" i="14" s="1"/>
  <c r="J12" i="14" s="1"/>
  <c r="E12" i="14"/>
  <c r="E84" i="15" l="1"/>
  <c r="D104" i="15"/>
  <c r="B3" i="14" s="1"/>
  <c r="D37" i="14" s="1"/>
  <c r="E82" i="15"/>
  <c r="E80" i="15"/>
  <c r="E85" i="15"/>
  <c r="E97" i="15"/>
  <c r="F82" i="15"/>
  <c r="F33" i="14"/>
  <c r="G33" i="14"/>
  <c r="E83" i="15"/>
  <c r="F84" i="15"/>
  <c r="E87" i="15"/>
  <c r="H33" i="14"/>
  <c r="E94" i="15"/>
  <c r="E96" i="15"/>
  <c r="I33" i="14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E81" i="15"/>
  <c r="E91" i="15"/>
  <c r="D33" i="14"/>
  <c r="E86" i="15"/>
  <c r="E88" i="15"/>
  <c r="E95" i="15"/>
  <c r="E93" i="15"/>
  <c r="E101" i="15"/>
  <c r="E92" i="15"/>
  <c r="E100" i="15"/>
  <c r="E90" i="15"/>
  <c r="E98" i="15"/>
  <c r="F89" i="15" l="1"/>
  <c r="E89" i="15"/>
  <c r="F99" i="15"/>
  <c r="E99" i="15"/>
  <c r="A3" i="14"/>
  <c r="C37" i="14" s="1"/>
  <c r="C44" i="14" s="1"/>
  <c r="B2" i="3" s="1"/>
  <c r="F85" i="15"/>
  <c r="F101" i="15"/>
  <c r="F95" i="15"/>
  <c r="F81" i="15"/>
  <c r="G82" i="15"/>
  <c r="F98" i="15"/>
  <c r="D44" i="14"/>
  <c r="C2" i="3" s="1"/>
  <c r="F90" i="15"/>
  <c r="F86" i="15"/>
  <c r="F87" i="15"/>
  <c r="F88" i="15"/>
  <c r="F100" i="15"/>
  <c r="F92" i="15"/>
  <c r="F96" i="15"/>
  <c r="G84" i="15"/>
  <c r="F93" i="15"/>
  <c r="F91" i="15"/>
  <c r="F94" i="15"/>
  <c r="F83" i="15"/>
  <c r="G89" i="15" l="1"/>
  <c r="G99" i="15"/>
  <c r="G97" i="15"/>
  <c r="F97" i="15"/>
  <c r="G80" i="15"/>
  <c r="F80" i="15"/>
  <c r="G85" i="15"/>
  <c r="G81" i="15"/>
  <c r="E104" i="15"/>
  <c r="G83" i="15"/>
  <c r="G90" i="15"/>
  <c r="G92" i="15"/>
  <c r="G95" i="15"/>
  <c r="G100" i="15"/>
  <c r="G98" i="15"/>
  <c r="G101" i="15"/>
  <c r="H82" i="15"/>
  <c r="G93" i="15"/>
  <c r="G86" i="15"/>
  <c r="H89" i="15"/>
  <c r="H97" i="15"/>
  <c r="G94" i="15"/>
  <c r="H84" i="15"/>
  <c r="G87" i="15"/>
  <c r="G91" i="15"/>
  <c r="G96" i="15"/>
  <c r="G88" i="15"/>
  <c r="H99" i="15"/>
  <c r="H80" i="15" l="1"/>
  <c r="C3" i="14"/>
  <c r="E37" i="14" s="1"/>
  <c r="E44" i="14" s="1"/>
  <c r="D2" i="3" s="1"/>
  <c r="H85" i="15"/>
  <c r="F104" i="15"/>
  <c r="I97" i="15"/>
  <c r="H100" i="15"/>
  <c r="H83" i="15"/>
  <c r="H93" i="15"/>
  <c r="I99" i="15"/>
  <c r="H87" i="15"/>
  <c r="I89" i="15"/>
  <c r="I82" i="15"/>
  <c r="H95" i="15"/>
  <c r="H91" i="15"/>
  <c r="H88" i="15"/>
  <c r="I84" i="15"/>
  <c r="H86" i="15"/>
  <c r="H92" i="15"/>
  <c r="H101" i="15"/>
  <c r="H81" i="15"/>
  <c r="H96" i="15"/>
  <c r="H94" i="15"/>
  <c r="H98" i="15"/>
  <c r="H90" i="15"/>
  <c r="I80" i="15" l="1"/>
  <c r="D3" i="14"/>
  <c r="F37" i="14" s="1"/>
  <c r="F44" i="14" s="1"/>
  <c r="E2" i="3" s="1"/>
  <c r="I85" i="15"/>
  <c r="G104" i="15"/>
  <c r="I81" i="15"/>
  <c r="J82" i="15"/>
  <c r="I93" i="15"/>
  <c r="I92" i="15"/>
  <c r="I91" i="15"/>
  <c r="I94" i="15"/>
  <c r="J89" i="15"/>
  <c r="I83" i="15"/>
  <c r="I98" i="15"/>
  <c r="I101" i="15"/>
  <c r="J84" i="15"/>
  <c r="I88" i="15"/>
  <c r="I90" i="15"/>
  <c r="I96" i="15"/>
  <c r="I86" i="15"/>
  <c r="J80" i="15"/>
  <c r="I87" i="15"/>
  <c r="I100" i="15"/>
  <c r="I95" i="15"/>
  <c r="J99" i="15"/>
  <c r="J97" i="15"/>
  <c r="E3" i="14" l="1"/>
  <c r="G37" i="14" s="1"/>
  <c r="G44" i="14" s="1"/>
  <c r="F2" i="3" s="1"/>
  <c r="H104" i="15"/>
  <c r="J85" i="15"/>
  <c r="J86" i="15"/>
  <c r="J93" i="15"/>
  <c r="J100" i="15"/>
  <c r="J96" i="15"/>
  <c r="J101" i="15"/>
  <c r="J94" i="15"/>
  <c r="K82" i="15"/>
  <c r="K97" i="15"/>
  <c r="K89" i="15"/>
  <c r="J87" i="15"/>
  <c r="J91" i="15"/>
  <c r="J95" i="15"/>
  <c r="K84" i="15"/>
  <c r="J90" i="15"/>
  <c r="J98" i="15"/>
  <c r="K99" i="15"/>
  <c r="K80" i="15"/>
  <c r="J88" i="15"/>
  <c r="J83" i="15"/>
  <c r="J92" i="15"/>
  <c r="J81" i="15"/>
  <c r="F3" i="14" l="1"/>
  <c r="H37" i="14" s="1"/>
  <c r="H44" i="14" s="1"/>
  <c r="G2" i="3" s="1"/>
  <c r="I104" i="15"/>
  <c r="K85" i="15"/>
  <c r="K83" i="15"/>
  <c r="K95" i="15"/>
  <c r="L97" i="15"/>
  <c r="K96" i="15"/>
  <c r="K88" i="15"/>
  <c r="K98" i="15"/>
  <c r="K91" i="15"/>
  <c r="L82" i="15"/>
  <c r="K100" i="15"/>
  <c r="K81" i="15"/>
  <c r="K90" i="15"/>
  <c r="K87" i="15"/>
  <c r="K93" i="15"/>
  <c r="K92" i="15"/>
  <c r="L99" i="15"/>
  <c r="L84" i="15"/>
  <c r="L89" i="15"/>
  <c r="K101" i="15"/>
  <c r="K86" i="15"/>
  <c r="L80" i="15"/>
  <c r="K94" i="15"/>
  <c r="G3" i="14" l="1"/>
  <c r="I37" i="14" s="1"/>
  <c r="I44" i="14" s="1"/>
  <c r="H2" i="3" s="1"/>
  <c r="J104" i="15"/>
  <c r="L85" i="15"/>
  <c r="L96" i="15"/>
  <c r="L101" i="15"/>
  <c r="L92" i="15"/>
  <c r="L81" i="15"/>
  <c r="L91" i="15"/>
  <c r="M97" i="15"/>
  <c r="M82" i="15"/>
  <c r="M89" i="15"/>
  <c r="L98" i="15"/>
  <c r="L87" i="15"/>
  <c r="L100" i="15"/>
  <c r="L88" i="15"/>
  <c r="L83" i="15"/>
  <c r="L94" i="15"/>
  <c r="L93" i="15"/>
  <c r="L95" i="15"/>
  <c r="M80" i="15"/>
  <c r="M84" i="15"/>
  <c r="L86" i="15"/>
  <c r="M99" i="15"/>
  <c r="L90" i="15"/>
  <c r="H3" i="14" l="1"/>
  <c r="J37" i="14" s="1"/>
  <c r="J44" i="14" s="1"/>
  <c r="I2" i="3" s="1"/>
  <c r="K104" i="15"/>
  <c r="M85" i="15"/>
  <c r="N84" i="15"/>
  <c r="M100" i="15"/>
  <c r="N82" i="15"/>
  <c r="M92" i="15"/>
  <c r="M94" i="15"/>
  <c r="M95" i="15"/>
  <c r="N97" i="15"/>
  <c r="M91" i="15"/>
  <c r="M96" i="15"/>
  <c r="N89" i="15"/>
  <c r="M93" i="15"/>
  <c r="M81" i="15"/>
  <c r="M90" i="15"/>
  <c r="N80" i="15"/>
  <c r="M87" i="15"/>
  <c r="M101" i="15"/>
  <c r="M83" i="15"/>
  <c r="N99" i="15"/>
  <c r="M86" i="15"/>
  <c r="M88" i="15"/>
  <c r="M98" i="15"/>
  <c r="I3" i="14" l="1"/>
  <c r="K37" i="14" s="1"/>
  <c r="K44" i="14" s="1"/>
  <c r="J2" i="3" s="1"/>
  <c r="L104" i="15"/>
  <c r="N85" i="15"/>
  <c r="N93" i="15"/>
  <c r="O82" i="15"/>
  <c r="N87" i="15"/>
  <c r="O97" i="15"/>
  <c r="N98" i="15"/>
  <c r="O99" i="15"/>
  <c r="O80" i="15"/>
  <c r="O89" i="15"/>
  <c r="N95" i="15"/>
  <c r="N100" i="15"/>
  <c r="N92" i="15"/>
  <c r="N86" i="15"/>
  <c r="N88" i="15"/>
  <c r="N83" i="15"/>
  <c r="N96" i="15"/>
  <c r="N94" i="15"/>
  <c r="N90" i="15"/>
  <c r="N101" i="15"/>
  <c r="N81" i="15"/>
  <c r="N91" i="15"/>
  <c r="O84" i="15"/>
  <c r="J3" i="14" l="1"/>
  <c r="L37" i="14" s="1"/>
  <c r="L44" i="14" s="1"/>
  <c r="K2" i="3" s="1"/>
  <c r="M104" i="15"/>
  <c r="O85" i="15"/>
  <c r="O81" i="15"/>
  <c r="O94" i="15"/>
  <c r="O96" i="15"/>
  <c r="O92" i="15"/>
  <c r="P80" i="15"/>
  <c r="O87" i="15"/>
  <c r="O86" i="15"/>
  <c r="O83" i="15"/>
  <c r="P99" i="15"/>
  <c r="P82" i="15"/>
  <c r="P89" i="15"/>
  <c r="O90" i="15"/>
  <c r="P97" i="15"/>
  <c r="O101" i="15"/>
  <c r="P84" i="15"/>
  <c r="O91" i="15"/>
  <c r="O100" i="15"/>
  <c r="O88" i="15"/>
  <c r="O95" i="15"/>
  <c r="O98" i="15"/>
  <c r="O93" i="15"/>
  <c r="K3" i="14" l="1"/>
  <c r="M37" i="14" s="1"/>
  <c r="M44" i="14" s="1"/>
  <c r="L2" i="3" s="1"/>
  <c r="P85" i="15"/>
  <c r="N104" i="15"/>
  <c r="P95" i="15"/>
  <c r="P96" i="15"/>
  <c r="P88" i="15"/>
  <c r="P86" i="15"/>
  <c r="P93" i="15"/>
  <c r="Q82" i="15"/>
  <c r="P101" i="15"/>
  <c r="P87" i="15"/>
  <c r="P91" i="15"/>
  <c r="Q97" i="15"/>
  <c r="Q99" i="15"/>
  <c r="P92" i="15"/>
  <c r="Q84" i="15"/>
  <c r="Q89" i="15"/>
  <c r="P100" i="15"/>
  <c r="P94" i="15"/>
  <c r="P98" i="15"/>
  <c r="Q80" i="15"/>
  <c r="P81" i="15"/>
  <c r="P90" i="15"/>
  <c r="P83" i="15"/>
  <c r="L3" i="14" l="1"/>
  <c r="N37" i="14" s="1"/>
  <c r="N44" i="14" s="1"/>
  <c r="M2" i="3" s="1"/>
  <c r="Q85" i="15"/>
  <c r="O104" i="15"/>
  <c r="Q100" i="15"/>
  <c r="R80" i="15"/>
  <c r="R89" i="15"/>
  <c r="R97" i="15"/>
  <c r="R99" i="15"/>
  <c r="Q88" i="15"/>
  <c r="R82" i="15"/>
  <c r="Q91" i="15"/>
  <c r="Q83" i="15"/>
  <c r="R84" i="15"/>
  <c r="Q93" i="15"/>
  <c r="Q90" i="15"/>
  <c r="Q94" i="15"/>
  <c r="Q92" i="15"/>
  <c r="Q87" i="15"/>
  <c r="Q86" i="15"/>
  <c r="Q95" i="15"/>
  <c r="Q81" i="15"/>
  <c r="Q101" i="15"/>
  <c r="Q98" i="15"/>
  <c r="Q96" i="15"/>
  <c r="M3" i="14" l="1"/>
  <c r="O37" i="14" s="1"/>
  <c r="O44" i="14" s="1"/>
  <c r="N2" i="3" s="1"/>
  <c r="P104" i="15"/>
  <c r="R85" i="15"/>
  <c r="R86" i="15"/>
  <c r="R87" i="15"/>
  <c r="S97" i="15"/>
  <c r="R92" i="15"/>
  <c r="S84" i="15"/>
  <c r="R88" i="15"/>
  <c r="S89" i="15"/>
  <c r="S82" i="15"/>
  <c r="R96" i="15"/>
  <c r="R95" i="15"/>
  <c r="R94" i="15"/>
  <c r="R83" i="15"/>
  <c r="R98" i="15"/>
  <c r="R90" i="15"/>
  <c r="R91" i="15"/>
  <c r="R101" i="15"/>
  <c r="R93" i="15"/>
  <c r="Q104" i="15"/>
  <c r="R81" i="15"/>
  <c r="S99" i="15"/>
  <c r="S80" i="15"/>
  <c r="R100" i="15"/>
  <c r="O3" i="14" l="1"/>
  <c r="Q37" i="14" s="1"/>
  <c r="Q44" i="14" s="1"/>
  <c r="P2" i="3" s="1"/>
  <c r="N3" i="14"/>
  <c r="P37" i="14" s="1"/>
  <c r="P44" i="14" s="1"/>
  <c r="O2" i="3" s="1"/>
  <c r="S85" i="15"/>
  <c r="T84" i="15"/>
  <c r="T80" i="15"/>
  <c r="S83" i="15"/>
  <c r="S92" i="15"/>
  <c r="T99" i="15"/>
  <c r="S91" i="15"/>
  <c r="S94" i="15"/>
  <c r="T97" i="15"/>
  <c r="S100" i="15"/>
  <c r="T89" i="15"/>
  <c r="S101" i="15"/>
  <c r="T82" i="15"/>
  <c r="S81" i="15"/>
  <c r="S90" i="15"/>
  <c r="S95" i="15"/>
  <c r="S87" i="15"/>
  <c r="S88" i="15"/>
  <c r="S93" i="15"/>
  <c r="S98" i="15"/>
  <c r="S96" i="15"/>
  <c r="S86" i="15"/>
  <c r="T85" i="15" l="1"/>
  <c r="R104" i="15"/>
  <c r="U97" i="15"/>
  <c r="T101" i="15"/>
  <c r="T94" i="15"/>
  <c r="T83" i="15"/>
  <c r="T88" i="15"/>
  <c r="T87" i="15"/>
  <c r="T95" i="15"/>
  <c r="T86" i="15"/>
  <c r="T90" i="15"/>
  <c r="U89" i="15"/>
  <c r="T96" i="15"/>
  <c r="T81" i="15"/>
  <c r="T100" i="15"/>
  <c r="T98" i="15"/>
  <c r="U82" i="15"/>
  <c r="T92" i="15"/>
  <c r="T93" i="15"/>
  <c r="T91" i="15"/>
  <c r="U80" i="15"/>
  <c r="U99" i="15"/>
  <c r="U84" i="15"/>
  <c r="P3" i="14" l="1"/>
  <c r="R37" i="14" s="1"/>
  <c r="R44" i="14" s="1"/>
  <c r="Q2" i="3" s="1"/>
  <c r="S104" i="15"/>
  <c r="U85" i="15"/>
  <c r="U91" i="15"/>
  <c r="U98" i="15"/>
  <c r="V89" i="15"/>
  <c r="U95" i="15"/>
  <c r="U94" i="15"/>
  <c r="U96" i="15"/>
  <c r="V84" i="15"/>
  <c r="V80" i="15"/>
  <c r="U83" i="15"/>
  <c r="U100" i="15"/>
  <c r="U90" i="15"/>
  <c r="V82" i="15"/>
  <c r="U86" i="15"/>
  <c r="U93" i="15"/>
  <c r="U87" i="15"/>
  <c r="U101" i="15"/>
  <c r="V99" i="15"/>
  <c r="U92" i="15"/>
  <c r="U81" i="15"/>
  <c r="U88" i="15"/>
  <c r="V97" i="15"/>
  <c r="Q3" i="14" l="1"/>
  <c r="S37" i="14" s="1"/>
  <c r="S44" i="14" s="1"/>
  <c r="R2" i="3" s="1"/>
  <c r="T104" i="15"/>
  <c r="V85" i="15"/>
  <c r="V87" i="15"/>
  <c r="W97" i="15"/>
  <c r="V92" i="15"/>
  <c r="V93" i="15"/>
  <c r="V100" i="15"/>
  <c r="V96" i="15"/>
  <c r="V98" i="15"/>
  <c r="W84" i="15"/>
  <c r="V90" i="15"/>
  <c r="V88" i="15"/>
  <c r="V83" i="15"/>
  <c r="V94" i="15"/>
  <c r="V81" i="15"/>
  <c r="W99" i="15"/>
  <c r="V86" i="15"/>
  <c r="V91" i="15"/>
  <c r="W89" i="15"/>
  <c r="V101" i="15"/>
  <c r="W82" i="15"/>
  <c r="W80" i="15"/>
  <c r="V95" i="15"/>
  <c r="R3" i="14" l="1"/>
  <c r="T37" i="14" s="1"/>
  <c r="T44" i="14" s="1"/>
  <c r="S2" i="3" s="1"/>
  <c r="W85" i="15"/>
  <c r="U104" i="15"/>
  <c r="W86" i="15"/>
  <c r="W83" i="15"/>
  <c r="W95" i="15"/>
  <c r="X99" i="15"/>
  <c r="X97" i="15"/>
  <c r="W101" i="15"/>
  <c r="W98" i="15"/>
  <c r="W92" i="15"/>
  <c r="W88" i="15"/>
  <c r="W96" i="15"/>
  <c r="X80" i="15"/>
  <c r="X89" i="15"/>
  <c r="W81" i="15"/>
  <c r="W90" i="15"/>
  <c r="W100" i="15"/>
  <c r="W87" i="15"/>
  <c r="X82" i="15"/>
  <c r="W91" i="15"/>
  <c r="W94" i="15"/>
  <c r="X84" i="15"/>
  <c r="W93" i="15"/>
  <c r="S3" i="14" l="1"/>
  <c r="U37" i="14" s="1"/>
  <c r="U44" i="14" s="1"/>
  <c r="T2" i="3" s="1"/>
  <c r="X85" i="15"/>
  <c r="V104" i="15"/>
  <c r="X92" i="15"/>
  <c r="X90" i="15"/>
  <c r="X96" i="15"/>
  <c r="X98" i="15"/>
  <c r="X95" i="15"/>
  <c r="X100" i="15"/>
  <c r="Y80" i="15"/>
  <c r="Y82" i="15"/>
  <c r="Y99" i="15"/>
  <c r="X91" i="15"/>
  <c r="X93" i="15"/>
  <c r="X101" i="15"/>
  <c r="X87" i="15"/>
  <c r="X81" i="15"/>
  <c r="X88" i="15"/>
  <c r="X83" i="15"/>
  <c r="Y84" i="15"/>
  <c r="Y97" i="15"/>
  <c r="X86" i="15"/>
  <c r="X94" i="15"/>
  <c r="Y89" i="15"/>
  <c r="T3" i="14" l="1"/>
  <c r="V37" i="14" s="1"/>
  <c r="V44" i="14" s="1"/>
  <c r="U2" i="3" s="1"/>
  <c r="W104" i="15"/>
  <c r="Y85" i="15"/>
  <c r="Y98" i="15"/>
  <c r="Y93" i="15"/>
  <c r="Y96" i="15"/>
  <c r="Y91" i="15"/>
  <c r="Y100" i="15"/>
  <c r="Y90" i="15"/>
  <c r="Y101" i="15"/>
  <c r="Z97" i="15"/>
  <c r="Z80" i="15"/>
  <c r="Z89" i="15"/>
  <c r="Y81" i="15"/>
  <c r="Z84" i="15"/>
  <c r="Y94" i="15"/>
  <c r="Y87" i="15"/>
  <c r="Z99" i="15"/>
  <c r="Y95" i="15"/>
  <c r="Y92" i="15"/>
  <c r="Y86" i="15"/>
  <c r="Z82" i="15"/>
  <c r="Y88" i="15"/>
  <c r="Y83" i="15"/>
  <c r="U3" i="14" l="1"/>
  <c r="W37" i="14" s="1"/>
  <c r="W44" i="14" s="1"/>
  <c r="V2" i="3" s="1"/>
  <c r="Z85" i="15"/>
  <c r="X104" i="15"/>
  <c r="Z96" i="15"/>
  <c r="Z87" i="15"/>
  <c r="Z86" i="15"/>
  <c r="Z101" i="15"/>
  <c r="Z83" i="15"/>
  <c r="Z92" i="15"/>
  <c r="Z94" i="15"/>
  <c r="AA89" i="15"/>
  <c r="Z93" i="15"/>
  <c r="Z90" i="15"/>
  <c r="Z88" i="15"/>
  <c r="AA84" i="15"/>
  <c r="AA80" i="15"/>
  <c r="Z100" i="15"/>
  <c r="Z98" i="15"/>
  <c r="Z95" i="15"/>
  <c r="AA82" i="15"/>
  <c r="AA99" i="15"/>
  <c r="Y104" i="15"/>
  <c r="Z81" i="15"/>
  <c r="AA97" i="15"/>
  <c r="Z91" i="15"/>
  <c r="V3" i="14" l="1"/>
  <c r="X37" i="14" s="1"/>
  <c r="X44" i="14" s="1"/>
  <c r="W2" i="3" s="1"/>
  <c r="W3" i="14"/>
  <c r="Y37" i="14" s="1"/>
  <c r="Y44" i="14" s="1"/>
  <c r="X2" i="3" s="1"/>
  <c r="AA85" i="15"/>
  <c r="AA86" i="15"/>
  <c r="AA88" i="15"/>
  <c r="AA100" i="15"/>
  <c r="AA90" i="15"/>
  <c r="AA92" i="15"/>
  <c r="AA87" i="15"/>
  <c r="AA98" i="15"/>
  <c r="AA94" i="15"/>
  <c r="AB99" i="15"/>
  <c r="AB82" i="15"/>
  <c r="AA91" i="15"/>
  <c r="AB80" i="15"/>
  <c r="AA93" i="15"/>
  <c r="AA83" i="15"/>
  <c r="AA96" i="15"/>
  <c r="AB97" i="15"/>
  <c r="AA95" i="15"/>
  <c r="AB84" i="15"/>
  <c r="AA101" i="15"/>
  <c r="AA81" i="15"/>
  <c r="AB89" i="15"/>
  <c r="AB85" i="15" l="1"/>
  <c r="Z104" i="15"/>
  <c r="AB101" i="15"/>
  <c r="AB96" i="15"/>
  <c r="AB91" i="15"/>
  <c r="AB98" i="15"/>
  <c r="AB100" i="15"/>
  <c r="AB90" i="15"/>
  <c r="AC89" i="15"/>
  <c r="AC80" i="15"/>
  <c r="AC82" i="15"/>
  <c r="AB94" i="15"/>
  <c r="AC84" i="15"/>
  <c r="AB87" i="15"/>
  <c r="AB81" i="15"/>
  <c r="AB95" i="15"/>
  <c r="AB93" i="15"/>
  <c r="AC99" i="15"/>
  <c r="AB86" i="15"/>
  <c r="AC97" i="15"/>
  <c r="AB83" i="15"/>
  <c r="AB88" i="15"/>
  <c r="AB92" i="15"/>
  <c r="X3" i="14" l="1"/>
  <c r="Z37" i="14" s="1"/>
  <c r="Z44" i="14" s="1"/>
  <c r="Y2" i="3" s="1"/>
  <c r="AC85" i="15"/>
  <c r="AA104" i="15"/>
  <c r="AC98" i="15"/>
  <c r="AC92" i="15"/>
  <c r="AC86" i="15"/>
  <c r="AC81" i="15"/>
  <c r="AD82" i="15"/>
  <c r="AC96" i="15"/>
  <c r="AC93" i="15"/>
  <c r="AD97" i="15"/>
  <c r="AC90" i="15"/>
  <c r="AC95" i="15"/>
  <c r="AC91" i="15"/>
  <c r="AC88" i="15"/>
  <c r="AC87" i="15"/>
  <c r="AD80" i="15"/>
  <c r="AC100" i="15"/>
  <c r="AC101" i="15"/>
  <c r="AC94" i="15"/>
  <c r="AD99" i="15"/>
  <c r="AC83" i="15"/>
  <c r="AD84" i="15"/>
  <c r="AD89" i="15"/>
  <c r="AB104" i="15" l="1"/>
  <c r="Z3" i="14" s="1"/>
  <c r="AB37" i="14" s="1"/>
  <c r="AB44" i="14" s="1"/>
  <c r="AA2" i="3" s="1"/>
  <c r="Y3" i="14"/>
  <c r="AA37" i="14" s="1"/>
  <c r="AA44" i="14" s="1"/>
  <c r="Z2" i="3" s="1"/>
  <c r="AD85" i="15"/>
  <c r="AE99" i="15"/>
  <c r="AD91" i="15"/>
  <c r="AE80" i="15"/>
  <c r="AD95" i="15"/>
  <c r="AD96" i="15"/>
  <c r="AD86" i="15"/>
  <c r="AD93" i="15"/>
  <c r="AE89" i="15"/>
  <c r="AE84" i="15"/>
  <c r="AD90" i="15"/>
  <c r="AD101" i="15"/>
  <c r="AD88" i="15"/>
  <c r="AE97" i="15"/>
  <c r="AE82" i="15"/>
  <c r="AD98" i="15"/>
  <c r="AD100" i="15"/>
  <c r="AD81" i="15"/>
  <c r="AD87" i="15"/>
  <c r="AD92" i="15"/>
  <c r="AD94" i="15"/>
  <c r="AD83" i="15"/>
  <c r="AC104" i="15" l="1"/>
  <c r="AE85" i="15"/>
  <c r="AE100" i="15"/>
  <c r="AE98" i="15"/>
  <c r="AE95" i="15"/>
  <c r="AF80" i="15"/>
  <c r="AE92" i="15"/>
  <c r="AE93" i="15"/>
  <c r="AE87" i="15"/>
  <c r="AE90" i="15"/>
  <c r="AE94" i="15"/>
  <c r="AE81" i="15"/>
  <c r="AF97" i="15"/>
  <c r="AF84" i="15"/>
  <c r="AE101" i="15"/>
  <c r="AE83" i="15"/>
  <c r="AF82" i="15"/>
  <c r="AE86" i="15"/>
  <c r="AE96" i="15"/>
  <c r="AF99" i="15"/>
  <c r="AE91" i="15"/>
  <c r="AE88" i="15"/>
  <c r="AF89" i="15"/>
  <c r="AA3" i="14" l="1"/>
  <c r="AC37" i="14" s="1"/>
  <c r="AC44" i="14" s="1"/>
  <c r="AB2" i="3" s="1"/>
  <c r="AD104" i="15"/>
  <c r="AF85" i="15"/>
  <c r="AG99" i="15"/>
  <c r="AF93" i="15"/>
  <c r="AF95" i="15"/>
  <c r="AG80" i="15"/>
  <c r="AG97" i="15"/>
  <c r="AF81" i="15"/>
  <c r="AF96" i="15"/>
  <c r="AF98" i="15"/>
  <c r="AF88" i="15"/>
  <c r="AF86" i="15"/>
  <c r="AG84" i="15"/>
  <c r="AF90" i="15"/>
  <c r="AF92" i="15"/>
  <c r="AF83" i="15"/>
  <c r="AG89" i="15"/>
  <c r="AF94" i="15"/>
  <c r="AF101" i="15"/>
  <c r="AF100" i="15"/>
  <c r="AF91" i="15"/>
  <c r="AG82" i="15"/>
  <c r="AF87" i="15"/>
  <c r="AB3" i="14" l="1"/>
  <c r="AD37" i="14" s="1"/>
  <c r="AD44" i="14" s="1"/>
  <c r="AC2" i="3" s="1"/>
  <c r="AE104" i="15"/>
  <c r="AG85" i="15"/>
  <c r="AG98" i="15"/>
  <c r="AG91" i="15"/>
  <c r="AG94" i="15"/>
  <c r="AG96" i="15"/>
  <c r="AG95" i="15"/>
  <c r="AG90" i="15"/>
  <c r="AG100" i="15"/>
  <c r="AG81" i="15"/>
  <c r="AG87" i="15"/>
  <c r="AG93" i="15"/>
  <c r="AG92" i="15"/>
  <c r="AG88" i="15"/>
  <c r="AG83" i="15"/>
  <c r="AG86" i="15"/>
  <c r="AG101" i="15"/>
  <c r="AC3" i="14" l="1"/>
  <c r="AE37" i="14" s="1"/>
  <c r="AE44" i="14" s="1"/>
  <c r="AD2" i="3" s="1"/>
  <c r="AG104" i="15"/>
  <c r="AF104" i="15"/>
  <c r="AD3" i="14" l="1"/>
  <c r="AF37" i="14" s="1"/>
  <c r="AF44" i="14" s="1"/>
  <c r="AE2" i="3" s="1"/>
  <c r="AE3" i="14"/>
  <c r="AG37" i="14" s="1"/>
  <c r="AG44" i="14" s="1"/>
  <c r="AF2" i="3" s="1"/>
</calcChain>
</file>

<file path=xl/sharedStrings.xml><?xml version="1.0" encoding="utf-8"?>
<sst xmlns="http://schemas.openxmlformats.org/spreadsheetml/2006/main" count="270" uniqueCount="105">
  <si>
    <t>BESP BAU EV Subsidy Percentage</t>
  </si>
  <si>
    <t>Sources:</t>
  </si>
  <si>
    <t>Tesla</t>
  </si>
  <si>
    <t>Notes</t>
  </si>
  <si>
    <t>State EV Subsidy Amounts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</si>
  <si>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</si>
  <si>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</si>
  <si>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</si>
  <si>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</si>
  <si>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State</t>
  </si>
  <si>
    <t>State Rebate Amounts</t>
  </si>
  <si>
    <t>Pop-Weighted State Avg Tax Credit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</si>
  <si>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</si>
  <si>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</si>
  <si>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</si>
  <si>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</si>
  <si>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</si>
  <si>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</si>
  <si>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</si>
  <si>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</si>
  <si>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</si>
  <si>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</si>
  <si>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</si>
  <si>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</si>
  <si>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</si>
  <si>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Honda</t>
  </si>
  <si>
    <t>Audi</t>
  </si>
  <si>
    <t>Ford</t>
  </si>
  <si>
    <t>Hyundai</t>
  </si>
  <si>
    <t>Kia</t>
  </si>
  <si>
    <t>Mitsubishi</t>
  </si>
  <si>
    <t>Porsche</t>
  </si>
  <si>
    <t>Toyota</t>
  </si>
  <si>
    <t>Subaru</t>
  </si>
  <si>
    <t>Time (Year)</t>
  </si>
  <si>
    <t>New Vehicles[LDVs,passenger,battery electric vehicle] : MostRecentRun</t>
  </si>
  <si>
    <t>Weighted Average Credit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</si>
  <si>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</si>
  <si>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</si>
  <si>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</si>
  <si>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</si>
  <si>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</si>
  <si>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</si>
  <si>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</si>
  <si>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</si>
  <si>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2020 to 2012 USD (see cpi.xlsx)</t>
  </si>
  <si>
    <t>CO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</si>
  <si>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</si>
  <si>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</si>
  <si>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</si>
  <si>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</si>
  <si>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</si>
  <si>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</si>
  <si>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Population, millions (June 2022)</t>
  </si>
  <si>
    <t>Category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</si>
  <si>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</si>
  <si>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</si>
  <si>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</si>
  <si>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</si>
  <si>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</si>
  <si>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</si>
  <si>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</si>
  <si>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</si>
  <si>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</si>
  <si>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</si>
  <si>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</si>
  <si>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</si>
  <si>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</si>
  <si>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</si>
  <si>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</si>
  <si>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</si>
  <si>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</si>
  <si>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</si>
  <si>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USA</t>
  </si>
  <si>
    <t>Rest of country</t>
  </si>
  <si>
    <t>Mazda</t>
  </si>
  <si>
    <t>Rivian</t>
  </si>
  <si>
    <t>Lucid</t>
  </si>
  <si>
    <t>BAU Projected Sales in EPS</t>
  </si>
  <si>
    <t>EnergySage</t>
  </si>
  <si>
    <t>Electric car tax credits and incentives</t>
  </si>
  <si>
    <t>Electric Vehicle &amp; Solar Incentives</t>
  </si>
  <si>
    <t>Argonne National Laboratory</t>
  </si>
  <si>
    <t>Data provided on request</t>
  </si>
  <si>
    <t>GM (Cadillac and Chevrolet)</t>
  </si>
  <si>
    <t>BMW N. America</t>
  </si>
  <si>
    <t>FCA (Chrysler and Fiat)</t>
  </si>
  <si>
    <t>Volvo</t>
  </si>
  <si>
    <t>Volkswagon</t>
  </si>
  <si>
    <t>Merdeces-Benz</t>
  </si>
  <si>
    <t>Smart USA</t>
  </si>
  <si>
    <t>Jaguar Land Rover</t>
  </si>
  <si>
    <t>Projected BEV Credit By Manufacturer</t>
  </si>
  <si>
    <t>Data summarized by Argonne National Laboratory, 6/22/2022, contact yzhou@anl.gov</t>
  </si>
  <si>
    <t>Manufacturer</t>
  </si>
  <si>
    <t>2022*</t>
  </si>
  <si>
    <t>Total</t>
  </si>
  <si>
    <t>PEV</t>
  </si>
  <si>
    <t>Percentage of Total, 2021</t>
  </si>
  <si>
    <t>Total Tax Credit (2012$)</t>
  </si>
  <si>
    <t>BEV Only</t>
  </si>
  <si>
    <t>Percentage of 2021 Sales</t>
  </si>
  <si>
    <t>PHEV Only</t>
  </si>
  <si>
    <t>Projected Annual BEV Sales by Manufacturer</t>
  </si>
  <si>
    <t>Projected Annual PHEV Sales by 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</si>
</sst>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167" fontId="5" fillId="0" borderId="0" xfId="0" applyNumberFormat="1" applyFont="1"/>
    <xf numFmtId="9" fontId="5" fillId="0" borderId="0" xfId="0" applyNumberFormat="1" applyFont="1"/>
    <xf numFmtId="0" fontId="8" fillId="0" borderId="0" xfId="0" applyFont="1"/>
    <xf numFmtId="38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7" sqref="E7"/>
    </sheetView>
  </sheetViews>
  <sheetFormatPr defaultColWidth="9.1796875" defaultRowHeight="14.5" x14ac:dyDescent="0.35"/>
  <cols>
    <col min="1" max="1" width="9.1796875" style="17"/>
    <col min="2" max="2" width="70.81640625" style="3" customWidth="1"/>
    <col min="3" max="16384" width="9.1796875" style="17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37</v>
      </c>
    </row>
    <row r="4" spans="1:2" x14ac:dyDescent="0.35">
      <c r="B4" s="3" t="s">
        <v>38</v>
      </c>
    </row>
    <row r="5" spans="1:2" x14ac:dyDescent="0.35">
      <c r="B5" s="3">
        <v>2019</v>
      </c>
    </row>
    <row r="6" spans="1:2" x14ac:dyDescent="0.35">
      <c r="B6" s="3" t="s">
        <v>39</v>
      </c>
    </row>
    <row r="7" spans="1:2" x14ac:dyDescent="0.35">
      <c r="B7" s="14" t="s">
        <v>40</v>
      </c>
    </row>
    <row r="9" spans="1:2" x14ac:dyDescent="0.35">
      <c r="B9" s="4" t="s">
        <v>41</v>
      </c>
    </row>
    <row r="10" spans="1:2" x14ac:dyDescent="0.35">
      <c r="B10" s="3" t="s">
        <v>82</v>
      </c>
    </row>
    <row r="11" spans="1:2" x14ac:dyDescent="0.35">
      <c r="B11" s="3">
        <v>2022</v>
      </c>
    </row>
    <row r="12" spans="1:2" x14ac:dyDescent="0.35">
      <c r="B12" s="3" t="s">
        <v>83</v>
      </c>
    </row>
    <row r="14" spans="1:2" x14ac:dyDescent="0.35">
      <c r="B14" s="4" t="s">
        <v>10</v>
      </c>
    </row>
    <row r="15" spans="1:2" x14ac:dyDescent="0.35">
      <c r="B15" s="3" t="s">
        <v>79</v>
      </c>
    </row>
    <row r="16" spans="1:2" x14ac:dyDescent="0.35">
      <c r="B16" s="3">
        <v>2021</v>
      </c>
    </row>
    <row r="17" spans="1:2" x14ac:dyDescent="0.35">
      <c r="B17" s="3" t="s">
        <v>80</v>
      </c>
    </row>
    <row r="18" spans="1:2" x14ac:dyDescent="0.35">
      <c r="B18" s="3" t="s">
        <v>49</v>
      </c>
    </row>
    <row r="20" spans="1:2" x14ac:dyDescent="0.35">
      <c r="B20" s="3" t="s">
        <v>2</v>
      </c>
    </row>
    <row r="21" spans="1:2" x14ac:dyDescent="0.35">
      <c r="B21" s="3">
        <v>2022</v>
      </c>
    </row>
    <row r="22" spans="1:2" x14ac:dyDescent="0.35">
      <c r="B22" s="3" t="s">
        <v>81</v>
      </c>
    </row>
    <row r="23" spans="1:2" x14ac:dyDescent="0.35">
      <c r="B23" s="3" t="s">
        <v>51</v>
      </c>
    </row>
    <row r="26" spans="1:2" x14ac:dyDescent="0.35">
      <c r="A26" s="1" t="s">
        <v>3</v>
      </c>
    </row>
    <row r="27" spans="1:2" x14ac:dyDescent="0.35">
      <c r="A27" s="17" t="s">
        <v>23</v>
      </c>
    </row>
    <row r="28" spans="1:2" x14ac:dyDescent="0.35">
      <c r="A28" s="17" t="s">
        <v>15</v>
      </c>
    </row>
    <row r="29" spans="1:2" x14ac:dyDescent="0.35">
      <c r="A29" s="17" t="s">
        <v>14</v>
      </c>
    </row>
    <row r="31" spans="1:2" x14ac:dyDescent="0.35">
      <c r="A31" s="17" t="s">
        <v>16</v>
      </c>
    </row>
    <row r="33" spans="1:7" ht="58" x14ac:dyDescent="0.35">
      <c r="A33" s="16" t="s">
        <v>45</v>
      </c>
      <c r="B33" s="17">
        <v>0.88711067149387013</v>
      </c>
      <c r="G33" s="9"/>
    </row>
  </sheetData>
  <hyperlinks>
    <hyperlink ref="B7" r:id="rId1" xr:uid="{46B1652F-1293-4993-B22D-4C9CA98A8E4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61F-7942-4515-8229-A2210CA98666}">
  <dimension ref="A1:AG56"/>
  <sheetViews>
    <sheetView topLeftCell="G10" workbookViewId="0">
      <selection activeCell="C37" sqref="C37:AG37"/>
    </sheetView>
  </sheetViews>
  <sheetFormatPr defaultRowHeight="14.5" x14ac:dyDescent="0.35"/>
  <cols>
    <col min="1" max="1" width="45.36328125" style="17" customWidth="1"/>
    <col min="2" max="2" width="15.7265625" style="17" customWidth="1"/>
    <col min="3" max="3" width="19.08984375" style="17" customWidth="1"/>
    <col min="4" max="16384" width="8.7265625" style="17"/>
  </cols>
  <sheetData>
    <row r="1" spans="1:31" x14ac:dyDescent="0.35">
      <c r="A1" s="1" t="s">
        <v>5</v>
      </c>
    </row>
    <row r="2" spans="1:31" x14ac:dyDescent="0.35">
      <c r="A2" s="17">
        <v>2020</v>
      </c>
      <c r="B2" s="17">
        <v>2021</v>
      </c>
      <c r="C2" s="17">
        <v>2022</v>
      </c>
      <c r="D2" s="17">
        <v>2023</v>
      </c>
      <c r="E2" s="17">
        <v>2024</v>
      </c>
      <c r="F2" s="17">
        <v>2025</v>
      </c>
      <c r="G2" s="17">
        <v>2026</v>
      </c>
      <c r="H2" s="17">
        <v>2027</v>
      </c>
      <c r="I2" s="17">
        <v>2028</v>
      </c>
      <c r="J2" s="17">
        <v>2029</v>
      </c>
      <c r="K2" s="17">
        <v>2030</v>
      </c>
      <c r="L2" s="17">
        <v>2031</v>
      </c>
      <c r="M2" s="17">
        <v>2032</v>
      </c>
      <c r="N2" s="17">
        <v>2033</v>
      </c>
      <c r="O2" s="17">
        <v>2034</v>
      </c>
      <c r="P2" s="17">
        <v>2035</v>
      </c>
      <c r="Q2" s="17">
        <v>2036</v>
      </c>
      <c r="R2" s="17">
        <v>2037</v>
      </c>
      <c r="S2" s="17">
        <v>2038</v>
      </c>
      <c r="T2" s="17">
        <v>2039</v>
      </c>
      <c r="U2" s="17">
        <v>2040</v>
      </c>
      <c r="V2" s="17">
        <v>2041</v>
      </c>
      <c r="W2" s="17">
        <v>2042</v>
      </c>
      <c r="X2" s="17">
        <v>2043</v>
      </c>
      <c r="Y2" s="17">
        <v>2044</v>
      </c>
      <c r="Z2" s="17">
        <v>2045</v>
      </c>
      <c r="AA2" s="17">
        <v>2046</v>
      </c>
      <c r="AB2" s="17">
        <v>2047</v>
      </c>
      <c r="AC2" s="17">
        <v>2048</v>
      </c>
      <c r="AD2" s="17">
        <v>2049</v>
      </c>
      <c r="AE2" s="17">
        <v>2050</v>
      </c>
    </row>
    <row r="3" spans="1:31" x14ac:dyDescent="0.35">
      <c r="A3" s="2">
        <f>'Baseline Calculations'!C104</f>
        <v>1066.1676835021071</v>
      </c>
      <c r="B3" s="2">
        <f>'Baseline Calculations'!D104</f>
        <v>1856.0233411543468</v>
      </c>
      <c r="C3" s="2">
        <f>'Baseline Calculations'!E104</f>
        <v>1578.300959198687</v>
      </c>
      <c r="D3" s="2">
        <f>'Baseline Calculations'!F104</f>
        <v>1230.8383357347759</v>
      </c>
      <c r="E3" s="2">
        <f>'Baseline Calculations'!G104</f>
        <v>626.81536567953572</v>
      </c>
      <c r="F3" s="2">
        <f>'Baseline Calculations'!H104</f>
        <v>144.46746734110212</v>
      </c>
      <c r="G3" s="2">
        <f>'Baseline Calculations'!I104</f>
        <v>33.447891591177203</v>
      </c>
      <c r="H3" s="2">
        <f>'Baseline Calculations'!J104</f>
        <v>33.447891591177196</v>
      </c>
      <c r="I3" s="2">
        <f>'Baseline Calculations'!K104</f>
        <v>33.447891591177196</v>
      </c>
      <c r="J3" s="2">
        <f>'Baseline Calculations'!L104</f>
        <v>33.447891591177182</v>
      </c>
      <c r="K3" s="2">
        <f>'Baseline Calculations'!M104</f>
        <v>33.447891591177203</v>
      </c>
      <c r="L3" s="2">
        <f>'Baseline Calculations'!N104</f>
        <v>33.447891591177196</v>
      </c>
      <c r="M3" s="2">
        <f>'Baseline Calculations'!O104</f>
        <v>33.437689086421472</v>
      </c>
      <c r="N3" s="2">
        <f>'Baseline Calculations'!P104</f>
        <v>33.431567583568039</v>
      </c>
      <c r="O3" s="2">
        <f>'Baseline Calculations'!Q104</f>
        <v>33.431567583568032</v>
      </c>
      <c r="P3" s="2">
        <f>'Baseline Calculations'!R104</f>
        <v>22.596507532985374</v>
      </c>
      <c r="Q3" s="2">
        <f>'Baseline Calculations'!S104</f>
        <v>16.095471502635785</v>
      </c>
      <c r="R3" s="2">
        <f>'Baseline Calculations'!T104</f>
        <v>16.095471502635785</v>
      </c>
      <c r="S3" s="2">
        <f>'Baseline Calculations'!U104</f>
        <v>16.095471502635782</v>
      </c>
      <c r="T3" s="2">
        <f>'Baseline Calculations'!V104</f>
        <v>16.095471502635782</v>
      </c>
      <c r="U3" s="2">
        <f>'Baseline Calculations'!W104</f>
        <v>16.095471502635789</v>
      </c>
      <c r="V3" s="2">
        <f>'Baseline Calculations'!X104</f>
        <v>16.095471502635782</v>
      </c>
      <c r="W3" s="2">
        <f>'Baseline Calculations'!Y104</f>
        <v>16.095471502635782</v>
      </c>
      <c r="X3" s="2">
        <f>'Baseline Calculations'!Z104</f>
        <v>16.095471502635782</v>
      </c>
      <c r="Y3" s="2">
        <f>'Baseline Calculations'!AA104</f>
        <v>16.095471502635782</v>
      </c>
      <c r="Z3" s="2">
        <f>'Baseline Calculations'!AB104</f>
        <v>16.095471502635782</v>
      </c>
      <c r="AA3" s="2">
        <f>'Baseline Calculations'!AC104</f>
        <v>16.095471502635782</v>
      </c>
      <c r="AB3" s="2">
        <f>'Baseline Calculations'!AD104</f>
        <v>16.095471502635778</v>
      </c>
      <c r="AC3" s="2">
        <f>'Baseline Calculations'!AE104</f>
        <v>11.718596962428663</v>
      </c>
      <c r="AD3" s="2">
        <f>'Baseline Calculations'!AF104</f>
        <v>9.0924722383043886</v>
      </c>
      <c r="AE3" s="2">
        <f>'Baseline Calculations'!AG104</f>
        <v>9.0924722383043903</v>
      </c>
    </row>
    <row r="4" spans="1:31" x14ac:dyDescent="0.35">
      <c r="A4" s="2"/>
    </row>
    <row r="5" spans="1:31" x14ac:dyDescent="0.35">
      <c r="A5" s="5" t="s">
        <v>4</v>
      </c>
    </row>
    <row r="6" spans="1:31" x14ac:dyDescent="0.35">
      <c r="A6" s="2" t="s">
        <v>6</v>
      </c>
    </row>
    <row r="7" spans="1:31" x14ac:dyDescent="0.35">
      <c r="A7" s="2" t="s">
        <v>8</v>
      </c>
    </row>
    <row r="8" spans="1:31" x14ac:dyDescent="0.35">
      <c r="A8" s="19" t="s">
        <v>47</v>
      </c>
      <c r="B8" s="19"/>
    </row>
    <row r="9" spans="1:31" x14ac:dyDescent="0.35">
      <c r="A9" s="18" t="s">
        <v>48</v>
      </c>
      <c r="B9" s="18"/>
      <c r="C9" s="20" t="s">
        <v>49</v>
      </c>
    </row>
    <row r="10" spans="1:31" x14ac:dyDescent="0.35">
      <c r="A10" s="18" t="s">
        <v>50</v>
      </c>
      <c r="B10" s="18"/>
      <c r="C10" s="20" t="s">
        <v>51</v>
      </c>
    </row>
    <row r="11" spans="1:31" x14ac:dyDescent="0.35">
      <c r="A11" s="18" t="s">
        <v>52</v>
      </c>
      <c r="B11" s="18"/>
    </row>
    <row r="12" spans="1:31" x14ac:dyDescent="0.35">
      <c r="A12" s="18" t="s">
        <v>9</v>
      </c>
      <c r="B12" s="18" t="s">
        <v>53</v>
      </c>
      <c r="C12" s="18" t="s">
        <v>54</v>
      </c>
      <c r="D12" s="18">
        <v>2020</v>
      </c>
      <c r="E12" s="18">
        <f t="shared" ref="E12:J12" si="0">D12+1</f>
        <v>2021</v>
      </c>
      <c r="F12" s="18">
        <f t="shared" si="0"/>
        <v>2022</v>
      </c>
      <c r="G12" s="18">
        <f t="shared" si="0"/>
        <v>2023</v>
      </c>
      <c r="H12" s="18">
        <f t="shared" si="0"/>
        <v>2024</v>
      </c>
      <c r="I12" s="18">
        <f t="shared" si="0"/>
        <v>2025</v>
      </c>
      <c r="J12" s="18">
        <f t="shared" si="0"/>
        <v>2026</v>
      </c>
    </row>
    <row r="13" spans="1:31" x14ac:dyDescent="0.35">
      <c r="A13" s="18" t="s">
        <v>46</v>
      </c>
      <c r="B13" s="18">
        <v>5.6849999999999996</v>
      </c>
      <c r="C13" s="18" t="s">
        <v>55</v>
      </c>
      <c r="D13" s="18">
        <v>4750</v>
      </c>
      <c r="E13" s="18">
        <v>4750</v>
      </c>
      <c r="F13" s="18">
        <v>3000</v>
      </c>
      <c r="G13" s="18">
        <v>3000</v>
      </c>
      <c r="H13" s="18">
        <v>2400</v>
      </c>
      <c r="I13" s="18">
        <v>2400</v>
      </c>
      <c r="J13" s="18">
        <v>2400</v>
      </c>
      <c r="K13" s="19" t="s">
        <v>56</v>
      </c>
    </row>
    <row r="14" spans="1:31" x14ac:dyDescent="0.35">
      <c r="A14" s="18" t="s">
        <v>57</v>
      </c>
      <c r="B14" s="18">
        <v>3.5710000000000002</v>
      </c>
      <c r="C14" s="18" t="s">
        <v>55</v>
      </c>
      <c r="D14" s="18">
        <v>2250</v>
      </c>
      <c r="E14" s="18">
        <v>2250</v>
      </c>
      <c r="F14" s="18">
        <v>2250</v>
      </c>
      <c r="G14" s="18">
        <v>2250</v>
      </c>
      <c r="H14" s="18">
        <v>2250</v>
      </c>
      <c r="I14" s="18">
        <v>2250</v>
      </c>
      <c r="J14" s="18">
        <v>2250</v>
      </c>
      <c r="K14" s="18"/>
      <c r="R14" s="20" t="s">
        <v>58</v>
      </c>
    </row>
    <row r="15" spans="1:31" x14ac:dyDescent="0.35">
      <c r="A15" s="18" t="s">
        <v>59</v>
      </c>
      <c r="B15" s="18">
        <v>0.96799999999999997</v>
      </c>
      <c r="C15" s="18" t="s">
        <v>55</v>
      </c>
      <c r="D15" s="18">
        <v>2500</v>
      </c>
      <c r="E15" s="18">
        <v>2500</v>
      </c>
      <c r="F15" s="18">
        <v>2500</v>
      </c>
      <c r="G15" s="18">
        <v>2500</v>
      </c>
      <c r="H15" s="18">
        <v>2500</v>
      </c>
      <c r="I15" s="18">
        <v>2500</v>
      </c>
      <c r="J15" s="18">
        <v>2500</v>
      </c>
    </row>
    <row r="16" spans="1:31" ht="15.75" customHeight="1" x14ac:dyDescent="0.35">
      <c r="A16" s="18" t="s">
        <v>60</v>
      </c>
      <c r="B16" s="18">
        <v>8.3800000000000008</v>
      </c>
      <c r="C16" s="21" t="s">
        <v>55</v>
      </c>
      <c r="D16" s="22">
        <v>2000</v>
      </c>
      <c r="E16" s="22">
        <v>2000</v>
      </c>
      <c r="F16" s="22">
        <v>2000</v>
      </c>
      <c r="G16" s="22">
        <v>2000</v>
      </c>
      <c r="H16" s="22">
        <v>2000</v>
      </c>
      <c r="I16" s="22">
        <v>2000</v>
      </c>
      <c r="J16" s="22">
        <v>2000</v>
      </c>
      <c r="K16" s="21" t="s">
        <v>61</v>
      </c>
      <c r="L16" s="21"/>
      <c r="M16" s="23"/>
    </row>
    <row r="17" spans="1:33" ht="15.75" customHeight="1" x14ac:dyDescent="0.35">
      <c r="A17" s="18" t="s">
        <v>62</v>
      </c>
      <c r="B17" s="18">
        <v>28.64</v>
      </c>
      <c r="C17" s="18" t="s">
        <v>55</v>
      </c>
      <c r="D17" s="18">
        <v>2500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 t="s">
        <v>63</v>
      </c>
      <c r="R17" s="24"/>
    </row>
    <row r="18" spans="1:33" ht="15.75" customHeight="1" x14ac:dyDescent="0.35">
      <c r="A18" s="18" t="s">
        <v>64</v>
      </c>
      <c r="B18" s="18">
        <v>39.35</v>
      </c>
      <c r="C18" s="18" t="s">
        <v>55</v>
      </c>
      <c r="D18" s="18">
        <v>2500</v>
      </c>
      <c r="E18" s="18">
        <v>2500</v>
      </c>
      <c r="F18" s="18">
        <v>2500</v>
      </c>
      <c r="G18" s="18">
        <v>2500</v>
      </c>
      <c r="H18" s="18">
        <v>2500</v>
      </c>
      <c r="I18" s="18">
        <v>2500</v>
      </c>
      <c r="J18" s="18">
        <v>2500</v>
      </c>
    </row>
    <row r="19" spans="1:33" ht="15.75" customHeight="1" x14ac:dyDescent="0.35">
      <c r="A19" s="18" t="s">
        <v>65</v>
      </c>
      <c r="B19" s="18">
        <v>4.665</v>
      </c>
      <c r="C19" s="18" t="s">
        <v>55</v>
      </c>
      <c r="D19" s="25">
        <v>1500</v>
      </c>
      <c r="E19" s="25">
        <v>1500</v>
      </c>
      <c r="F19" s="25">
        <v>1500</v>
      </c>
      <c r="G19" s="25">
        <v>1500</v>
      </c>
      <c r="H19" s="25">
        <v>1500</v>
      </c>
      <c r="I19" s="25">
        <v>1500</v>
      </c>
      <c r="J19" s="25">
        <v>1500</v>
      </c>
    </row>
    <row r="20" spans="1:33" ht="15.75" customHeight="1" x14ac:dyDescent="0.35">
      <c r="A20" s="18" t="s">
        <v>66</v>
      </c>
      <c r="B20" s="18">
        <v>1.341</v>
      </c>
      <c r="C20" s="18" t="s">
        <v>55</v>
      </c>
      <c r="D20" s="18">
        <v>2000</v>
      </c>
      <c r="E20" s="18">
        <v>2000</v>
      </c>
      <c r="F20" s="18">
        <v>2000</v>
      </c>
      <c r="G20" s="18">
        <v>2000</v>
      </c>
      <c r="H20" s="18">
        <v>2000</v>
      </c>
      <c r="I20" s="18">
        <v>2000</v>
      </c>
      <c r="J20" s="18">
        <v>2000</v>
      </c>
    </row>
    <row r="21" spans="1:33" ht="15.75" customHeight="1" x14ac:dyDescent="0.35">
      <c r="A21" s="18" t="s">
        <v>67</v>
      </c>
      <c r="B21" s="18">
        <v>6.0380000000000003</v>
      </c>
      <c r="C21" s="18" t="s">
        <v>55</v>
      </c>
      <c r="D21" s="18">
        <v>2500</v>
      </c>
      <c r="E21" s="18">
        <v>2500</v>
      </c>
      <c r="F21" s="18">
        <v>2500</v>
      </c>
      <c r="G21" s="18">
        <v>2500</v>
      </c>
      <c r="H21" s="18">
        <v>2500</v>
      </c>
      <c r="I21" s="18">
        <v>2500</v>
      </c>
      <c r="J21" s="18">
        <v>2500</v>
      </c>
    </row>
    <row r="22" spans="1:33" ht="15.75" customHeight="1" x14ac:dyDescent="0.35">
      <c r="A22" s="18" t="s">
        <v>68</v>
      </c>
      <c r="B22" s="18">
        <v>6.8730000000000002</v>
      </c>
      <c r="C22" s="18" t="s">
        <v>55</v>
      </c>
      <c r="D22" s="18">
        <v>2500</v>
      </c>
      <c r="E22" s="18">
        <v>2500</v>
      </c>
      <c r="F22" s="18">
        <v>2500</v>
      </c>
      <c r="G22" s="18">
        <v>2500</v>
      </c>
      <c r="H22" s="18">
        <v>2500</v>
      </c>
      <c r="I22" s="18">
        <v>2500</v>
      </c>
      <c r="J22" s="18">
        <v>2500</v>
      </c>
    </row>
    <row r="23" spans="1:33" ht="15.75" customHeight="1" x14ac:dyDescent="0.35">
      <c r="A23" s="18" t="s">
        <v>69</v>
      </c>
      <c r="B23" s="18">
        <v>8.8849999999999998</v>
      </c>
      <c r="C23" s="18" t="s">
        <v>55</v>
      </c>
      <c r="D23" s="18">
        <v>5000</v>
      </c>
      <c r="E23" s="18">
        <v>5000</v>
      </c>
      <c r="F23" s="18">
        <v>5000</v>
      </c>
      <c r="G23" s="18">
        <v>5000</v>
      </c>
      <c r="H23" s="18">
        <v>5000</v>
      </c>
      <c r="I23" s="18">
        <v>5000</v>
      </c>
      <c r="J23" s="18">
        <v>5000</v>
      </c>
    </row>
    <row r="24" spans="1:33" ht="15.75" customHeight="1" x14ac:dyDescent="0.35">
      <c r="A24" s="18" t="s">
        <v>70</v>
      </c>
      <c r="B24" s="18">
        <v>4.1760000000000002</v>
      </c>
      <c r="C24" s="18" t="s">
        <v>55</v>
      </c>
      <c r="D24" s="18">
        <v>2500</v>
      </c>
      <c r="E24" s="18">
        <v>2500</v>
      </c>
      <c r="F24" s="18">
        <v>2500</v>
      </c>
      <c r="G24" s="18">
        <v>2500</v>
      </c>
      <c r="H24" s="18">
        <v>2500</v>
      </c>
      <c r="I24" s="18">
        <v>2500</v>
      </c>
      <c r="J24" s="18">
        <v>2500</v>
      </c>
    </row>
    <row r="25" spans="1:33" ht="15.75" customHeight="1" x14ac:dyDescent="0.35">
      <c r="A25" s="18" t="s">
        <v>71</v>
      </c>
      <c r="B25" s="18">
        <v>0.624</v>
      </c>
      <c r="C25" s="18" t="s">
        <v>55</v>
      </c>
      <c r="D25" s="18">
        <v>4000</v>
      </c>
      <c r="E25" s="18">
        <v>4000</v>
      </c>
      <c r="F25" s="18">
        <v>4000</v>
      </c>
      <c r="G25" s="18">
        <v>4000</v>
      </c>
      <c r="H25" s="18">
        <v>4000</v>
      </c>
      <c r="I25" s="18">
        <v>4000</v>
      </c>
      <c r="J25" s="18">
        <v>4000</v>
      </c>
      <c r="K25" s="18" t="s">
        <v>72</v>
      </c>
    </row>
    <row r="26" spans="1:33" ht="15.75" customHeight="1" x14ac:dyDescent="0.35">
      <c r="A26" s="18" t="s">
        <v>74</v>
      </c>
      <c r="B26" s="18">
        <f>B27-SUM(B13:B25)</f>
        <v>210.304</v>
      </c>
      <c r="C26" s="18"/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/>
    </row>
    <row r="27" spans="1:33" ht="15.75" customHeight="1" x14ac:dyDescent="0.35">
      <c r="A27" s="18" t="s">
        <v>73</v>
      </c>
      <c r="B27" s="18">
        <v>329.5</v>
      </c>
    </row>
    <row r="28" spans="1:33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9"/>
    </row>
    <row r="29" spans="1:33" x14ac:dyDescent="0.35">
      <c r="A29" s="6" t="s">
        <v>7</v>
      </c>
    </row>
    <row r="30" spans="1:33" x14ac:dyDescent="0.35">
      <c r="A30" s="2"/>
    </row>
    <row r="31" spans="1:33" x14ac:dyDescent="0.35">
      <c r="A31" s="2" t="s">
        <v>11</v>
      </c>
    </row>
    <row r="32" spans="1:33" x14ac:dyDescent="0.35">
      <c r="C32" s="17">
        <v>2020</v>
      </c>
      <c r="D32" s="17">
        <v>2021</v>
      </c>
      <c r="E32" s="17">
        <v>2022</v>
      </c>
      <c r="F32" s="17">
        <v>2023</v>
      </c>
      <c r="G32" s="17">
        <v>2024</v>
      </c>
      <c r="H32" s="17">
        <v>2025</v>
      </c>
      <c r="I32" s="17">
        <v>2026</v>
      </c>
      <c r="J32" s="17">
        <v>2027</v>
      </c>
      <c r="K32" s="17">
        <v>2028</v>
      </c>
      <c r="L32" s="17">
        <v>2029</v>
      </c>
      <c r="M32" s="17">
        <v>2030</v>
      </c>
      <c r="N32" s="17">
        <v>2031</v>
      </c>
      <c r="O32" s="17">
        <v>2032</v>
      </c>
      <c r="P32" s="17">
        <v>2033</v>
      </c>
      <c r="Q32" s="17">
        <v>2034</v>
      </c>
      <c r="R32" s="17">
        <v>2035</v>
      </c>
      <c r="S32" s="17">
        <v>2036</v>
      </c>
      <c r="T32" s="17">
        <v>2037</v>
      </c>
      <c r="U32" s="17">
        <v>2038</v>
      </c>
      <c r="V32" s="17">
        <v>2039</v>
      </c>
      <c r="W32" s="17">
        <v>2040</v>
      </c>
      <c r="X32" s="17">
        <v>2041</v>
      </c>
      <c r="Y32" s="17">
        <v>2042</v>
      </c>
      <c r="Z32" s="17">
        <v>2043</v>
      </c>
      <c r="AA32" s="17">
        <v>2044</v>
      </c>
      <c r="AB32" s="17">
        <v>2045</v>
      </c>
      <c r="AC32" s="17">
        <v>2046</v>
      </c>
      <c r="AD32" s="17">
        <v>2047</v>
      </c>
      <c r="AE32" s="17">
        <v>2048</v>
      </c>
      <c r="AF32" s="17">
        <v>2049</v>
      </c>
      <c r="AG32" s="17">
        <v>2050</v>
      </c>
    </row>
    <row r="33" spans="1:33" x14ac:dyDescent="0.35">
      <c r="C33" s="2">
        <f>SUMPRODUCT(D13:D26,$B$13:$B$26)/SUM($B$13:$B$26)</f>
        <v>981.82549317147198</v>
      </c>
      <c r="D33" s="2">
        <f t="shared" ref="D33:I33" si="1">SUMPRODUCT(E13:E26,$B$13:$B$26)/SUM($B$13:$B$26)</f>
        <v>764.52655538694989</v>
      </c>
      <c r="E33" s="2">
        <f t="shared" si="1"/>
        <v>734.33308042488625</v>
      </c>
      <c r="F33" s="2">
        <f t="shared" si="1"/>
        <v>734.33308042488625</v>
      </c>
      <c r="G33" s="2">
        <f t="shared" si="1"/>
        <v>723.98103186646438</v>
      </c>
      <c r="H33" s="2">
        <f t="shared" si="1"/>
        <v>723.98103186646438</v>
      </c>
      <c r="I33" s="2">
        <f t="shared" si="1"/>
        <v>723.98103186646438</v>
      </c>
      <c r="J33" s="2">
        <f>I33</f>
        <v>723.98103186646438</v>
      </c>
      <c r="K33" s="2">
        <f t="shared" ref="K33:AG33" si="2">J33</f>
        <v>723.98103186646438</v>
      </c>
      <c r="L33" s="2">
        <f t="shared" si="2"/>
        <v>723.98103186646438</v>
      </c>
      <c r="M33" s="2">
        <f t="shared" si="2"/>
        <v>723.98103186646438</v>
      </c>
      <c r="N33" s="2">
        <f t="shared" si="2"/>
        <v>723.98103186646438</v>
      </c>
      <c r="O33" s="2">
        <f t="shared" si="2"/>
        <v>723.98103186646438</v>
      </c>
      <c r="P33" s="2">
        <f t="shared" si="2"/>
        <v>723.98103186646438</v>
      </c>
      <c r="Q33" s="2">
        <f t="shared" si="2"/>
        <v>723.98103186646438</v>
      </c>
      <c r="R33" s="2">
        <f t="shared" si="2"/>
        <v>723.98103186646438</v>
      </c>
      <c r="S33" s="2">
        <f t="shared" si="2"/>
        <v>723.98103186646438</v>
      </c>
      <c r="T33" s="2">
        <f t="shared" si="2"/>
        <v>723.98103186646438</v>
      </c>
      <c r="U33" s="2">
        <f t="shared" si="2"/>
        <v>723.98103186646438</v>
      </c>
      <c r="V33" s="2">
        <f t="shared" si="2"/>
        <v>723.98103186646438</v>
      </c>
      <c r="W33" s="2">
        <f t="shared" si="2"/>
        <v>723.98103186646438</v>
      </c>
      <c r="X33" s="2">
        <f t="shared" si="2"/>
        <v>723.98103186646438</v>
      </c>
      <c r="Y33" s="2">
        <f t="shared" si="2"/>
        <v>723.98103186646438</v>
      </c>
      <c r="Z33" s="2">
        <f t="shared" si="2"/>
        <v>723.98103186646438</v>
      </c>
      <c r="AA33" s="2">
        <f t="shared" si="2"/>
        <v>723.98103186646438</v>
      </c>
      <c r="AB33" s="2">
        <f t="shared" si="2"/>
        <v>723.98103186646438</v>
      </c>
      <c r="AC33" s="2">
        <f t="shared" si="2"/>
        <v>723.98103186646438</v>
      </c>
      <c r="AD33" s="2">
        <f t="shared" si="2"/>
        <v>723.98103186646438</v>
      </c>
      <c r="AE33" s="2">
        <f t="shared" si="2"/>
        <v>723.98103186646438</v>
      </c>
      <c r="AF33" s="2">
        <f t="shared" si="2"/>
        <v>723.98103186646438</v>
      </c>
      <c r="AG33" s="2">
        <f t="shared" si="2"/>
        <v>723.98103186646438</v>
      </c>
    </row>
    <row r="34" spans="1:33" x14ac:dyDescent="0.35">
      <c r="A34" s="2"/>
    </row>
    <row r="35" spans="1:33" x14ac:dyDescent="0.35">
      <c r="A35" s="2" t="s">
        <v>99</v>
      </c>
    </row>
    <row r="36" spans="1:33" x14ac:dyDescent="0.35">
      <c r="C36" s="17">
        <v>2020</v>
      </c>
      <c r="D36" s="17">
        <v>2021</v>
      </c>
      <c r="E36" s="17">
        <v>2022</v>
      </c>
      <c r="F36" s="17">
        <v>2023</v>
      </c>
      <c r="G36" s="17">
        <v>2024</v>
      </c>
      <c r="H36" s="17">
        <v>2025</v>
      </c>
      <c r="I36" s="17">
        <v>2026</v>
      </c>
      <c r="J36" s="17">
        <v>2027</v>
      </c>
      <c r="K36" s="17">
        <v>2028</v>
      </c>
      <c r="L36" s="17">
        <v>2029</v>
      </c>
      <c r="M36" s="17">
        <v>2030</v>
      </c>
      <c r="N36" s="17">
        <v>2031</v>
      </c>
      <c r="O36" s="17">
        <v>2032</v>
      </c>
      <c r="P36" s="17">
        <v>2033</v>
      </c>
      <c r="Q36" s="17">
        <v>2034</v>
      </c>
      <c r="R36" s="17">
        <v>2035</v>
      </c>
      <c r="S36" s="17">
        <v>2036</v>
      </c>
      <c r="T36" s="17">
        <v>2037</v>
      </c>
      <c r="U36" s="17">
        <v>2038</v>
      </c>
      <c r="V36" s="17">
        <v>2039</v>
      </c>
      <c r="W36" s="17">
        <v>2040</v>
      </c>
      <c r="X36" s="17">
        <v>2041</v>
      </c>
      <c r="Y36" s="17">
        <v>2042</v>
      </c>
      <c r="Z36" s="17">
        <v>2043</v>
      </c>
      <c r="AA36" s="17">
        <v>2044</v>
      </c>
      <c r="AB36" s="17">
        <v>2045</v>
      </c>
      <c r="AC36" s="17">
        <v>2046</v>
      </c>
      <c r="AD36" s="17">
        <v>2047</v>
      </c>
      <c r="AE36" s="17">
        <v>2048</v>
      </c>
      <c r="AF36" s="17">
        <v>2049</v>
      </c>
      <c r="AG36" s="17">
        <v>2050</v>
      </c>
    </row>
    <row r="37" spans="1:33" x14ac:dyDescent="0.35">
      <c r="B37" s="2"/>
      <c r="C37" s="2">
        <f>(A3+$C$33)*About!$B$33</f>
        <v>1816.7966021737629</v>
      </c>
      <c r="D37" s="2">
        <f>(B3+$C$33)*About!$B$33</f>
        <v>2517.4859850168737</v>
      </c>
      <c r="E37" s="2">
        <f>(C3+$C$33)*About!$B$33</f>
        <v>2271.1154962713113</v>
      </c>
      <c r="F37" s="2">
        <f>(D3+$C$33)*About!$B$33</f>
        <v>1962.8776950512195</v>
      </c>
      <c r="G37" s="2">
        <f>(E3+$C$33)*About!$B$33</f>
        <v>1427.0424724877932</v>
      </c>
      <c r="H37" s="2">
        <f>(F3+$C$33)*About!$B$33</f>
        <v>999.14650449912858</v>
      </c>
      <c r="I37" s="2">
        <f>(G3+$C$33)*About!$B$33</f>
        <v>900.65985410664803</v>
      </c>
      <c r="J37" s="2">
        <f>(H3+$C$33)*About!$B$33</f>
        <v>900.65985410664803</v>
      </c>
      <c r="K37" s="2">
        <f>(I3+$C$33)*About!$B$33</f>
        <v>900.65985410664803</v>
      </c>
      <c r="L37" s="2">
        <f>(J3+$C$33)*About!$B$33</f>
        <v>900.65985410664803</v>
      </c>
      <c r="M37" s="2">
        <f>(K3+$C$33)*About!$B$33</f>
        <v>900.65985410664803</v>
      </c>
      <c r="N37" s="2">
        <f>(L3+$C$33)*About!$B$33</f>
        <v>900.65985410664803</v>
      </c>
      <c r="O37" s="2">
        <f>(M3+$C$33)*About!$B$33</f>
        <v>900.6508033558033</v>
      </c>
      <c r="P37" s="2">
        <f>(N3+$C$33)*About!$B$33</f>
        <v>900.64537290529643</v>
      </c>
      <c r="Q37" s="2">
        <f>(O3+$C$33)*About!$B$33</f>
        <v>900.64537290529643</v>
      </c>
      <c r="R37" s="2">
        <f>(P3+$C$33)*About!$B$33</f>
        <v>891.0334755081476</v>
      </c>
      <c r="S37" s="2">
        <f>(Q3+$C$33)*About!$B$33</f>
        <v>885.26633706985831</v>
      </c>
      <c r="T37" s="2">
        <f>(R3+$C$33)*About!$B$33</f>
        <v>885.26633706985831</v>
      </c>
      <c r="U37" s="2">
        <f>(S3+$C$33)*About!$B$33</f>
        <v>885.26633706985831</v>
      </c>
      <c r="V37" s="2">
        <f>(T3+$C$33)*About!$B$33</f>
        <v>885.26633706985831</v>
      </c>
      <c r="W37" s="2">
        <f>(U3+$C$33)*About!$B$33</f>
        <v>885.26633706985831</v>
      </c>
      <c r="X37" s="2">
        <f>(V3+$C$33)*About!$B$33</f>
        <v>885.26633706985831</v>
      </c>
      <c r="Y37" s="2">
        <f>(W3+$C$33)*About!$B$33</f>
        <v>885.26633706985831</v>
      </c>
      <c r="Z37" s="2">
        <f>(X3+$C$33)*About!$B$33</f>
        <v>885.26633706985831</v>
      </c>
      <c r="AA37" s="2">
        <f>(Y3+$C$33)*About!$B$33</f>
        <v>885.26633706985831</v>
      </c>
      <c r="AB37" s="2">
        <f>(Z3+$C$33)*About!$B$33</f>
        <v>885.26633706985831</v>
      </c>
      <c r="AC37" s="2">
        <f>(AA3+$C$33)*About!$B$33</f>
        <v>885.26633706985831</v>
      </c>
      <c r="AD37" s="2">
        <f>(AB3+$C$33)*About!$B$33</f>
        <v>885.26633706985831</v>
      </c>
      <c r="AE37" s="2">
        <f>(AC3+$C$33)*About!$B$33</f>
        <v>881.38356495745086</v>
      </c>
      <c r="AF37" s="2">
        <f>(AD3+$C$33)*About!$B$33</f>
        <v>879.05390169000623</v>
      </c>
      <c r="AG37" s="2">
        <f>(AE3+$C$33)*About!$B$33</f>
        <v>879.05390169000623</v>
      </c>
    </row>
    <row r="39" spans="1:33" x14ac:dyDescent="0.35">
      <c r="A39" s="17" t="s">
        <v>34</v>
      </c>
      <c r="C39" s="17">
        <v>2020</v>
      </c>
      <c r="D39" s="17">
        <v>2021</v>
      </c>
      <c r="E39" s="17">
        <v>2022</v>
      </c>
      <c r="F39" s="17">
        <v>2023</v>
      </c>
      <c r="G39" s="17">
        <v>2024</v>
      </c>
      <c r="H39" s="17">
        <v>2025</v>
      </c>
      <c r="I39" s="17">
        <v>2026</v>
      </c>
      <c r="J39" s="17">
        <v>2027</v>
      </c>
      <c r="K39" s="17">
        <v>2028</v>
      </c>
      <c r="L39" s="17">
        <v>2029</v>
      </c>
      <c r="M39" s="17">
        <v>2030</v>
      </c>
      <c r="N39" s="17">
        <v>2031</v>
      </c>
      <c r="O39" s="17">
        <v>2032</v>
      </c>
      <c r="P39" s="17">
        <v>2033</v>
      </c>
      <c r="Q39" s="17">
        <v>2034</v>
      </c>
      <c r="R39" s="17">
        <v>2035</v>
      </c>
      <c r="S39" s="17">
        <v>2036</v>
      </c>
      <c r="T39" s="17">
        <v>2037</v>
      </c>
      <c r="U39" s="17">
        <v>2038</v>
      </c>
      <c r="V39" s="17">
        <v>2039</v>
      </c>
      <c r="W39" s="17">
        <v>2040</v>
      </c>
      <c r="X39" s="17">
        <v>2041</v>
      </c>
      <c r="Y39" s="17">
        <v>2042</v>
      </c>
      <c r="Z39" s="17">
        <v>2043</v>
      </c>
      <c r="AA39" s="17">
        <v>2044</v>
      </c>
      <c r="AB39" s="17">
        <v>2045</v>
      </c>
      <c r="AC39" s="17">
        <v>2046</v>
      </c>
      <c r="AD39" s="17">
        <v>2047</v>
      </c>
      <c r="AE39" s="17">
        <v>2048</v>
      </c>
      <c r="AF39" s="17">
        <v>2049</v>
      </c>
      <c r="AG39" s="17">
        <v>2050</v>
      </c>
    </row>
    <row r="40" spans="1:33" x14ac:dyDescent="0.35">
      <c r="A40" s="17" t="s">
        <v>44</v>
      </c>
      <c r="C40" s="17">
        <v>49824</v>
      </c>
      <c r="D40" s="17">
        <v>46173.599999999999</v>
      </c>
      <c r="E40" s="17">
        <v>43530.5</v>
      </c>
      <c r="F40" s="17">
        <v>41513.300000000003</v>
      </c>
      <c r="G40" s="17">
        <v>39946.300000000003</v>
      </c>
      <c r="H40" s="17">
        <v>38679.5</v>
      </c>
      <c r="I40" s="17">
        <v>37326.699999999997</v>
      </c>
      <c r="J40" s="17">
        <v>36099.199999999997</v>
      </c>
      <c r="K40" s="17">
        <v>34664.5</v>
      </c>
      <c r="L40" s="17">
        <v>33628.9</v>
      </c>
      <c r="M40" s="17">
        <v>32666.3</v>
      </c>
      <c r="N40" s="17">
        <v>32118.799999999999</v>
      </c>
      <c r="O40" s="17">
        <v>31643.200000000001</v>
      </c>
      <c r="P40" s="17">
        <v>31237.200000000001</v>
      </c>
      <c r="Q40" s="17">
        <v>30885.3</v>
      </c>
      <c r="R40" s="17">
        <v>30578</v>
      </c>
      <c r="S40" s="17">
        <v>30305.7</v>
      </c>
      <c r="T40" s="17">
        <v>30065.9</v>
      </c>
      <c r="U40" s="17">
        <v>29852.9</v>
      </c>
      <c r="V40" s="17">
        <v>29660.9</v>
      </c>
      <c r="W40" s="17">
        <v>29486.9</v>
      </c>
      <c r="X40" s="17">
        <v>29330.6</v>
      </c>
      <c r="Y40" s="17">
        <v>29189.200000000001</v>
      </c>
      <c r="Z40" s="17">
        <v>29060.400000000001</v>
      </c>
      <c r="AA40" s="17">
        <v>28942.9</v>
      </c>
      <c r="AB40" s="17">
        <v>28835.1</v>
      </c>
      <c r="AC40" s="17">
        <v>28735.8</v>
      </c>
      <c r="AD40" s="17">
        <v>28643.9</v>
      </c>
      <c r="AE40" s="17">
        <v>28558.5</v>
      </c>
      <c r="AF40" s="17">
        <v>28478.6</v>
      </c>
      <c r="AG40" s="17">
        <v>28404.1</v>
      </c>
    </row>
    <row r="42" spans="1:33" x14ac:dyDescent="0.35">
      <c r="A42" s="17" t="s">
        <v>13</v>
      </c>
    </row>
    <row r="43" spans="1:33" x14ac:dyDescent="0.35">
      <c r="C43" s="17">
        <v>2020</v>
      </c>
      <c r="D43" s="17">
        <v>2021</v>
      </c>
      <c r="E43" s="17">
        <v>2022</v>
      </c>
      <c r="F43" s="17">
        <v>2023</v>
      </c>
      <c r="G43" s="17">
        <v>2024</v>
      </c>
      <c r="H43" s="17">
        <v>2025</v>
      </c>
      <c r="I43" s="17">
        <v>2026</v>
      </c>
      <c r="J43" s="17">
        <v>2027</v>
      </c>
      <c r="K43" s="17">
        <v>2028</v>
      </c>
      <c r="L43" s="17">
        <v>2029</v>
      </c>
      <c r="M43" s="17">
        <v>2030</v>
      </c>
      <c r="N43" s="17">
        <v>2031</v>
      </c>
      <c r="O43" s="17">
        <v>2032</v>
      </c>
      <c r="P43" s="17">
        <v>2033</v>
      </c>
      <c r="Q43" s="17">
        <v>2034</v>
      </c>
      <c r="R43" s="17">
        <v>2035</v>
      </c>
      <c r="S43" s="17">
        <v>2036</v>
      </c>
      <c r="T43" s="17">
        <v>2037</v>
      </c>
      <c r="U43" s="17">
        <v>2038</v>
      </c>
      <c r="V43" s="17">
        <v>2039</v>
      </c>
      <c r="W43" s="17">
        <v>2040</v>
      </c>
      <c r="X43" s="17">
        <v>2041</v>
      </c>
      <c r="Y43" s="17">
        <v>2042</v>
      </c>
      <c r="Z43" s="17">
        <v>2043</v>
      </c>
      <c r="AA43" s="17">
        <v>2044</v>
      </c>
      <c r="AB43" s="17">
        <v>2045</v>
      </c>
      <c r="AC43" s="17">
        <v>2046</v>
      </c>
      <c r="AD43" s="17">
        <v>2047</v>
      </c>
      <c r="AE43" s="17">
        <v>2048</v>
      </c>
      <c r="AF43" s="17">
        <v>2049</v>
      </c>
      <c r="AG43" s="17">
        <v>2050</v>
      </c>
    </row>
    <row r="44" spans="1:33" x14ac:dyDescent="0.35">
      <c r="A44" s="7"/>
      <c r="B44" s="7"/>
      <c r="C44" s="7">
        <f>C37/C40</f>
        <v>3.6464286331361652E-2</v>
      </c>
      <c r="D44" s="7">
        <f t="shared" ref="D44:AG44" si="3">D37/D40</f>
        <v>5.4522194176258157E-2</v>
      </c>
      <c r="E44" s="7">
        <f t="shared" si="3"/>
        <v>5.2172970590076181E-2</v>
      </c>
      <c r="F44" s="7">
        <f t="shared" si="3"/>
        <v>4.7283104331653211E-2</v>
      </c>
      <c r="G44" s="7">
        <f t="shared" si="3"/>
        <v>3.5724021310804585E-2</v>
      </c>
      <c r="H44" s="7">
        <f t="shared" si="3"/>
        <v>2.5831422445975995E-2</v>
      </c>
      <c r="I44" s="7">
        <f t="shared" si="3"/>
        <v>2.4129104745574833E-2</v>
      </c>
      <c r="J44" s="7">
        <f t="shared" si="3"/>
        <v>2.4949579328811942E-2</v>
      </c>
      <c r="K44" s="7">
        <f t="shared" si="3"/>
        <v>2.5982196601902464E-2</v>
      </c>
      <c r="L44" s="7">
        <f t="shared" si="3"/>
        <v>2.6782316819956881E-2</v>
      </c>
      <c r="M44" s="7">
        <f t="shared" si="3"/>
        <v>2.7571529500024429E-2</v>
      </c>
      <c r="N44" s="7">
        <f t="shared" si="3"/>
        <v>2.804151631152621E-2</v>
      </c>
      <c r="O44" s="7">
        <f t="shared" si="3"/>
        <v>2.8462696672770241E-2</v>
      </c>
      <c r="P44" s="7">
        <f t="shared" si="3"/>
        <v>2.883246170928561E-2</v>
      </c>
      <c r="Q44" s="7">
        <f t="shared" si="3"/>
        <v>2.91609721422585E-2</v>
      </c>
      <c r="R44" s="7">
        <f t="shared" si="3"/>
        <v>2.9139691134415186E-2</v>
      </c>
      <c r="S44" s="7">
        <f t="shared" si="3"/>
        <v>2.9211215615209625E-2</v>
      </c>
      <c r="T44" s="7">
        <f t="shared" si="3"/>
        <v>2.9444198812270988E-2</v>
      </c>
      <c r="U44" s="7">
        <f t="shared" si="3"/>
        <v>2.9654282735340896E-2</v>
      </c>
      <c r="V44" s="7">
        <f t="shared" si="3"/>
        <v>2.9846239900672544E-2</v>
      </c>
      <c r="W44" s="7">
        <f t="shared" si="3"/>
        <v>3.0022360338654054E-2</v>
      </c>
      <c r="X44" s="7">
        <f t="shared" si="3"/>
        <v>3.0182346664229791E-2</v>
      </c>
      <c r="Y44" s="7">
        <f t="shared" si="3"/>
        <v>3.0328557722371915E-2</v>
      </c>
      <c r="Z44" s="7">
        <f t="shared" si="3"/>
        <v>3.0462978385358021E-2</v>
      </c>
      <c r="AA44" s="7">
        <f t="shared" si="3"/>
        <v>3.0586649474304863E-2</v>
      </c>
      <c r="AB44" s="7">
        <f t="shared" si="3"/>
        <v>3.0700997640717681E-2</v>
      </c>
      <c r="AC44" s="7">
        <f t="shared" si="3"/>
        <v>3.080708861663355E-2</v>
      </c>
      <c r="AD44" s="7">
        <f t="shared" si="3"/>
        <v>3.0905928908767949E-2</v>
      </c>
      <c r="AE44" s="7">
        <f t="shared" si="3"/>
        <v>3.0862390004988038E-2</v>
      </c>
      <c r="AF44" s="7">
        <f t="shared" si="3"/>
        <v>3.0867174007500588E-2</v>
      </c>
      <c r="AG44" s="7">
        <f t="shared" si="3"/>
        <v>3.0948134307723401E-2</v>
      </c>
    </row>
    <row r="56" spans="2:12" x14ac:dyDescent="0.35">
      <c r="B56" s="10"/>
      <c r="C56" s="8"/>
      <c r="D56" s="8"/>
      <c r="E56" s="8"/>
      <c r="F56" s="8"/>
      <c r="G56" s="8"/>
      <c r="H56" s="8"/>
      <c r="I56" s="8"/>
      <c r="J56" s="8"/>
      <c r="K56" s="8"/>
      <c r="L56" s="7"/>
    </row>
  </sheetData>
  <hyperlinks>
    <hyperlink ref="C9" r:id="rId1" xr:uid="{BB4A6F4E-D205-46EA-A5D8-C59163B504EA}"/>
    <hyperlink ref="C10" r:id="rId2" xr:uid="{DE067B7F-265D-4447-A0DB-50ABB6C30395}"/>
    <hyperlink ref="R14" r:id="rId3" xr:uid="{FEEBDAAE-D1ED-493C-AED2-FA0FC8A3A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9DB8-910A-422D-8387-227BB59B1D40}">
  <dimension ref="A1:AI104"/>
  <sheetViews>
    <sheetView topLeftCell="A63" workbookViewId="0">
      <selection activeCell="C105" sqref="C105"/>
    </sheetView>
  </sheetViews>
  <sheetFormatPr defaultRowHeight="14.5" x14ac:dyDescent="0.35"/>
  <cols>
    <col min="1" max="1" width="51.81640625" style="17" customWidth="1"/>
    <col min="2" max="2" width="31" style="17" customWidth="1"/>
    <col min="3" max="3" width="36.453125" style="17" customWidth="1"/>
    <col min="4" max="4" width="10.7265625" style="17" customWidth="1"/>
    <col min="5" max="5" width="14.36328125" style="17" customWidth="1"/>
    <col min="6" max="6" width="11.81640625" style="17" customWidth="1"/>
    <col min="7" max="7" width="13.08984375" style="17" customWidth="1"/>
    <col min="8" max="8" width="11" style="17" customWidth="1"/>
    <col min="9" max="9" width="10.7265625" style="17" customWidth="1"/>
    <col min="10" max="10" width="11.81640625" style="17" customWidth="1"/>
    <col min="11" max="16384" width="8.7265625" style="17"/>
  </cols>
  <sheetData>
    <row r="1" spans="1:35" x14ac:dyDescent="0.35">
      <c r="D1" s="17" t="s">
        <v>24</v>
      </c>
    </row>
    <row r="2" spans="1:35" x14ac:dyDescent="0.35">
      <c r="B2" s="17">
        <v>2020</v>
      </c>
      <c r="C2" s="17">
        <v>2021</v>
      </c>
      <c r="D2" s="17">
        <v>2022</v>
      </c>
      <c r="E2" s="17">
        <v>2023</v>
      </c>
      <c r="F2" s="17">
        <v>2024</v>
      </c>
      <c r="G2" s="17">
        <v>2025</v>
      </c>
      <c r="H2" s="17">
        <v>2026</v>
      </c>
      <c r="I2" s="17">
        <v>2027</v>
      </c>
      <c r="J2" s="17">
        <v>2028</v>
      </c>
      <c r="K2" s="17">
        <v>2029</v>
      </c>
      <c r="L2" s="17">
        <v>2030</v>
      </c>
      <c r="M2" s="17">
        <v>2031</v>
      </c>
      <c r="N2" s="17">
        <v>2032</v>
      </c>
      <c r="O2" s="17">
        <v>2033</v>
      </c>
      <c r="P2" s="17">
        <v>2034</v>
      </c>
      <c r="Q2" s="17">
        <v>2035</v>
      </c>
      <c r="R2" s="17">
        <v>2036</v>
      </c>
      <c r="S2" s="17">
        <v>2037</v>
      </c>
      <c r="T2" s="17">
        <v>2038</v>
      </c>
      <c r="U2" s="17">
        <v>2039</v>
      </c>
      <c r="V2" s="17">
        <v>2040</v>
      </c>
      <c r="W2" s="17">
        <v>2041</v>
      </c>
      <c r="X2" s="17">
        <v>2042</v>
      </c>
      <c r="Y2" s="17">
        <v>2043</v>
      </c>
      <c r="Z2" s="17">
        <v>2044</v>
      </c>
      <c r="AA2" s="17">
        <v>2045</v>
      </c>
      <c r="AB2" s="17">
        <v>2046</v>
      </c>
      <c r="AC2" s="17">
        <v>2047</v>
      </c>
      <c r="AD2" s="17">
        <v>2048</v>
      </c>
      <c r="AE2" s="17">
        <v>2049</v>
      </c>
      <c r="AF2" s="17">
        <v>2050</v>
      </c>
    </row>
    <row r="3" spans="1:35" x14ac:dyDescent="0.35">
      <c r="A3" s="17" t="s">
        <v>2</v>
      </c>
      <c r="B3" s="11">
        <f>SUM('PEV Sales by Manufacturer'!B4:K4)</f>
        <v>687269</v>
      </c>
      <c r="C3" s="11">
        <f>SUM('PEV Sales by Manufacturer'!B4:L4)</f>
        <v>1008187</v>
      </c>
      <c r="D3" s="11">
        <f>C3+D32+D56</f>
        <v>1775770.5866674213</v>
      </c>
      <c r="E3" s="11">
        <f t="shared" ref="E3:AF12" si="0">D3+E32+E56</f>
        <v>2893800.0994284423</v>
      </c>
      <c r="F3" s="11">
        <f t="shared" si="0"/>
        <v>4437118.6399751008</v>
      </c>
      <c r="G3" s="11">
        <f t="shared" si="0"/>
        <v>6399691.2629166432</v>
      </c>
      <c r="H3" s="11">
        <f t="shared" si="0"/>
        <v>8714085.835380001</v>
      </c>
      <c r="I3" s="11">
        <f t="shared" si="0"/>
        <v>11395466.554637542</v>
      </c>
      <c r="J3" s="11">
        <f t="shared" si="0"/>
        <v>14460254.898251373</v>
      </c>
      <c r="K3" s="11">
        <f t="shared" si="0"/>
        <v>17883738.323637601</v>
      </c>
      <c r="L3" s="11">
        <f t="shared" si="0"/>
        <v>21697586.32431668</v>
      </c>
      <c r="M3" s="11">
        <f t="shared" si="0"/>
        <v>25815905.701827858</v>
      </c>
      <c r="N3" s="11">
        <f t="shared" si="0"/>
        <v>30196493.747778852</v>
      </c>
      <c r="O3" s="11">
        <f t="shared" si="0"/>
        <v>34824053.551977821</v>
      </c>
      <c r="P3" s="11">
        <f t="shared" si="0"/>
        <v>39673236.946805507</v>
      </c>
      <c r="Q3" s="11">
        <f t="shared" si="0"/>
        <v>44754674.935600705</v>
      </c>
      <c r="R3" s="11">
        <f t="shared" si="0"/>
        <v>50040365.092354707</v>
      </c>
      <c r="S3" s="11">
        <f t="shared" si="0"/>
        <v>55535322.568445474</v>
      </c>
      <c r="T3" s="11">
        <f t="shared" si="0"/>
        <v>61246657.982400544</v>
      </c>
      <c r="U3" s="11">
        <f t="shared" si="0"/>
        <v>67156573.833229586</v>
      </c>
      <c r="V3" s="11">
        <f t="shared" si="0"/>
        <v>73273312.291720897</v>
      </c>
      <c r="W3" s="11">
        <f t="shared" si="0"/>
        <v>79601623.083413497</v>
      </c>
      <c r="X3" s="11">
        <f t="shared" si="0"/>
        <v>86130386.262633681</v>
      </c>
      <c r="Y3" s="11">
        <f t="shared" si="0"/>
        <v>92875995.367381573</v>
      </c>
      <c r="Z3" s="11">
        <f t="shared" si="0"/>
        <v>99840056.922471836</v>
      </c>
      <c r="AA3" s="11">
        <f t="shared" si="0"/>
        <v>107010466.11267047</v>
      </c>
      <c r="AB3" s="11">
        <f t="shared" si="0"/>
        <v>114398943.58423404</v>
      </c>
      <c r="AC3" s="11">
        <f t="shared" si="0"/>
        <v>122002485.83424819</v>
      </c>
      <c r="AD3" s="11">
        <f t="shared" si="0"/>
        <v>129815155.70578913</v>
      </c>
      <c r="AE3" s="11">
        <f t="shared" si="0"/>
        <v>137844776.27621526</v>
      </c>
      <c r="AF3" s="11">
        <f t="shared" si="0"/>
        <v>146099938.96083978</v>
      </c>
      <c r="AG3" s="11"/>
    </row>
    <row r="4" spans="1:35" x14ac:dyDescent="0.35">
      <c r="A4" s="17" t="s">
        <v>84</v>
      </c>
      <c r="B4" s="11">
        <f>SUM('PEV Sales by Manufacturer'!B5:K5)</f>
        <v>246675</v>
      </c>
      <c r="C4" s="11">
        <f>SUM('PEV Sales by Manufacturer'!B5:L5)</f>
        <v>271520</v>
      </c>
      <c r="D4" s="11">
        <f t="shared" ref="D4:S24" si="1">C4+D33+D57</f>
        <v>330946.81434033223</v>
      </c>
      <c r="E4" s="11">
        <f t="shared" si="1"/>
        <v>417505.80872338003</v>
      </c>
      <c r="F4" s="11">
        <f t="shared" si="1"/>
        <v>536991.85871898045</v>
      </c>
      <c r="G4" s="11">
        <f t="shared" si="1"/>
        <v>688934.14833116136</v>
      </c>
      <c r="H4" s="11">
        <f t="shared" si="1"/>
        <v>868108.01549062447</v>
      </c>
      <c r="I4" s="11">
        <f t="shared" si="1"/>
        <v>1075681.7758282784</v>
      </c>
      <c r="J4" s="11">
        <f t="shared" si="1"/>
        <v>1312920.8214731205</v>
      </c>
      <c r="K4" s="11">
        <f t="shared" si="1"/>
        <v>1577912.5296440113</v>
      </c>
      <c r="L4" s="11">
        <f t="shared" si="1"/>
        <v>1873105.3816443568</v>
      </c>
      <c r="M4" s="11">
        <f t="shared" si="1"/>
        <v>2191854.373974714</v>
      </c>
      <c r="N4" s="11">
        <f t="shared" si="1"/>
        <v>2530893.1892475267</v>
      </c>
      <c r="O4" s="11">
        <f t="shared" si="1"/>
        <v>2889038.1622078647</v>
      </c>
      <c r="P4" s="11">
        <f t="shared" si="1"/>
        <v>3264328.1801086836</v>
      </c>
      <c r="Q4" s="11">
        <f t="shared" si="1"/>
        <v>3657585.8304598834</v>
      </c>
      <c r="R4" s="11">
        <f t="shared" si="1"/>
        <v>4066644.7791736843</v>
      </c>
      <c r="S4" s="11">
        <f t="shared" si="1"/>
        <v>4491893.0492131319</v>
      </c>
      <c r="T4" s="11">
        <f t="shared" si="0"/>
        <v>4933881.0480846548</v>
      </c>
      <c r="U4" s="11">
        <f t="shared" si="0"/>
        <v>5391231.6569267483</v>
      </c>
      <c r="V4" s="11">
        <f t="shared" si="0"/>
        <v>5864582.7885830905</v>
      </c>
      <c r="W4" s="11">
        <f t="shared" si="0"/>
        <v>6354301.98276133</v>
      </c>
      <c r="X4" s="11">
        <f t="shared" si="0"/>
        <v>6859528.808425758</v>
      </c>
      <c r="Y4" s="11">
        <f t="shared" si="0"/>
        <v>7381531.8122349894</v>
      </c>
      <c r="Z4" s="11">
        <f t="shared" si="0"/>
        <v>7920435.2659051269</v>
      </c>
      <c r="AA4" s="11">
        <f t="shared" si="0"/>
        <v>8475302.5633268356</v>
      </c>
      <c r="AB4" s="11">
        <f t="shared" si="0"/>
        <v>9047040.5576343406</v>
      </c>
      <c r="AC4" s="11">
        <f t="shared" si="0"/>
        <v>9635416.8239968345</v>
      </c>
      <c r="AD4" s="11">
        <f t="shared" si="0"/>
        <v>10239971.933413945</v>
      </c>
      <c r="AE4" s="11">
        <f t="shared" si="0"/>
        <v>10861311.180092733</v>
      </c>
      <c r="AF4" s="11">
        <f t="shared" si="0"/>
        <v>11500099.263087541</v>
      </c>
      <c r="AG4" s="11"/>
    </row>
    <row r="5" spans="1:35" x14ac:dyDescent="0.35">
      <c r="A5" s="17" t="s">
        <v>12</v>
      </c>
      <c r="B5" s="11">
        <f>SUM('PEV Sales by Manufacturer'!B6:K6)</f>
        <v>151452</v>
      </c>
      <c r="C5" s="11">
        <f>SUM('PEV Sales by Manufacturer'!B6:L6)</f>
        <v>165691</v>
      </c>
      <c r="D5" s="11">
        <f t="shared" si="1"/>
        <v>199748.36883115751</v>
      </c>
      <c r="E5" s="11">
        <f t="shared" si="0"/>
        <v>249354.87962894441</v>
      </c>
      <c r="F5" s="11">
        <f t="shared" si="0"/>
        <v>317831.29011026322</v>
      </c>
      <c r="G5" s="11">
        <f t="shared" si="0"/>
        <v>404909.83222402632</v>
      </c>
      <c r="H5" s="11">
        <f t="shared" si="0"/>
        <v>507598.56989940058</v>
      </c>
      <c r="I5" s="11">
        <f t="shared" si="0"/>
        <v>626570.33234808873</v>
      </c>
      <c r="J5" s="11">
        <f t="shared" si="0"/>
        <v>762553.73379243689</v>
      </c>
      <c r="K5" s="11">
        <f t="shared" si="0"/>
        <v>914452.28885657934</v>
      </c>
      <c r="L5" s="11">
        <f t="shared" si="0"/>
        <v>1083671.1599752745</v>
      </c>
      <c r="M5" s="11">
        <f t="shared" si="0"/>
        <v>1266399.3011714106</v>
      </c>
      <c r="N5" s="11">
        <f t="shared" si="0"/>
        <v>1460764.1955877293</v>
      </c>
      <c r="O5" s="11">
        <f t="shared" si="0"/>
        <v>1666087.1255947377</v>
      </c>
      <c r="P5" s="11">
        <f t="shared" si="0"/>
        <v>1881243.4033945226</v>
      </c>
      <c r="Q5" s="11">
        <f t="shared" si="0"/>
        <v>2106704.7222437453</v>
      </c>
      <c r="R5" s="11">
        <f t="shared" si="0"/>
        <v>2341228.6259886902</v>
      </c>
      <c r="S5" s="11">
        <f t="shared" si="0"/>
        <v>2585037.6348384786</v>
      </c>
      <c r="T5" s="11">
        <f t="shared" si="0"/>
        <v>2838447.2440199712</v>
      </c>
      <c r="U5" s="11">
        <f t="shared" si="0"/>
        <v>3100667.7857158398</v>
      </c>
      <c r="V5" s="11">
        <f t="shared" si="0"/>
        <v>3372064.9616625234</v>
      </c>
      <c r="W5" s="11">
        <f t="shared" si="0"/>
        <v>3652849.5152335633</v>
      </c>
      <c r="X5" s="11">
        <f t="shared" si="0"/>
        <v>3942528.0590014923</v>
      </c>
      <c r="Y5" s="11">
        <f t="shared" si="0"/>
        <v>4241827.9675217541</v>
      </c>
      <c r="Z5" s="11">
        <f t="shared" si="0"/>
        <v>4550820.5216412805</v>
      </c>
      <c r="AA5" s="11">
        <f t="shared" si="0"/>
        <v>4868968.635674268</v>
      </c>
      <c r="AB5" s="11">
        <f t="shared" si="0"/>
        <v>5196792.3498866018</v>
      </c>
      <c r="AC5" s="11">
        <f t="shared" si="0"/>
        <v>5534158.4000861896</v>
      </c>
      <c r="AD5" s="11">
        <f t="shared" si="0"/>
        <v>5880803.3570561055</v>
      </c>
      <c r="AE5" s="11">
        <f t="shared" si="0"/>
        <v>6237074.3275292404</v>
      </c>
      <c r="AF5" s="11">
        <f t="shared" si="0"/>
        <v>6603352.5090783238</v>
      </c>
      <c r="AG5" s="11"/>
    </row>
    <row r="6" spans="1:35" x14ac:dyDescent="0.35">
      <c r="A6" s="17" t="s">
        <v>32</v>
      </c>
      <c r="B6" s="11">
        <f>SUM('PEV Sales by Manufacturer'!B7:K7)</f>
        <v>135451</v>
      </c>
      <c r="C6" s="11">
        <f>SUM('PEV Sales by Manufacturer'!B7:L7)</f>
        <v>188218</v>
      </c>
      <c r="D6" s="11">
        <f t="shared" si="1"/>
        <v>319773.87872817094</v>
      </c>
      <c r="E6" s="11">
        <f t="shared" si="0"/>
        <v>512815.07348345581</v>
      </c>
      <c r="F6" s="11">
        <f t="shared" si="0"/>
        <v>781733.98963694845</v>
      </c>
      <c r="G6" s="11">
        <f t="shared" si="0"/>
        <v>1113667.7615808821</v>
      </c>
      <c r="H6" s="11">
        <f t="shared" si="0"/>
        <v>1483791.5285271136</v>
      </c>
      <c r="I6" s="11">
        <f t="shared" si="0"/>
        <v>1875885.3791130511</v>
      </c>
      <c r="J6" s="11">
        <f t="shared" si="0"/>
        <v>2273077.695576746</v>
      </c>
      <c r="K6" s="11">
        <f t="shared" si="0"/>
        <v>2673237.5495519298</v>
      </c>
      <c r="L6" s="11">
        <f t="shared" si="0"/>
        <v>3070608.7063763784</v>
      </c>
      <c r="M6" s="11">
        <f t="shared" si="0"/>
        <v>3466640.076091452</v>
      </c>
      <c r="N6" s="11">
        <f t="shared" si="0"/>
        <v>3857539.6368106618</v>
      </c>
      <c r="O6" s="11">
        <f t="shared" si="0"/>
        <v>4242767.8362591909</v>
      </c>
      <c r="P6" s="11">
        <f t="shared" si="0"/>
        <v>4622461.0781020215</v>
      </c>
      <c r="Q6" s="11">
        <f t="shared" si="0"/>
        <v>4996886.1072840067</v>
      </c>
      <c r="R6" s="11">
        <f t="shared" si="0"/>
        <v>5366624.9127757344</v>
      </c>
      <c r="S6" s="11">
        <f t="shared" si="0"/>
        <v>5731701.7441176465</v>
      </c>
      <c r="T6" s="11">
        <f t="shared" si="0"/>
        <v>6093001.7095358446</v>
      </c>
      <c r="U6" s="11">
        <f t="shared" si="0"/>
        <v>6450030.7246438414</v>
      </c>
      <c r="V6" s="11">
        <f t="shared" si="0"/>
        <v>6803537.4940027567</v>
      </c>
      <c r="W6" s="11">
        <f t="shared" si="0"/>
        <v>7153719.0451286761</v>
      </c>
      <c r="X6" s="11">
        <f t="shared" si="0"/>
        <v>7500260.1339958636</v>
      </c>
      <c r="Y6" s="11">
        <f t="shared" si="0"/>
        <v>7843821.5605813414</v>
      </c>
      <c r="Z6" s="11">
        <f t="shared" si="0"/>
        <v>8184327.5450712312</v>
      </c>
      <c r="AA6" s="11">
        <f t="shared" si="0"/>
        <v>8521538.6232536752</v>
      </c>
      <c r="AB6" s="11">
        <f t="shared" si="0"/>
        <v>8855594.2299862113</v>
      </c>
      <c r="AC6" s="11">
        <f t="shared" si="0"/>
        <v>9186336.7432559729</v>
      </c>
      <c r="AD6" s="11">
        <f t="shared" si="0"/>
        <v>9513505.4805032164</v>
      </c>
      <c r="AE6" s="11">
        <f t="shared" si="0"/>
        <v>9837209.5646599252</v>
      </c>
      <c r="AF6" s="11">
        <f t="shared" si="0"/>
        <v>10157424.74618566</v>
      </c>
      <c r="AG6" s="11"/>
    </row>
    <row r="7" spans="1:35" x14ac:dyDescent="0.35">
      <c r="A7" s="17" t="s">
        <v>27</v>
      </c>
      <c r="B7" s="11">
        <f>SUM('PEV Sales by Manufacturer'!B8:K8)</f>
        <v>126312</v>
      </c>
      <c r="C7" s="11">
        <f>SUM('PEV Sales by Manufacturer'!B8:L8)</f>
        <v>159546</v>
      </c>
      <c r="D7" s="11">
        <f t="shared" si="1"/>
        <v>239645.49027850115</v>
      </c>
      <c r="E7" s="11">
        <f t="shared" si="0"/>
        <v>356477.09211198642</v>
      </c>
      <c r="F7" s="11">
        <f t="shared" si="0"/>
        <v>518029.23809373419</v>
      </c>
      <c r="G7" s="11">
        <f t="shared" si="0"/>
        <v>722324.25795455358</v>
      </c>
      <c r="H7" s="11">
        <f t="shared" si="0"/>
        <v>960813.51654974953</v>
      </c>
      <c r="I7" s="11">
        <f t="shared" si="0"/>
        <v>1232934.9553491022</v>
      </c>
      <c r="J7" s="11">
        <f t="shared" si="0"/>
        <v>1538158.8967984051</v>
      </c>
      <c r="K7" s="11">
        <f t="shared" si="0"/>
        <v>1874146.3390397418</v>
      </c>
      <c r="L7" s="11">
        <f t="shared" si="0"/>
        <v>2242927.6162744947</v>
      </c>
      <c r="M7" s="11">
        <f t="shared" si="0"/>
        <v>2637382.1794239432</v>
      </c>
      <c r="N7" s="11">
        <f t="shared" si="0"/>
        <v>3053498.1827818118</v>
      </c>
      <c r="O7" s="11">
        <f t="shared" si="0"/>
        <v>3489916.6233492731</v>
      </c>
      <c r="P7" s="11">
        <f t="shared" si="0"/>
        <v>3944502.9551904099</v>
      </c>
      <c r="Q7" s="11">
        <f t="shared" si="0"/>
        <v>4418189.3209638717</v>
      </c>
      <c r="R7" s="11">
        <f t="shared" si="0"/>
        <v>4908666.810593511</v>
      </c>
      <c r="S7" s="11">
        <f t="shared" si="0"/>
        <v>5416363.5840363884</v>
      </c>
      <c r="T7" s="11">
        <f t="shared" si="0"/>
        <v>5941983.6416898239</v>
      </c>
      <c r="U7" s="11">
        <f t="shared" si="0"/>
        <v>6483961.0559529895</v>
      </c>
      <c r="V7" s="11">
        <f t="shared" si="0"/>
        <v>7043080.2643628754</v>
      </c>
      <c r="W7" s="11">
        <f t="shared" si="0"/>
        <v>7619766.6015551202</v>
      </c>
      <c r="X7" s="11">
        <f t="shared" si="0"/>
        <v>8213040.9250076236</v>
      </c>
      <c r="Y7" s="11">
        <f t="shared" si="0"/>
        <v>8824369.0728383735</v>
      </c>
      <c r="Z7" s="11">
        <f t="shared" si="0"/>
        <v>9453878.6787652634</v>
      </c>
      <c r="AA7" s="11">
        <f t="shared" si="0"/>
        <v>10100515.696771219</v>
      </c>
      <c r="AB7" s="11">
        <f t="shared" si="0"/>
        <v>10765290.188055776</v>
      </c>
      <c r="AC7" s="11">
        <f t="shared" si="0"/>
        <v>11447929.426993715</v>
      </c>
      <c r="AD7" s="11">
        <f t="shared" si="0"/>
        <v>12147900.104564957</v>
      </c>
      <c r="AE7" s="11">
        <f t="shared" si="0"/>
        <v>12865878.227086551</v>
      </c>
      <c r="AF7" s="11">
        <f t="shared" si="0"/>
        <v>13602589.774761541</v>
      </c>
      <c r="AG7" s="11"/>
    </row>
    <row r="8" spans="1:35" x14ac:dyDescent="0.35">
      <c r="A8" s="17" t="s">
        <v>85</v>
      </c>
      <c r="B8" s="11">
        <f>SUM('PEV Sales by Manufacturer'!B9:K9)</f>
        <v>109611</v>
      </c>
      <c r="C8" s="11">
        <f>SUM('PEV Sales by Manufacturer'!B9:L9)</f>
        <v>132675</v>
      </c>
      <c r="D8" s="11">
        <f t="shared" si="1"/>
        <v>189823.87414850693</v>
      </c>
      <c r="E8" s="11">
        <f t="shared" si="0"/>
        <v>273592.3048659676</v>
      </c>
      <c r="F8" s="11">
        <f t="shared" si="0"/>
        <v>390133.29744183703</v>
      </c>
      <c r="G8" s="11">
        <f t="shared" si="0"/>
        <v>534608.59689245385</v>
      </c>
      <c r="H8" s="11">
        <f t="shared" si="0"/>
        <v>697074.75317568227</v>
      </c>
      <c r="I8" s="11">
        <f t="shared" si="0"/>
        <v>871678.10340257664</v>
      </c>
      <c r="J8" s="11">
        <f t="shared" si="0"/>
        <v>1052336.8248373724</v>
      </c>
      <c r="K8" s="11">
        <f t="shared" si="0"/>
        <v>1237991.8792372074</v>
      </c>
      <c r="L8" s="11">
        <f t="shared" si="0"/>
        <v>1426851.3510156162</v>
      </c>
      <c r="M8" s="11">
        <f t="shared" si="0"/>
        <v>1618520.0981051726</v>
      </c>
      <c r="N8" s="11">
        <f t="shared" si="0"/>
        <v>1811132.8056979631</v>
      </c>
      <c r="O8" s="11">
        <f t="shared" si="0"/>
        <v>2004323.1585536746</v>
      </c>
      <c r="P8" s="11">
        <f t="shared" si="0"/>
        <v>2197866.5010334905</v>
      </c>
      <c r="Q8" s="11">
        <f t="shared" si="0"/>
        <v>2391977.2549435953</v>
      </c>
      <c r="R8" s="11">
        <f t="shared" si="0"/>
        <v>2586567.273578837</v>
      </c>
      <c r="S8" s="11">
        <f t="shared" si="0"/>
        <v>2781700.0165368342</v>
      </c>
      <c r="T8" s="11">
        <f t="shared" si="0"/>
        <v>2977781.1175101218</v>
      </c>
      <c r="U8" s="11">
        <f t="shared" si="0"/>
        <v>3174433.9768545385</v>
      </c>
      <c r="V8" s="11">
        <f t="shared" si="0"/>
        <v>3372025.9042476793</v>
      </c>
      <c r="W8" s="11">
        <f t="shared" si="0"/>
        <v>3570681.5855309423</v>
      </c>
      <c r="X8" s="11">
        <f t="shared" si="0"/>
        <v>3770163.2938381899</v>
      </c>
      <c r="Y8" s="11">
        <f t="shared" si="0"/>
        <v>3970894.2417196222</v>
      </c>
      <c r="Z8" s="11">
        <f t="shared" si="0"/>
        <v>4172863.757366911</v>
      </c>
      <c r="AA8" s="11">
        <f t="shared" si="0"/>
        <v>4375851.536570007</v>
      </c>
      <c r="AB8" s="11">
        <f t="shared" si="0"/>
        <v>4580036.5961451493</v>
      </c>
      <c r="AC8" s="11">
        <f t="shared" si="0"/>
        <v>4785327.8345725285</v>
      </c>
      <c r="AD8" s="11">
        <f t="shared" si="0"/>
        <v>4991564.0521647111</v>
      </c>
      <c r="AE8" s="11">
        <f t="shared" si="0"/>
        <v>5198870.6930702915</v>
      </c>
      <c r="AF8" s="11">
        <f t="shared" si="0"/>
        <v>5407332.0578201534</v>
      </c>
      <c r="AG8" s="11"/>
    </row>
    <row r="9" spans="1:35" x14ac:dyDescent="0.35">
      <c r="A9" s="17" t="s">
        <v>86</v>
      </c>
      <c r="B9" s="11">
        <f>SUM('PEV Sales by Manufacturer'!B10:K10)</f>
        <v>37707</v>
      </c>
      <c r="C9" s="11">
        <f>SUM('PEV Sales by Manufacturer'!B10:L10)</f>
        <v>86430</v>
      </c>
      <c r="D9" s="11">
        <f t="shared" si="1"/>
        <v>207903.59295151656</v>
      </c>
      <c r="E9" s="11">
        <f t="shared" si="0"/>
        <v>386150.34057904419</v>
      </c>
      <c r="F9" s="11">
        <f t="shared" si="0"/>
        <v>634459.63145680155</v>
      </c>
      <c r="G9" s="11">
        <f t="shared" si="0"/>
        <v>940954.39466911776</v>
      </c>
      <c r="H9" s="11">
        <f t="shared" si="0"/>
        <v>1282712.3171760112</v>
      </c>
      <c r="I9" s="11">
        <f t="shared" si="0"/>
        <v>1644756.5622931987</v>
      </c>
      <c r="J9" s="11">
        <f t="shared" si="0"/>
        <v>2011508.5329388788</v>
      </c>
      <c r="K9" s="11">
        <f t="shared" si="0"/>
        <v>2381000.6125574447</v>
      </c>
      <c r="L9" s="11">
        <f t="shared" si="0"/>
        <v>2747917.7174517461</v>
      </c>
      <c r="M9" s="11">
        <f t="shared" si="0"/>
        <v>3113597.7149241725</v>
      </c>
      <c r="N9" s="11">
        <f t="shared" si="0"/>
        <v>3474539.1991268378</v>
      </c>
      <c r="O9" s="11">
        <f t="shared" si="0"/>
        <v>3830243.9684283081</v>
      </c>
      <c r="P9" s="11">
        <f t="shared" si="0"/>
        <v>4180837.9726792271</v>
      </c>
      <c r="Q9" s="11">
        <f t="shared" si="0"/>
        <v>4526567.5138097415</v>
      </c>
      <c r="R9" s="11">
        <f t="shared" si="0"/>
        <v>4867969.9778492637</v>
      </c>
      <c r="S9" s="11">
        <f t="shared" si="0"/>
        <v>5205067.7558823517</v>
      </c>
      <c r="T9" s="11">
        <f t="shared" si="0"/>
        <v>5538678.1224954035</v>
      </c>
      <c r="U9" s="11">
        <f t="shared" si="0"/>
        <v>5868344.8593405318</v>
      </c>
      <c r="V9" s="11">
        <f t="shared" si="0"/>
        <v>6194759.2911534915</v>
      </c>
      <c r="W9" s="11">
        <f t="shared" si="0"/>
        <v>6518103.345496322</v>
      </c>
      <c r="X9" s="11">
        <f t="shared" si="0"/>
        <v>6838085.9382697595</v>
      </c>
      <c r="Y9" s="11">
        <f t="shared" si="0"/>
        <v>7155317.2265280318</v>
      </c>
      <c r="Z9" s="11">
        <f t="shared" si="0"/>
        <v>7469727.2381318919</v>
      </c>
      <c r="AA9" s="11">
        <f t="shared" si="0"/>
        <v>7781094.861121322</v>
      </c>
      <c r="AB9" s="11">
        <f t="shared" si="0"/>
        <v>8089548.844232535</v>
      </c>
      <c r="AC9" s="11">
        <f t="shared" si="0"/>
        <v>8394943.6454158984</v>
      </c>
      <c r="AD9" s="11">
        <f t="shared" si="0"/>
        <v>8697038.5605124049</v>
      </c>
      <c r="AE9" s="11">
        <f t="shared" si="0"/>
        <v>8995934.3494025711</v>
      </c>
      <c r="AF9" s="11">
        <f t="shared" si="0"/>
        <v>9291608.6210018359</v>
      </c>
      <c r="AG9" s="11"/>
    </row>
    <row r="10" spans="1:35" x14ac:dyDescent="0.35">
      <c r="A10" s="17" t="s">
        <v>25</v>
      </c>
      <c r="B10" s="11">
        <f>SUM('PEV Sales by Manufacturer'!B11:K11)</f>
        <v>39002</v>
      </c>
      <c r="C10" s="11">
        <f>SUM('PEV Sales by Manufacturer'!B11:L11)</f>
        <v>41317</v>
      </c>
      <c r="D10" s="11">
        <f t="shared" si="1"/>
        <v>47088.533599533665</v>
      </c>
      <c r="E10" s="11">
        <f t="shared" si="0"/>
        <v>55557.484968152414</v>
      </c>
      <c r="F10" s="11">
        <f t="shared" si="0"/>
        <v>67355.239860574133</v>
      </c>
      <c r="G10" s="11">
        <f t="shared" si="0"/>
        <v>81917.702093325119</v>
      </c>
      <c r="H10" s="11">
        <f t="shared" si="0"/>
        <v>98156.012807566207</v>
      </c>
      <c r="I10" s="11">
        <f t="shared" si="0"/>
        <v>115358.92479354191</v>
      </c>
      <c r="J10" s="11">
        <f t="shared" si="0"/>
        <v>132786.61537047182</v>
      </c>
      <c r="K10" s="11">
        <f t="shared" si="0"/>
        <v>150345.55957760743</v>
      </c>
      <c r="L10" s="11">
        <f t="shared" si="0"/>
        <v>167783.42698596467</v>
      </c>
      <c r="M10" s="11">
        <f t="shared" si="0"/>
        <v>185163.48923939414</v>
      </c>
      <c r="N10" s="11">
        <f t="shared" si="0"/>
        <v>202319.32266716848</v>
      </c>
      <c r="O10" s="11">
        <f t="shared" si="0"/>
        <v>219227.21852781787</v>
      </c>
      <c r="P10" s="11">
        <f t="shared" si="0"/>
        <v>235893.07956744754</v>
      </c>
      <c r="Q10" s="11">
        <f t="shared" si="0"/>
        <v>252328.63652320439</v>
      </c>
      <c r="R10" s="11">
        <f t="shared" si="0"/>
        <v>268559.32419664995</v>
      </c>
      <c r="S10" s="11">
        <f t="shared" si="0"/>
        <v>284586.22163441847</v>
      </c>
      <c r="T10" s="11">
        <f t="shared" si="0"/>
        <v>300448.16579142382</v>
      </c>
      <c r="U10" s="11">
        <f t="shared" si="0"/>
        <v>316123.43404504866</v>
      </c>
      <c r="V10" s="11">
        <f t="shared" si="0"/>
        <v>331644.88514365564</v>
      </c>
      <c r="W10" s="11">
        <f t="shared" si="0"/>
        <v>347021.17416800925</v>
      </c>
      <c r="X10" s="11">
        <f t="shared" si="0"/>
        <v>362238.44201915327</v>
      </c>
      <c r="Y10" s="11">
        <f t="shared" si="0"/>
        <v>377325.71795130469</v>
      </c>
      <c r="Z10" s="11">
        <f t="shared" si="0"/>
        <v>392279.68378574995</v>
      </c>
      <c r="AA10" s="11">
        <f t="shared" si="0"/>
        <v>407089.80053936195</v>
      </c>
      <c r="AB10" s="11">
        <f t="shared" si="0"/>
        <v>421762.21939431352</v>
      </c>
      <c r="AC10" s="11">
        <f t="shared" si="0"/>
        <v>436290.01876724226</v>
      </c>
      <c r="AD10" s="11">
        <f t="shared" si="0"/>
        <v>450661.7484020915</v>
      </c>
      <c r="AE10" s="11">
        <f t="shared" si="0"/>
        <v>464882.21806207544</v>
      </c>
      <c r="AF10" s="11">
        <f t="shared" si="0"/>
        <v>478950.39109944878</v>
      </c>
      <c r="AG10" s="11"/>
    </row>
    <row r="11" spans="1:35" x14ac:dyDescent="0.35">
      <c r="A11" s="17" t="s">
        <v>26</v>
      </c>
      <c r="B11" s="11">
        <f>SUM('PEV Sales by Manufacturer'!B12:K12)</f>
        <v>26628</v>
      </c>
      <c r="C11" s="11">
        <f>SUM('PEV Sales by Manufacturer'!B12:L12)</f>
        <v>46647</v>
      </c>
      <c r="D11" s="11">
        <f t="shared" si="1"/>
        <v>95435.200095084219</v>
      </c>
      <c r="E11" s="11">
        <f t="shared" si="0"/>
        <v>166739.10022496822</v>
      </c>
      <c r="F11" s="11">
        <f t="shared" si="0"/>
        <v>265581.03517219319</v>
      </c>
      <c r="G11" s="11">
        <f t="shared" si="0"/>
        <v>389572.70754402567</v>
      </c>
      <c r="H11" s="11">
        <f t="shared" si="0"/>
        <v>532179.45875176543</v>
      </c>
      <c r="I11" s="11">
        <f t="shared" si="0"/>
        <v>691175.69256711123</v>
      </c>
      <c r="J11" s="11">
        <f t="shared" si="0"/>
        <v>864268.7540879806</v>
      </c>
      <c r="K11" s="11">
        <f t="shared" si="0"/>
        <v>1050244.5755253283</v>
      </c>
      <c r="L11" s="11">
        <f t="shared" si="0"/>
        <v>1249220.6096305368</v>
      </c>
      <c r="M11" s="11">
        <f t="shared" si="0"/>
        <v>1458477.9450215516</v>
      </c>
      <c r="N11" s="11">
        <f t="shared" si="0"/>
        <v>1675917.3435893403</v>
      </c>
      <c r="O11" s="11">
        <f t="shared" si="0"/>
        <v>1900919.4117667943</v>
      </c>
      <c r="P11" s="11">
        <f t="shared" si="0"/>
        <v>2132632.4136581803</v>
      </c>
      <c r="Q11" s="11">
        <f t="shared" si="0"/>
        <v>2371468.4704649798</v>
      </c>
      <c r="R11" s="11">
        <f t="shared" si="0"/>
        <v>2616559.7567826165</v>
      </c>
      <c r="S11" s="11">
        <f t="shared" si="0"/>
        <v>2868083.4728197088</v>
      </c>
      <c r="T11" s="11">
        <f t="shared" si="0"/>
        <v>3126435.0397950239</v>
      </c>
      <c r="U11" s="11">
        <f t="shared" si="0"/>
        <v>3390916.4659671662</v>
      </c>
      <c r="V11" s="11">
        <f t="shared" si="0"/>
        <v>3661939.1085524983</v>
      </c>
      <c r="W11" s="11">
        <f t="shared" si="0"/>
        <v>3939700.2895589839</v>
      </c>
      <c r="X11" s="11">
        <f t="shared" si="0"/>
        <v>4223762.7930099173</v>
      </c>
      <c r="Y11" s="11">
        <f t="shared" si="0"/>
        <v>4514804.4100974686</v>
      </c>
      <c r="Z11" s="11">
        <f t="shared" si="0"/>
        <v>4812867.7443658458</v>
      </c>
      <c r="AA11" s="11">
        <f t="shared" si="0"/>
        <v>5117494.4317861851</v>
      </c>
      <c r="AB11" s="11">
        <f t="shared" si="0"/>
        <v>5429112.624307855</v>
      </c>
      <c r="AC11" s="11">
        <f t="shared" si="0"/>
        <v>5747591.9466401441</v>
      </c>
      <c r="AD11" s="11">
        <f t="shared" si="0"/>
        <v>6072683.3060588287</v>
      </c>
      <c r="AE11" s="11">
        <f t="shared" si="0"/>
        <v>6404675.1985171195</v>
      </c>
      <c r="AF11" s="11">
        <f t="shared" si="0"/>
        <v>6743860.033902036</v>
      </c>
      <c r="AG11" s="11"/>
    </row>
    <row r="12" spans="1:35" x14ac:dyDescent="0.35">
      <c r="A12" s="17" t="s">
        <v>28</v>
      </c>
      <c r="B12" s="11">
        <f>SUM('PEV Sales by Manufacturer'!B13:K13)</f>
        <v>25223</v>
      </c>
      <c r="C12" s="11">
        <f>SUM('PEV Sales by Manufacturer'!B13:L13)</f>
        <v>42236</v>
      </c>
      <c r="D12" s="11">
        <f t="shared" si="1"/>
        <v>83552.190171442795</v>
      </c>
      <c r="E12" s="11">
        <f t="shared" si="0"/>
        <v>143897.60025041547</v>
      </c>
      <c r="F12" s="11">
        <f t="shared" si="0"/>
        <v>227483.4047307148</v>
      </c>
      <c r="G12" s="11">
        <f t="shared" si="0"/>
        <v>332604.35392652714</v>
      </c>
      <c r="H12" s="11">
        <f t="shared" si="0"/>
        <v>454082.46262016636</v>
      </c>
      <c r="I12" s="11">
        <f t="shared" si="0"/>
        <v>590537.76569894387</v>
      </c>
      <c r="J12" s="11">
        <f t="shared" si="0"/>
        <v>740556.77009284613</v>
      </c>
      <c r="K12" s="11">
        <f t="shared" si="0"/>
        <v>903054.89498391841</v>
      </c>
      <c r="L12" s="11">
        <f t="shared" si="0"/>
        <v>1078431.5934000853</v>
      </c>
      <c r="M12" s="11">
        <f t="shared" si="0"/>
        <v>1263950.6319504676</v>
      </c>
      <c r="N12" s="11">
        <f t="shared" si="0"/>
        <v>1457741.9752756208</v>
      </c>
      <c r="O12" s="11">
        <f t="shared" si="0"/>
        <v>1659225.241153975</v>
      </c>
      <c r="P12" s="11">
        <f t="shared" si="0"/>
        <v>1867558.9504149603</v>
      </c>
      <c r="Q12" s="11">
        <f t="shared" si="0"/>
        <v>2083133.8246410363</v>
      </c>
      <c r="R12" s="11">
        <f t="shared" si="0"/>
        <v>2305070.605370766</v>
      </c>
      <c r="S12" s="11">
        <f t="shared" si="0"/>
        <v>2533541.7592602703</v>
      </c>
      <c r="T12" s="11">
        <f t="shared" si="0"/>
        <v>2768891.095501564</v>
      </c>
      <c r="U12" s="11">
        <f t="shared" si="0"/>
        <v>3010458.9559705034</v>
      </c>
      <c r="V12" s="11">
        <f t="shared" si="0"/>
        <v>3258611.5058900644</v>
      </c>
      <c r="W12" s="11">
        <f t="shared" ref="E12:AF21" si="2">V12+W41+W65</f>
        <v>3513532.397417889</v>
      </c>
      <c r="X12" s="11">
        <f t="shared" si="2"/>
        <v>3774808.7106488049</v>
      </c>
      <c r="Y12" s="11">
        <f t="shared" si="2"/>
        <v>4043072.0708807022</v>
      </c>
      <c r="Z12" s="11">
        <f t="shared" si="2"/>
        <v>4318367.974923267</v>
      </c>
      <c r="AA12" s="11">
        <f t="shared" si="2"/>
        <v>4600259.0334511492</v>
      </c>
      <c r="AB12" s="11">
        <f t="shared" si="2"/>
        <v>4889157.9677371634</v>
      </c>
      <c r="AC12" s="11">
        <f t="shared" si="2"/>
        <v>5184944.7900147904</v>
      </c>
      <c r="AD12" s="11">
        <f t="shared" si="2"/>
        <v>5487388.2547963075</v>
      </c>
      <c r="AE12" s="11">
        <f t="shared" si="2"/>
        <v>5796765.711256152</v>
      </c>
      <c r="AF12" s="11">
        <f t="shared" si="2"/>
        <v>6113364.9326793486</v>
      </c>
      <c r="AG12" s="11"/>
    </row>
    <row r="13" spans="1:35" x14ac:dyDescent="0.35">
      <c r="A13" s="17" t="s">
        <v>29</v>
      </c>
      <c r="B13" s="11">
        <f>SUM('PEV Sales by Manufacturer'!B14:K14)</f>
        <v>24512</v>
      </c>
      <c r="C13" s="11">
        <f>SUM('PEV Sales by Manufacturer'!B14:L14)</f>
        <v>39129</v>
      </c>
      <c r="D13" s="11">
        <f t="shared" si="1"/>
        <v>74688.210515055776</v>
      </c>
      <c r="E13" s="11">
        <f t="shared" si="2"/>
        <v>126641.29431480345</v>
      </c>
      <c r="F13" s="11">
        <f t="shared" si="2"/>
        <v>198630.44031403284</v>
      </c>
      <c r="G13" s="11">
        <f t="shared" si="2"/>
        <v>289053.49641212716</v>
      </c>
      <c r="H13" s="11">
        <f t="shared" si="2"/>
        <v>393303.09872467833</v>
      </c>
      <c r="I13" s="11">
        <f t="shared" si="2"/>
        <v>509977.56211552361</v>
      </c>
      <c r="J13" s="11">
        <f t="shared" si="2"/>
        <v>637636.4837823835</v>
      </c>
      <c r="K13" s="11">
        <f t="shared" si="2"/>
        <v>775370.34027887881</v>
      </c>
      <c r="L13" s="11">
        <f t="shared" si="2"/>
        <v>923395.74274311541</v>
      </c>
      <c r="M13" s="11">
        <f t="shared" si="2"/>
        <v>1079541.6057958582</v>
      </c>
      <c r="N13" s="11">
        <f t="shared" si="2"/>
        <v>1242237.5951304389</v>
      </c>
      <c r="O13" s="11">
        <f t="shared" si="2"/>
        <v>1411007.8767492576</v>
      </c>
      <c r="P13" s="11">
        <f t="shared" si="2"/>
        <v>1585179.1775375165</v>
      </c>
      <c r="Q13" s="11">
        <f t="shared" si="2"/>
        <v>1765070.0896385009</v>
      </c>
      <c r="R13" s="11">
        <f t="shared" si="2"/>
        <v>1949985.0650287091</v>
      </c>
      <c r="S13" s="11">
        <f t="shared" si="2"/>
        <v>2140063.040167558</v>
      </c>
      <c r="T13" s="11">
        <f t="shared" si="2"/>
        <v>2335596.1246597832</v>
      </c>
      <c r="U13" s="11">
        <f t="shared" si="2"/>
        <v>2536045.6455745907</v>
      </c>
      <c r="V13" s="11">
        <f t="shared" si="2"/>
        <v>2741719.1969251167</v>
      </c>
      <c r="W13" s="11">
        <f t="shared" si="2"/>
        <v>2952767.8241918553</v>
      </c>
      <c r="X13" s="11">
        <f t="shared" si="2"/>
        <v>3168854.2314424659</v>
      </c>
      <c r="Y13" s="11">
        <f t="shared" si="2"/>
        <v>3390497.5970342024</v>
      </c>
      <c r="Z13" s="11">
        <f t="shared" si="2"/>
        <v>3617733.0854060496</v>
      </c>
      <c r="AA13" s="11">
        <f t="shared" si="2"/>
        <v>3850205.1220231024</v>
      </c>
      <c r="AB13" s="11">
        <f t="shared" si="2"/>
        <v>4088247.6618399476</v>
      </c>
      <c r="AC13" s="11">
        <f t="shared" si="2"/>
        <v>4331761.4975210885</v>
      </c>
      <c r="AD13" s="11">
        <f t="shared" si="2"/>
        <v>4580556.2123239012</v>
      </c>
      <c r="AE13" s="11">
        <f t="shared" si="2"/>
        <v>4834856.5034541497</v>
      </c>
      <c r="AF13" s="11">
        <f t="shared" si="2"/>
        <v>5094893.0255686752</v>
      </c>
      <c r="AG13" s="11"/>
    </row>
    <row r="14" spans="1:35" x14ac:dyDescent="0.35">
      <c r="A14" s="17" t="s">
        <v>87</v>
      </c>
      <c r="B14" s="11">
        <f>SUM('PEV Sales by Manufacturer'!B15:K15)</f>
        <v>19669</v>
      </c>
      <c r="C14" s="11">
        <f>SUM('PEV Sales by Manufacturer'!B15:L15)</f>
        <v>45138</v>
      </c>
      <c r="D14" s="11">
        <f t="shared" si="1"/>
        <v>107636.73898367459</v>
      </c>
      <c r="E14" s="11">
        <f t="shared" si="2"/>
        <v>199090.44897556648</v>
      </c>
      <c r="F14" s="11">
        <f t="shared" si="2"/>
        <v>326055.93344558921</v>
      </c>
      <c r="G14" s="11">
        <f t="shared" si="2"/>
        <v>484543.48470094963</v>
      </c>
      <c r="H14" s="11">
        <f t="shared" si="2"/>
        <v>665138.63554757554</v>
      </c>
      <c r="I14" s="11">
        <f t="shared" si="2"/>
        <v>863510.35010095371</v>
      </c>
      <c r="J14" s="11">
        <f t="shared" si="2"/>
        <v>1075173.4892208376</v>
      </c>
      <c r="K14" s="11">
        <f t="shared" si="2"/>
        <v>1298738.3163318958</v>
      </c>
      <c r="L14" s="11">
        <f t="shared" si="2"/>
        <v>1533475.728562111</v>
      </c>
      <c r="M14" s="11">
        <f t="shared" si="2"/>
        <v>1777174.4289898749</v>
      </c>
      <c r="N14" s="11">
        <f t="shared" si="2"/>
        <v>2027415.8699591942</v>
      </c>
      <c r="O14" s="11">
        <f t="shared" si="2"/>
        <v>2283570.3464851351</v>
      </c>
      <c r="P14" s="11">
        <f t="shared" si="2"/>
        <v>2544899.1571908374</v>
      </c>
      <c r="Q14" s="11">
        <f t="shared" si="2"/>
        <v>2811807.92285022</v>
      </c>
      <c r="R14" s="11">
        <f t="shared" si="2"/>
        <v>3083608.1500881086</v>
      </c>
      <c r="S14" s="11">
        <f t="shared" si="2"/>
        <v>3360461.1449759053</v>
      </c>
      <c r="T14" s="11">
        <f t="shared" si="2"/>
        <v>3642847.2166223316</v>
      </c>
      <c r="U14" s="11">
        <f t="shared" si="2"/>
        <v>3930073.2548814612</v>
      </c>
      <c r="V14" s="11">
        <f t="shared" si="2"/>
        <v>4222614.0038615428</v>
      </c>
      <c r="W14" s="11">
        <f t="shared" si="2"/>
        <v>4520673.7117232084</v>
      </c>
      <c r="X14" s="11">
        <f t="shared" si="2"/>
        <v>4823817.3869317491</v>
      </c>
      <c r="Y14" s="11">
        <f t="shared" si="2"/>
        <v>5132744.2972855875</v>
      </c>
      <c r="Z14" s="11">
        <f t="shared" si="2"/>
        <v>5447481.4051393773</v>
      </c>
      <c r="AA14" s="11">
        <f t="shared" si="2"/>
        <v>5767585.8623746177</v>
      </c>
      <c r="AB14" s="11">
        <f t="shared" si="2"/>
        <v>6093459.1261883844</v>
      </c>
      <c r="AC14" s="11">
        <f t="shared" si="2"/>
        <v>6424962.2706126012</v>
      </c>
      <c r="AD14" s="11">
        <f t="shared" si="2"/>
        <v>6761835.727145697</v>
      </c>
      <c r="AE14" s="11">
        <f t="shared" si="2"/>
        <v>7104352.2013978316</v>
      </c>
      <c r="AF14" s="11">
        <f t="shared" si="2"/>
        <v>7452768.5675407648</v>
      </c>
      <c r="AG14" s="11"/>
    </row>
    <row r="15" spans="1:35" x14ac:dyDescent="0.35">
      <c r="A15" s="17" t="s">
        <v>31</v>
      </c>
      <c r="B15" s="11">
        <f>SUM('PEV Sales by Manufacturer'!B16:K16)</f>
        <v>18500</v>
      </c>
      <c r="C15" s="11">
        <f>SUM('PEV Sales by Manufacturer'!B16:L16)</f>
        <v>30431</v>
      </c>
      <c r="D15" s="11">
        <f t="shared" si="1"/>
        <v>59222.498720412652</v>
      </c>
      <c r="E15" s="11">
        <f t="shared" si="2"/>
        <v>101226.68717839144</v>
      </c>
      <c r="F15" s="11">
        <f t="shared" si="2"/>
        <v>159325.38144442532</v>
      </c>
      <c r="G15" s="11">
        <f t="shared" si="2"/>
        <v>232729.11151459647</v>
      </c>
      <c r="H15" s="11">
        <f t="shared" si="2"/>
        <v>318276.93219130387</v>
      </c>
      <c r="I15" s="11">
        <f t="shared" si="2"/>
        <v>415641.75817459408</v>
      </c>
      <c r="J15" s="11">
        <f t="shared" si="2"/>
        <v>524502.3807469781</v>
      </c>
      <c r="K15" s="11">
        <f t="shared" si="2"/>
        <v>644032.03848356707</v>
      </c>
      <c r="L15" s="11">
        <f t="shared" si="2"/>
        <v>774886.20812192594</v>
      </c>
      <c r="M15" s="11">
        <f t="shared" si="2"/>
        <v>914612.88521450688</v>
      </c>
      <c r="N15" s="11">
        <f t="shared" si="2"/>
        <v>1061792.8916738888</v>
      </c>
      <c r="O15" s="11">
        <f t="shared" si="2"/>
        <v>1215951.5748215083</v>
      </c>
      <c r="P15" s="11">
        <f t="shared" si="2"/>
        <v>1376351.4550253858</v>
      </c>
      <c r="Q15" s="11">
        <f t="shared" si="2"/>
        <v>1543317.2526412196</v>
      </c>
      <c r="R15" s="11">
        <f t="shared" si="2"/>
        <v>1716054.7974005202</v>
      </c>
      <c r="S15" s="11">
        <f t="shared" si="2"/>
        <v>1894712.4392940756</v>
      </c>
      <c r="T15" s="11">
        <f t="shared" si="2"/>
        <v>2079541.0122613895</v>
      </c>
      <c r="U15" s="11">
        <f t="shared" si="2"/>
        <v>2269994.6353642158</v>
      </c>
      <c r="V15" s="11">
        <f t="shared" si="2"/>
        <v>2466350.8602346582</v>
      </c>
      <c r="W15" s="11">
        <f t="shared" si="2"/>
        <v>2668758.4717520601</v>
      </c>
      <c r="X15" s="11">
        <f t="shared" si="2"/>
        <v>2876876.0901932777</v>
      </c>
      <c r="Y15" s="11">
        <f t="shared" si="2"/>
        <v>3091216.3265156234</v>
      </c>
      <c r="Z15" s="11">
        <f t="shared" si="2"/>
        <v>3311822.7249694853</v>
      </c>
      <c r="AA15" s="11">
        <f t="shared" si="2"/>
        <v>3538328.6072728825</v>
      </c>
      <c r="AB15" s="11">
        <f t="shared" si="2"/>
        <v>3771084.6143319039</v>
      </c>
      <c r="AC15" s="11">
        <f t="shared" si="2"/>
        <v>4009995.0891288803</v>
      </c>
      <c r="AD15" s="11">
        <f t="shared" si="2"/>
        <v>4254873.3651326485</v>
      </c>
      <c r="AE15" s="11">
        <f t="shared" si="2"/>
        <v>4505954.2458988037</v>
      </c>
      <c r="AF15" s="11">
        <f t="shared" si="2"/>
        <v>4763488.7365729613</v>
      </c>
      <c r="AG15" s="11"/>
      <c r="AH15" s="11"/>
      <c r="AI15" s="11"/>
    </row>
    <row r="16" spans="1:35" x14ac:dyDescent="0.35">
      <c r="A16" s="17" t="s">
        <v>88</v>
      </c>
      <c r="B16" s="11">
        <f>SUM('PEV Sales by Manufacturer'!B17:K17)</f>
        <v>19044</v>
      </c>
      <c r="C16" s="11">
        <f>SUM('PEV Sales by Manufacturer'!B17:L17)</f>
        <v>35819</v>
      </c>
      <c r="D16" s="11">
        <f t="shared" si="1"/>
        <v>75942.067781632664</v>
      </c>
      <c r="E16" s="11">
        <f t="shared" si="2"/>
        <v>134383.61695172012</v>
      </c>
      <c r="F16" s="11">
        <f t="shared" si="2"/>
        <v>215055.84012919909</v>
      </c>
      <c r="G16" s="11">
        <f t="shared" si="2"/>
        <v>317643.27913182398</v>
      </c>
      <c r="H16" s="11">
        <f t="shared" si="2"/>
        <v>438621.12690936477</v>
      </c>
      <c r="I16" s="11">
        <f t="shared" si="2"/>
        <v>578782.04516744078</v>
      </c>
      <c r="J16" s="11">
        <f t="shared" si="2"/>
        <v>738984.41606630594</v>
      </c>
      <c r="K16" s="11">
        <f t="shared" si="2"/>
        <v>917936.46755875554</v>
      </c>
      <c r="L16" s="11">
        <f t="shared" si="2"/>
        <v>1117293.6248743052</v>
      </c>
      <c r="M16" s="11">
        <f t="shared" si="2"/>
        <v>1332566.0856205083</v>
      </c>
      <c r="N16" s="11">
        <f t="shared" si="2"/>
        <v>1561547.8332034668</v>
      </c>
      <c r="O16" s="11">
        <f t="shared" si="2"/>
        <v>1803439.2687584613</v>
      </c>
      <c r="P16" s="11">
        <f t="shared" si="2"/>
        <v>2056915.3948973329</v>
      </c>
      <c r="Q16" s="11">
        <f t="shared" si="2"/>
        <v>2322531.9145753798</v>
      </c>
      <c r="R16" s="11">
        <f t="shared" si="2"/>
        <v>2598825.0872224374</v>
      </c>
      <c r="S16" s="11">
        <f t="shared" si="2"/>
        <v>2886057.0644297698</v>
      </c>
      <c r="T16" s="11">
        <f t="shared" si="2"/>
        <v>3184599.5318796989</v>
      </c>
      <c r="U16" s="11">
        <f t="shared" si="2"/>
        <v>3493522.1800255091</v>
      </c>
      <c r="V16" s="11">
        <f t="shared" si="2"/>
        <v>3813255.8429586939</v>
      </c>
      <c r="W16" s="11">
        <f t="shared" si="2"/>
        <v>4144048.7979523167</v>
      </c>
      <c r="X16" s="11">
        <f t="shared" si="2"/>
        <v>4485319.784096499</v>
      </c>
      <c r="Y16" s="11">
        <f t="shared" si="2"/>
        <v>4837925.7230969472</v>
      </c>
      <c r="Z16" s="11">
        <f t="shared" si="2"/>
        <v>5201950.591090139</v>
      </c>
      <c r="AA16" s="11">
        <f t="shared" si="2"/>
        <v>5576761.6461433992</v>
      </c>
      <c r="AB16" s="11">
        <f t="shared" si="2"/>
        <v>5962971.5489393752</v>
      </c>
      <c r="AC16" s="11">
        <f t="shared" si="2"/>
        <v>6360423.3006142182</v>
      </c>
      <c r="AD16" s="11">
        <f t="shared" si="2"/>
        <v>6768806.554576599</v>
      </c>
      <c r="AE16" s="11">
        <f t="shared" si="2"/>
        <v>7188530.2380997986</v>
      </c>
      <c r="AF16" s="11">
        <f t="shared" si="2"/>
        <v>7620043.4409571532</v>
      </c>
      <c r="AG16" s="11"/>
      <c r="AH16" s="11"/>
      <c r="AI16" s="11"/>
    </row>
    <row r="17" spans="1:35" x14ac:dyDescent="0.35">
      <c r="A17" s="17" t="s">
        <v>89</v>
      </c>
      <c r="B17" s="11">
        <f>SUM('PEV Sales by Manufacturer'!B18:K18)</f>
        <v>16033</v>
      </c>
      <c r="C17" s="11">
        <f>SUM('PEV Sales by Manufacturer'!B18:L18)</f>
        <v>16540</v>
      </c>
      <c r="D17" s="11">
        <f t="shared" si="1"/>
        <v>17760.563579539983</v>
      </c>
      <c r="E17" s="11">
        <f t="shared" si="2"/>
        <v>19540.487182976973</v>
      </c>
      <c r="F17" s="11">
        <f t="shared" si="2"/>
        <v>22001.095131154882</v>
      </c>
      <c r="G17" s="11">
        <f t="shared" si="2"/>
        <v>25115.306124711646</v>
      </c>
      <c r="H17" s="11">
        <f t="shared" si="2"/>
        <v>28756.281532300611</v>
      </c>
      <c r="I17" s="11">
        <f t="shared" si="2"/>
        <v>32920.316484628049</v>
      </c>
      <c r="J17" s="11">
        <f t="shared" si="2"/>
        <v>37604.423482039841</v>
      </c>
      <c r="K17" s="11">
        <f t="shared" si="2"/>
        <v>42772.417111606876</v>
      </c>
      <c r="L17" s="11">
        <f t="shared" si="2"/>
        <v>48458.123991707769</v>
      </c>
      <c r="M17" s="11">
        <f t="shared" si="2"/>
        <v>54548.864720301601</v>
      </c>
      <c r="N17" s="11">
        <f t="shared" si="2"/>
        <v>60982.617781454624</v>
      </c>
      <c r="O17" s="11">
        <f t="shared" si="2"/>
        <v>67738.136852976764</v>
      </c>
      <c r="P17" s="11">
        <f t="shared" si="2"/>
        <v>74781.738387194826</v>
      </c>
      <c r="Q17" s="11">
        <f t="shared" si="2"/>
        <v>82128.028105419813</v>
      </c>
      <c r="R17" s="11">
        <f t="shared" si="2"/>
        <v>89740.432936368437</v>
      </c>
      <c r="S17" s="11">
        <f t="shared" si="2"/>
        <v>97625.692930257967</v>
      </c>
      <c r="T17" s="11">
        <f t="shared" si="2"/>
        <v>105794.62185539379</v>
      </c>
      <c r="U17" s="11">
        <f t="shared" si="2"/>
        <v>114222.69783508161</v>
      </c>
      <c r="V17" s="11">
        <f t="shared" si="2"/>
        <v>122922.04565403405</v>
      </c>
      <c r="W17" s="11">
        <f t="shared" si="2"/>
        <v>131899.3059436552</v>
      </c>
      <c r="X17" s="11">
        <f t="shared" si="2"/>
        <v>141139.14767819291</v>
      </c>
      <c r="Y17" s="11">
        <f t="shared" si="2"/>
        <v>150664.46236895776</v>
      </c>
      <c r="Z17" s="11">
        <f t="shared" si="2"/>
        <v>160477.28558492759</v>
      </c>
      <c r="AA17" s="11">
        <f t="shared" si="2"/>
        <v>170561.08175395179</v>
      </c>
      <c r="AB17" s="11">
        <f t="shared" si="2"/>
        <v>180931.72503185007</v>
      </c>
      <c r="AC17" s="11">
        <f t="shared" si="2"/>
        <v>191584.96736938739</v>
      </c>
      <c r="AD17" s="11">
        <f t="shared" si="2"/>
        <v>202512.48669399065</v>
      </c>
      <c r="AE17" s="11">
        <f t="shared" si="2"/>
        <v>213724.90212304163</v>
      </c>
      <c r="AF17" s="11">
        <f t="shared" si="2"/>
        <v>225233.66272974561</v>
      </c>
      <c r="AG17" s="11"/>
      <c r="AH17" s="11"/>
      <c r="AI17" s="11"/>
    </row>
    <row r="18" spans="1:35" x14ac:dyDescent="0.35">
      <c r="A18" s="17" t="s">
        <v>30</v>
      </c>
      <c r="B18" s="11">
        <f>SUM('PEV Sales by Manufacturer'!B19:K19)</f>
        <v>11143</v>
      </c>
      <c r="C18" s="11">
        <f>SUM('PEV Sales by Manufacturer'!B19:L19)</f>
        <v>13393</v>
      </c>
      <c r="D18" s="11">
        <f t="shared" si="1"/>
        <v>19002.580365349262</v>
      </c>
      <c r="E18" s="11">
        <f t="shared" si="2"/>
        <v>27233.912224264703</v>
      </c>
      <c r="F18" s="11">
        <f t="shared" si="2"/>
        <v>38700.691865808818</v>
      </c>
      <c r="G18" s="11">
        <f t="shared" si="2"/>
        <v>52854.443014705874</v>
      </c>
      <c r="H18" s="11">
        <f t="shared" si="2"/>
        <v>68636.626493566175</v>
      </c>
      <c r="I18" s="11">
        <f t="shared" si="2"/>
        <v>85355.620634191175</v>
      </c>
      <c r="J18" s="11">
        <f t="shared" si="2"/>
        <v>102292.01482077205</v>
      </c>
      <c r="K18" s="11">
        <f t="shared" si="2"/>
        <v>119354.94565716911</v>
      </c>
      <c r="L18" s="11">
        <f t="shared" si="2"/>
        <v>136298.96564797792</v>
      </c>
      <c r="M18" s="11">
        <f t="shared" si="2"/>
        <v>153185.85673253675</v>
      </c>
      <c r="N18" s="11">
        <f t="shared" si="2"/>
        <v>169853.9260110294</v>
      </c>
      <c r="O18" s="11">
        <f t="shared" si="2"/>
        <v>186280.16681985292</v>
      </c>
      <c r="P18" s="11">
        <f t="shared" si="2"/>
        <v>202470.39545036762</v>
      </c>
      <c r="Q18" s="11">
        <f t="shared" si="2"/>
        <v>218435.98598345584</v>
      </c>
      <c r="R18" s="11">
        <f t="shared" si="2"/>
        <v>234201.75459558819</v>
      </c>
      <c r="S18" s="11">
        <f t="shared" si="2"/>
        <v>249768.73529411759</v>
      </c>
      <c r="T18" s="11">
        <f t="shared" si="2"/>
        <v>265174.66934742639</v>
      </c>
      <c r="U18" s="11">
        <f t="shared" si="2"/>
        <v>280398.48885569844</v>
      </c>
      <c r="V18" s="11">
        <f t="shared" si="2"/>
        <v>295472.11879595579</v>
      </c>
      <c r="W18" s="11">
        <f t="shared" si="2"/>
        <v>310403.96047794109</v>
      </c>
      <c r="X18" s="11">
        <f t="shared" si="2"/>
        <v>325180.57180606609</v>
      </c>
      <c r="Y18" s="11">
        <f t="shared" si="2"/>
        <v>339830.12948069844</v>
      </c>
      <c r="Z18" s="11">
        <f t="shared" si="2"/>
        <v>354349.40222886018</v>
      </c>
      <c r="AA18" s="11">
        <f t="shared" si="2"/>
        <v>368728.17922794109</v>
      </c>
      <c r="AB18" s="11">
        <f t="shared" si="2"/>
        <v>382972.40602022049</v>
      </c>
      <c r="AC18" s="11">
        <f t="shared" si="2"/>
        <v>397075.36155790428</v>
      </c>
      <c r="AD18" s="11">
        <f t="shared" si="2"/>
        <v>411025.93026194838</v>
      </c>
      <c r="AE18" s="11">
        <f t="shared" si="2"/>
        <v>424828.76516544103</v>
      </c>
      <c r="AF18" s="11">
        <f t="shared" si="2"/>
        <v>438482.83226102928</v>
      </c>
      <c r="AG18" s="11"/>
      <c r="AH18" s="11"/>
      <c r="AI18" s="11"/>
    </row>
    <row r="19" spans="1:35" x14ac:dyDescent="0.35">
      <c r="A19" s="17" t="s">
        <v>90</v>
      </c>
      <c r="B19" s="11">
        <f>SUM('PEV Sales by Manufacturer'!B20:K20)</f>
        <v>8464</v>
      </c>
      <c r="C19" s="11">
        <f>SUM('PEV Sales by Manufacturer'!B20:L20)</f>
        <v>8464</v>
      </c>
      <c r="D19" s="11">
        <f t="shared" si="1"/>
        <v>8464</v>
      </c>
      <c r="E19" s="11">
        <f t="shared" si="2"/>
        <v>8464</v>
      </c>
      <c r="F19" s="11">
        <f t="shared" si="2"/>
        <v>8464</v>
      </c>
      <c r="G19" s="11">
        <f t="shared" si="2"/>
        <v>8464</v>
      </c>
      <c r="H19" s="11">
        <f t="shared" si="2"/>
        <v>8464</v>
      </c>
      <c r="I19" s="11">
        <f t="shared" si="2"/>
        <v>8464</v>
      </c>
      <c r="J19" s="11">
        <f t="shared" si="2"/>
        <v>8464</v>
      </c>
      <c r="K19" s="11">
        <f t="shared" si="2"/>
        <v>8464</v>
      </c>
      <c r="L19" s="11">
        <f t="shared" si="2"/>
        <v>8464</v>
      </c>
      <c r="M19" s="11">
        <f t="shared" si="2"/>
        <v>8464</v>
      </c>
      <c r="N19" s="11">
        <f t="shared" si="2"/>
        <v>8464</v>
      </c>
      <c r="O19" s="11">
        <f t="shared" si="2"/>
        <v>8464</v>
      </c>
      <c r="P19" s="11">
        <f t="shared" si="2"/>
        <v>8464</v>
      </c>
      <c r="Q19" s="11">
        <f t="shared" si="2"/>
        <v>8464</v>
      </c>
      <c r="R19" s="11">
        <f t="shared" si="2"/>
        <v>8464</v>
      </c>
      <c r="S19" s="11">
        <f t="shared" si="2"/>
        <v>8464</v>
      </c>
      <c r="T19" s="11">
        <f t="shared" si="2"/>
        <v>8464</v>
      </c>
      <c r="U19" s="11">
        <f t="shared" si="2"/>
        <v>8464</v>
      </c>
      <c r="V19" s="11">
        <f t="shared" si="2"/>
        <v>8464</v>
      </c>
      <c r="W19" s="11">
        <f t="shared" si="2"/>
        <v>8464</v>
      </c>
      <c r="X19" s="11">
        <f t="shared" si="2"/>
        <v>8464</v>
      </c>
      <c r="Y19" s="11">
        <f t="shared" si="2"/>
        <v>8464</v>
      </c>
      <c r="Z19" s="11">
        <f t="shared" si="2"/>
        <v>8464</v>
      </c>
      <c r="AA19" s="11">
        <f t="shared" si="2"/>
        <v>8464</v>
      </c>
      <c r="AB19" s="11">
        <f t="shared" si="2"/>
        <v>8464</v>
      </c>
      <c r="AC19" s="11">
        <f t="shared" si="2"/>
        <v>8464</v>
      </c>
      <c r="AD19" s="11">
        <f t="shared" si="2"/>
        <v>8464</v>
      </c>
      <c r="AE19" s="11">
        <f t="shared" si="2"/>
        <v>8464</v>
      </c>
      <c r="AF19" s="11">
        <f t="shared" si="2"/>
        <v>8464</v>
      </c>
      <c r="AG19" s="11"/>
      <c r="AH19" s="11"/>
      <c r="AI19" s="11"/>
    </row>
    <row r="20" spans="1:35" x14ac:dyDescent="0.35">
      <c r="A20" s="17" t="s">
        <v>91</v>
      </c>
      <c r="B20" s="11">
        <f>SUM('PEV Sales by Manufacturer'!B21:K21)</f>
        <v>6524</v>
      </c>
      <c r="C20" s="11">
        <f>SUM('PEV Sales by Manufacturer'!B21:L21)</f>
        <v>8189</v>
      </c>
      <c r="D20" s="11">
        <f t="shared" si="1"/>
        <v>12232.498565281345</v>
      </c>
      <c r="E20" s="11">
        <f t="shared" si="2"/>
        <v>18138.34201426847</v>
      </c>
      <c r="F20" s="11">
        <f t="shared" si="2"/>
        <v>26318.675978439707</v>
      </c>
      <c r="G20" s="11">
        <f t="shared" si="2"/>
        <v>36606.537633335931</v>
      </c>
      <c r="H20" s="11">
        <f t="shared" si="2"/>
        <v>48495.088250662935</v>
      </c>
      <c r="I20" s="11">
        <f t="shared" si="2"/>
        <v>61849.155442799121</v>
      </c>
      <c r="J20" s="11">
        <f t="shared" si="2"/>
        <v>76530.280047222754</v>
      </c>
      <c r="K20" s="11">
        <f t="shared" si="2"/>
        <v>92432.330529855943</v>
      </c>
      <c r="L20" s="11">
        <f t="shared" si="2"/>
        <v>109594.32944143823</v>
      </c>
      <c r="M20" s="11">
        <f t="shared" si="2"/>
        <v>127748.59171036929</v>
      </c>
      <c r="N20" s="11">
        <f t="shared" si="2"/>
        <v>146712.12404947041</v>
      </c>
      <c r="O20" s="11">
        <f t="shared" si="2"/>
        <v>166428.13927233967</v>
      </c>
      <c r="P20" s="11">
        <f t="shared" si="2"/>
        <v>186814.31255482472</v>
      </c>
      <c r="Q20" s="11">
        <f t="shared" si="2"/>
        <v>207908.8728682489</v>
      </c>
      <c r="R20" s="11">
        <f t="shared" si="2"/>
        <v>229625.80373565506</v>
      </c>
      <c r="S20" s="11">
        <f t="shared" si="2"/>
        <v>251981.97869366195</v>
      </c>
      <c r="T20" s="11">
        <f t="shared" si="2"/>
        <v>275011.04326327652</v>
      </c>
      <c r="U20" s="11">
        <f t="shared" si="2"/>
        <v>298648.45475026243</v>
      </c>
      <c r="V20" s="11">
        <f t="shared" si="2"/>
        <v>322930.04450629564</v>
      </c>
      <c r="W20" s="11">
        <f t="shared" si="2"/>
        <v>347873.78214283386</v>
      </c>
      <c r="X20" s="11">
        <f t="shared" si="2"/>
        <v>373439.26642497833</v>
      </c>
      <c r="Y20" s="11">
        <f t="shared" si="2"/>
        <v>399688.29913176346</v>
      </c>
      <c r="Z20" s="11">
        <f t="shared" si="2"/>
        <v>426625.33068482933</v>
      </c>
      <c r="AA20" s="11">
        <f t="shared" si="2"/>
        <v>454207.56664437213</v>
      </c>
      <c r="AB20" s="11">
        <f t="shared" si="2"/>
        <v>482475.38704135438</v>
      </c>
      <c r="AC20" s="11">
        <f t="shared" si="2"/>
        <v>511417.05127321417</v>
      </c>
      <c r="AD20" s="11">
        <f t="shared" si="2"/>
        <v>541009.9327892093</v>
      </c>
      <c r="AE20" s="11">
        <f t="shared" si="2"/>
        <v>571281.167172355</v>
      </c>
      <c r="AF20" s="11">
        <f t="shared" si="2"/>
        <v>602258.90850625338</v>
      </c>
      <c r="AG20" s="11"/>
      <c r="AH20" s="11"/>
      <c r="AI20" s="11"/>
    </row>
    <row r="21" spans="1:35" x14ac:dyDescent="0.35">
      <c r="A21" s="17" t="s">
        <v>33</v>
      </c>
      <c r="B21" s="11">
        <f>SUM('PEV Sales by Manufacturer'!B22:K22)</f>
        <v>5105</v>
      </c>
      <c r="C21" s="11">
        <f>SUM('PEV Sales by Manufacturer'!B22:L22)</f>
        <v>7723</v>
      </c>
      <c r="D21" s="11">
        <f t="shared" si="1"/>
        <v>14250.058398437501</v>
      </c>
      <c r="E21" s="11">
        <f t="shared" si="2"/>
        <v>23827.670312499999</v>
      </c>
      <c r="F21" s="11">
        <f t="shared" si="2"/>
        <v>37169.905468750003</v>
      </c>
      <c r="G21" s="11">
        <f t="shared" si="2"/>
        <v>53638.581250000003</v>
      </c>
      <c r="H21" s="11">
        <f t="shared" si="2"/>
        <v>72002.028515625003</v>
      </c>
      <c r="I21" s="11">
        <f t="shared" si="2"/>
        <v>91455.507031250003</v>
      </c>
      <c r="J21" s="11">
        <f t="shared" si="2"/>
        <v>111161.942578125</v>
      </c>
      <c r="K21" s="11">
        <f t="shared" si="2"/>
        <v>131015.610546875</v>
      </c>
      <c r="L21" s="11">
        <f t="shared" si="2"/>
        <v>150730.91914062499</v>
      </c>
      <c r="M21" s="11">
        <f t="shared" si="2"/>
        <v>170379.75507812499</v>
      </c>
      <c r="N21" s="11">
        <f t="shared" si="2"/>
        <v>189773.97968749999</v>
      </c>
      <c r="O21" s="11">
        <f t="shared" si="2"/>
        <v>208886.82343749999</v>
      </c>
      <c r="P21" s="11">
        <f t="shared" si="2"/>
        <v>227725.05390624999</v>
      </c>
      <c r="Q21" s="11">
        <f t="shared" si="2"/>
        <v>246301.90546874999</v>
      </c>
      <c r="R21" s="11">
        <f t="shared" si="2"/>
        <v>264646.25312499999</v>
      </c>
      <c r="S21" s="11">
        <f t="shared" si="2"/>
        <v>282759.3</v>
      </c>
      <c r="T21" s="11">
        <f t="shared" si="2"/>
        <v>300684.96015624999</v>
      </c>
      <c r="U21" s="11">
        <f t="shared" si="2"/>
        <v>318398.71992187499</v>
      </c>
      <c r="V21" s="11">
        <f t="shared" si="2"/>
        <v>335937.72578124999</v>
      </c>
      <c r="W21" s="11">
        <f t="shared" si="2"/>
        <v>353311.75312499999</v>
      </c>
      <c r="X21" s="11">
        <f t="shared" si="2"/>
        <v>370505.16132812499</v>
      </c>
      <c r="Y21" s="11">
        <f t="shared" si="2"/>
        <v>387550.73554687499</v>
      </c>
      <c r="Z21" s="11">
        <f t="shared" ref="E21:AF24" si="3">Y21+Z50+Z74</f>
        <v>404444.71601562499</v>
      </c>
      <c r="AA21" s="11">
        <f t="shared" si="3"/>
        <v>421175.22187499999</v>
      </c>
      <c r="AB21" s="11">
        <f t="shared" si="3"/>
        <v>437749.17109374999</v>
      </c>
      <c r="AC21" s="11">
        <f t="shared" si="3"/>
        <v>454158.74335937499</v>
      </c>
      <c r="AD21" s="11">
        <f t="shared" si="3"/>
        <v>470391.00507812499</v>
      </c>
      <c r="AE21" s="11">
        <f t="shared" si="3"/>
        <v>486451.37031249999</v>
      </c>
      <c r="AF21" s="11">
        <f t="shared" si="3"/>
        <v>502338.63593749999</v>
      </c>
      <c r="AG21" s="11"/>
      <c r="AH21" s="11"/>
      <c r="AI21" s="11"/>
    </row>
    <row r="22" spans="1:35" x14ac:dyDescent="0.35">
      <c r="A22" s="17" t="s">
        <v>76</v>
      </c>
      <c r="B22" s="11">
        <f>SUM('PEV Sales by Manufacturer'!B23:K23)</f>
        <v>0</v>
      </c>
      <c r="C22" s="11">
        <f>SUM('PEV Sales by Manufacturer'!B23:L23)</f>
        <v>376</v>
      </c>
      <c r="D22" s="11">
        <f t="shared" si="1"/>
        <v>1275.3307592187111</v>
      </c>
      <c r="E22" s="11">
        <f t="shared" si="3"/>
        <v>2585.2575841339349</v>
      </c>
      <c r="F22" s="11">
        <f t="shared" si="3"/>
        <v>4393.4695611671441</v>
      </c>
      <c r="G22" s="11">
        <f t="shared" si="3"/>
        <v>6692.895913774415</v>
      </c>
      <c r="H22" s="11">
        <f t="shared" si="3"/>
        <v>9404.5305346003661</v>
      </c>
      <c r="I22" s="11">
        <f t="shared" si="3"/>
        <v>12546.140386465438</v>
      </c>
      <c r="J22" s="11">
        <f t="shared" si="3"/>
        <v>16136.965510636723</v>
      </c>
      <c r="K22" s="11">
        <f t="shared" si="3"/>
        <v>20148.051731868378</v>
      </c>
      <c r="L22" s="11">
        <f t="shared" si="3"/>
        <v>24616.504259477715</v>
      </c>
      <c r="M22" s="11">
        <f t="shared" si="3"/>
        <v>29441.687284251027</v>
      </c>
      <c r="N22" s="11">
        <f t="shared" si="3"/>
        <v>34574.154472995731</v>
      </c>
      <c r="O22" s="11">
        <f t="shared" si="3"/>
        <v>39995.983371277573</v>
      </c>
      <c r="P22" s="11">
        <f t="shared" si="3"/>
        <v>45677.475080858239</v>
      </c>
      <c r="Q22" s="11">
        <f t="shared" si="3"/>
        <v>51631.085298381084</v>
      </c>
      <c r="R22" s="11">
        <f t="shared" si="3"/>
        <v>57824.005293331524</v>
      </c>
      <c r="S22" s="11">
        <f t="shared" si="3"/>
        <v>64262.111011957866</v>
      </c>
      <c r="T22" s="11">
        <f t="shared" si="3"/>
        <v>70953.733531252845</v>
      </c>
      <c r="U22" s="11">
        <f t="shared" si="3"/>
        <v>77878.020607427199</v>
      </c>
      <c r="V22" s="11">
        <f t="shared" si="3"/>
        <v>85044.629088075628</v>
      </c>
      <c r="W22" s="11">
        <f t="shared" si="3"/>
        <v>92459.123936218821</v>
      </c>
      <c r="X22" s="11">
        <f t="shared" si="3"/>
        <v>100108.47659137307</v>
      </c>
      <c r="Y22" s="11">
        <f t="shared" si="3"/>
        <v>108011.89435972887</v>
      </c>
      <c r="Z22" s="11">
        <f t="shared" si="3"/>
        <v>116171.25950819028</v>
      </c>
      <c r="AA22" s="11">
        <f t="shared" si="3"/>
        <v>124572.38956482371</v>
      </c>
      <c r="AB22" s="11">
        <f t="shared" si="3"/>
        <v>133229.01689425961</v>
      </c>
      <c r="AC22" s="11">
        <f t="shared" si="3"/>
        <v>142137.62247576428</v>
      </c>
      <c r="AD22" s="11">
        <f t="shared" si="3"/>
        <v>151291.25010556189</v>
      </c>
      <c r="AE22" s="11">
        <f t="shared" si="3"/>
        <v>160699.06560509829</v>
      </c>
      <c r="AF22" s="11">
        <f t="shared" si="3"/>
        <v>170371.13501042558</v>
      </c>
      <c r="AG22" s="11"/>
      <c r="AH22" s="11"/>
      <c r="AI22" s="11"/>
    </row>
    <row r="23" spans="1:35" x14ac:dyDescent="0.35">
      <c r="A23" s="17" t="s">
        <v>77</v>
      </c>
      <c r="B23" s="11">
        <f>SUM('PEV Sales by Manufacturer'!B24:K24)</f>
        <v>0</v>
      </c>
      <c r="C23" s="11">
        <f>SUM('PEV Sales by Manufacturer'!B24:L24)</f>
        <v>65</v>
      </c>
      <c r="D23" s="11">
        <f t="shared" si="1"/>
        <v>220.46941316280913</v>
      </c>
      <c r="E23" s="11">
        <f t="shared" si="3"/>
        <v>446.91952917208988</v>
      </c>
      <c r="F23" s="11">
        <f t="shared" si="3"/>
        <v>759.50936562729908</v>
      </c>
      <c r="G23" s="11">
        <f t="shared" si="3"/>
        <v>1157.0165808386623</v>
      </c>
      <c r="H23" s="11">
        <f t="shared" si="3"/>
        <v>1625.7832041197444</v>
      </c>
      <c r="I23" s="11">
        <f t="shared" si="3"/>
        <v>2168.8806519155678</v>
      </c>
      <c r="J23" s="11">
        <f t="shared" si="3"/>
        <v>2789.6349951898592</v>
      </c>
      <c r="K23" s="11">
        <f t="shared" si="3"/>
        <v>3483.040857902779</v>
      </c>
      <c r="L23" s="11">
        <f t="shared" si="3"/>
        <v>4255.5127044309893</v>
      </c>
      <c r="M23" s="11">
        <f t="shared" si="3"/>
        <v>5089.6533869050991</v>
      </c>
      <c r="N23" s="11">
        <f t="shared" si="3"/>
        <v>5976.9150019806466</v>
      </c>
      <c r="O23" s="11">
        <f t="shared" si="3"/>
        <v>6914.1992530134121</v>
      </c>
      <c r="P23" s="11">
        <f t="shared" si="3"/>
        <v>7896.3720219568786</v>
      </c>
      <c r="Q23" s="11">
        <f t="shared" si="3"/>
        <v>8925.5865542414122</v>
      </c>
      <c r="R23" s="11">
        <f t="shared" si="3"/>
        <v>9996.1711278365674</v>
      </c>
      <c r="S23" s="11">
        <f t="shared" si="3"/>
        <v>11109.141531322504</v>
      </c>
      <c r="T23" s="11">
        <f t="shared" si="3"/>
        <v>12265.937977477221</v>
      </c>
      <c r="U23" s="11">
        <f t="shared" si="3"/>
        <v>13462.955690113744</v>
      </c>
      <c r="V23" s="11">
        <f t="shared" si="3"/>
        <v>14701.864071076903</v>
      </c>
      <c r="W23" s="11">
        <f t="shared" si="3"/>
        <v>15983.625148548466</v>
      </c>
      <c r="X23" s="11">
        <f t="shared" si="3"/>
        <v>17305.98664478524</v>
      </c>
      <c r="Y23" s="11">
        <f t="shared" si="3"/>
        <v>18672.268971761641</v>
      </c>
      <c r="Z23" s="11">
        <f t="shared" si="3"/>
        <v>20082.797521362681</v>
      </c>
      <c r="AA23" s="11">
        <f t="shared" si="3"/>
        <v>21535.120536472183</v>
      </c>
      <c r="AB23" s="11">
        <f t="shared" si="3"/>
        <v>23031.611963103387</v>
      </c>
      <c r="AC23" s="11">
        <f t="shared" si="3"/>
        <v>24571.66345990606</v>
      </c>
      <c r="AD23" s="11">
        <f t="shared" si="3"/>
        <v>26154.072491652991</v>
      </c>
      <c r="AE23" s="11">
        <f t="shared" si="3"/>
        <v>27780.423575349443</v>
      </c>
      <c r="AF23" s="11">
        <f t="shared" si="3"/>
        <v>29452.456850206552</v>
      </c>
      <c r="AG23" s="11"/>
      <c r="AH23" s="11"/>
      <c r="AI23" s="11"/>
    </row>
    <row r="24" spans="1:35" x14ac:dyDescent="0.35">
      <c r="A24" s="17" t="s">
        <v>75</v>
      </c>
      <c r="B24" s="11">
        <f>SUM('PEV Sales by Manufacturer'!B25:K25)</f>
        <v>0</v>
      </c>
      <c r="C24" s="11">
        <f>SUM('PEV Sales by Manufacturer'!B25:L25)</f>
        <v>116</v>
      </c>
      <c r="D24" s="11">
        <f t="shared" si="1"/>
        <v>393.45310656747478</v>
      </c>
      <c r="E24" s="11">
        <f t="shared" si="3"/>
        <v>797.5794674455758</v>
      </c>
      <c r="F24" s="11">
        <f t="shared" si="3"/>
        <v>1355.4320986579489</v>
      </c>
      <c r="G24" s="11">
        <f t="shared" si="3"/>
        <v>2064.8295904197666</v>
      </c>
      <c r="H24" s="11">
        <f t="shared" si="3"/>
        <v>2901.39771812139</v>
      </c>
      <c r="I24" s="11">
        <f t="shared" si="3"/>
        <v>3870.6177788031678</v>
      </c>
      <c r="J24" s="11">
        <f t="shared" si="3"/>
        <v>4978.4255298772878</v>
      </c>
      <c r="K24" s="11">
        <f t="shared" si="3"/>
        <v>6215.8883002572675</v>
      </c>
      <c r="L24" s="11">
        <f t="shared" si="3"/>
        <v>7594.4534417537652</v>
      </c>
      <c r="M24" s="11">
        <f t="shared" si="3"/>
        <v>9083.0737366306385</v>
      </c>
      <c r="N24" s="11">
        <f t="shared" si="3"/>
        <v>10666.494465073154</v>
      </c>
      <c r="O24" s="11">
        <f t="shared" si="3"/>
        <v>12339.186359223935</v>
      </c>
      <c r="P24" s="11">
        <f t="shared" si="3"/>
        <v>14091.986993030738</v>
      </c>
      <c r="Q24" s="11">
        <f t="shared" si="3"/>
        <v>15928.739081415444</v>
      </c>
      <c r="R24" s="11">
        <f t="shared" si="3"/>
        <v>17839.320781985261</v>
      </c>
      <c r="S24" s="11">
        <f t="shared" si="3"/>
        <v>19825.544886667856</v>
      </c>
      <c r="T24" s="11">
        <f t="shared" si="3"/>
        <v>21889.981621343966</v>
      </c>
      <c r="U24" s="11">
        <f t="shared" si="3"/>
        <v>24026.197846972223</v>
      </c>
      <c r="V24" s="11">
        <f t="shared" si="3"/>
        <v>26237.172803768015</v>
      </c>
      <c r="W24" s="11">
        <f t="shared" si="3"/>
        <v>28524.623342024959</v>
      </c>
      <c r="X24" s="11">
        <f t="shared" si="3"/>
        <v>30884.53001223212</v>
      </c>
      <c r="Y24" s="11">
        <f t="shared" si="3"/>
        <v>33322.818472682316</v>
      </c>
      <c r="Z24" s="11">
        <f t="shared" si="3"/>
        <v>35840.069422739558</v>
      </c>
      <c r="AA24" s="11">
        <f t="shared" si="3"/>
        <v>38431.907418934978</v>
      </c>
      <c r="AB24" s="11">
        <f t="shared" si="3"/>
        <v>41102.569041846051</v>
      </c>
      <c r="AC24" s="11">
        <f t="shared" si="3"/>
        <v>43850.968636140045</v>
      </c>
      <c r="AD24" s="11">
        <f t="shared" si="3"/>
        <v>46674.960138949951</v>
      </c>
      <c r="AE24" s="11">
        <f t="shared" si="3"/>
        <v>49577.371303700544</v>
      </c>
      <c r="AF24" s="11">
        <f t="shared" si="3"/>
        <v>52561.307609599389</v>
      </c>
      <c r="AG24" s="11"/>
      <c r="AH24" s="11"/>
      <c r="AI24" s="11"/>
    </row>
    <row r="25" spans="1:35" x14ac:dyDescent="0.35">
      <c r="B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5" x14ac:dyDescent="0.35">
      <c r="A26" s="26" t="s">
        <v>78</v>
      </c>
    </row>
    <row r="27" spans="1:35" x14ac:dyDescent="0.35">
      <c r="A27" s="17" t="s">
        <v>34</v>
      </c>
      <c r="B27" s="17">
        <v>2020</v>
      </c>
      <c r="C27" s="17">
        <v>2021</v>
      </c>
      <c r="D27" s="17">
        <v>2022</v>
      </c>
      <c r="E27" s="17">
        <v>2023</v>
      </c>
      <c r="F27" s="17">
        <v>2024</v>
      </c>
      <c r="G27" s="17">
        <v>2025</v>
      </c>
      <c r="H27" s="17">
        <v>2026</v>
      </c>
      <c r="I27" s="17">
        <v>2027</v>
      </c>
      <c r="J27" s="17">
        <v>2028</v>
      </c>
      <c r="K27" s="17">
        <v>2029</v>
      </c>
      <c r="L27" s="17">
        <v>2030</v>
      </c>
      <c r="M27" s="17">
        <v>2031</v>
      </c>
      <c r="N27" s="17">
        <v>2032</v>
      </c>
      <c r="O27" s="17">
        <v>2033</v>
      </c>
      <c r="P27" s="17">
        <v>2034</v>
      </c>
      <c r="Q27" s="17">
        <v>2035</v>
      </c>
      <c r="R27" s="17">
        <v>2036</v>
      </c>
      <c r="S27" s="17">
        <v>2037</v>
      </c>
      <c r="T27" s="17">
        <v>2038</v>
      </c>
      <c r="U27" s="17">
        <v>2039</v>
      </c>
      <c r="V27" s="17">
        <v>2040</v>
      </c>
      <c r="W27" s="17">
        <v>2041</v>
      </c>
      <c r="X27" s="17">
        <v>2042</v>
      </c>
      <c r="Y27" s="17">
        <v>2043</v>
      </c>
      <c r="Z27" s="17">
        <v>2044</v>
      </c>
      <c r="AA27" s="17">
        <v>2045</v>
      </c>
      <c r="AB27" s="17">
        <v>2046</v>
      </c>
      <c r="AC27" s="17">
        <v>2047</v>
      </c>
      <c r="AD27" s="17">
        <v>2048</v>
      </c>
      <c r="AE27" s="17">
        <v>2049</v>
      </c>
      <c r="AF27" s="17">
        <v>2050</v>
      </c>
    </row>
    <row r="28" spans="1:35" x14ac:dyDescent="0.35">
      <c r="A28" s="17" t="s">
        <v>35</v>
      </c>
      <c r="B28" s="17">
        <v>349182</v>
      </c>
      <c r="C28" s="17">
        <v>603744</v>
      </c>
      <c r="D28" s="12">
        <v>1098920</v>
      </c>
      <c r="E28" s="12">
        <v>1600640</v>
      </c>
      <c r="F28" s="12">
        <v>2209510</v>
      </c>
      <c r="G28" s="12">
        <v>2809740</v>
      </c>
      <c r="H28" s="12">
        <v>3313430</v>
      </c>
      <c r="I28" s="12">
        <v>3838830</v>
      </c>
      <c r="J28" s="12">
        <v>4387740</v>
      </c>
      <c r="K28" s="12">
        <v>4901270</v>
      </c>
      <c r="L28" s="12">
        <v>5460140</v>
      </c>
      <c r="M28" s="12">
        <v>5896040</v>
      </c>
      <c r="N28" s="12">
        <v>6271520</v>
      </c>
      <c r="O28" s="12">
        <v>6625100</v>
      </c>
      <c r="P28" s="12">
        <v>6942390</v>
      </c>
      <c r="Q28" s="12">
        <v>7274900</v>
      </c>
      <c r="R28" s="12">
        <v>7567320</v>
      </c>
      <c r="S28" s="12">
        <v>7866920</v>
      </c>
      <c r="T28" s="12">
        <v>8176700</v>
      </c>
      <c r="U28" s="12">
        <v>8461000</v>
      </c>
      <c r="V28" s="12">
        <v>8757100</v>
      </c>
      <c r="W28" s="12">
        <v>9060000</v>
      </c>
      <c r="X28" s="12">
        <v>9346980</v>
      </c>
      <c r="Y28" s="12">
        <v>9657430</v>
      </c>
      <c r="Z28" s="12">
        <v>9970180</v>
      </c>
      <c r="AA28" s="12">
        <v>10265600</v>
      </c>
      <c r="AB28" s="12">
        <v>10577800</v>
      </c>
      <c r="AC28" s="12">
        <v>10885700</v>
      </c>
      <c r="AD28" s="12">
        <v>11185100</v>
      </c>
      <c r="AE28" s="12">
        <v>11495700</v>
      </c>
      <c r="AF28" s="12">
        <v>11818600</v>
      </c>
    </row>
    <row r="29" spans="1:35" x14ac:dyDescent="0.35">
      <c r="A29" s="17" t="s">
        <v>43</v>
      </c>
      <c r="B29" s="17">
        <v>86889</v>
      </c>
      <c r="C29" s="17">
        <v>248313</v>
      </c>
      <c r="D29" s="17">
        <v>434007</v>
      </c>
      <c r="E29" s="17">
        <v>636849</v>
      </c>
      <c r="F29" s="17">
        <v>887172</v>
      </c>
      <c r="G29" s="12">
        <v>1095060</v>
      </c>
      <c r="H29" s="12">
        <v>1221050</v>
      </c>
      <c r="I29" s="12">
        <v>1293530</v>
      </c>
      <c r="J29" s="12">
        <v>1310350</v>
      </c>
      <c r="K29" s="12">
        <v>1320140</v>
      </c>
      <c r="L29" s="12">
        <v>1310940</v>
      </c>
      <c r="M29" s="12">
        <v>1306520</v>
      </c>
      <c r="N29" s="12">
        <v>1289590</v>
      </c>
      <c r="O29" s="12">
        <v>1270880</v>
      </c>
      <c r="P29" s="12">
        <v>1252620</v>
      </c>
      <c r="Q29" s="12">
        <v>1235240</v>
      </c>
      <c r="R29" s="12">
        <v>1219780</v>
      </c>
      <c r="S29" s="12">
        <v>1204400</v>
      </c>
      <c r="T29" s="12">
        <v>1191940</v>
      </c>
      <c r="U29" s="12">
        <v>1177850</v>
      </c>
      <c r="V29" s="12">
        <v>1166230</v>
      </c>
      <c r="W29" s="12">
        <v>1155260</v>
      </c>
      <c r="X29" s="12">
        <v>1143250</v>
      </c>
      <c r="Y29" s="12">
        <v>1133420</v>
      </c>
      <c r="Z29" s="12">
        <v>1123340</v>
      </c>
      <c r="AA29" s="12">
        <v>1112470</v>
      </c>
      <c r="AB29" s="12">
        <v>1102060</v>
      </c>
      <c r="AC29" s="12">
        <v>1091130</v>
      </c>
      <c r="AD29" s="12">
        <v>1079340</v>
      </c>
      <c r="AE29" s="12">
        <v>1067910</v>
      </c>
      <c r="AF29" s="12">
        <v>1056400</v>
      </c>
    </row>
    <row r="31" spans="1:35" x14ac:dyDescent="0.35">
      <c r="A31" s="1" t="s">
        <v>103</v>
      </c>
      <c r="B31" s="17">
        <v>2020</v>
      </c>
      <c r="C31" s="17">
        <v>2021</v>
      </c>
      <c r="D31" s="17">
        <v>2022</v>
      </c>
      <c r="E31" s="17">
        <v>2023</v>
      </c>
      <c r="F31" s="17">
        <v>2024</v>
      </c>
      <c r="G31" s="17">
        <v>2025</v>
      </c>
      <c r="H31" s="17">
        <v>2026</v>
      </c>
      <c r="I31" s="17">
        <v>2027</v>
      </c>
      <c r="J31" s="17">
        <v>2028</v>
      </c>
      <c r="K31" s="17">
        <v>2029</v>
      </c>
      <c r="L31" s="17">
        <v>2030</v>
      </c>
      <c r="M31" s="17">
        <v>2031</v>
      </c>
      <c r="N31" s="17">
        <v>2032</v>
      </c>
      <c r="O31" s="17">
        <v>2033</v>
      </c>
      <c r="P31" s="17">
        <v>2034</v>
      </c>
      <c r="Q31" s="17">
        <v>2035</v>
      </c>
      <c r="R31" s="17">
        <v>2036</v>
      </c>
      <c r="S31" s="17">
        <v>2037</v>
      </c>
      <c r="T31" s="17">
        <v>2038</v>
      </c>
      <c r="U31" s="17">
        <v>2039</v>
      </c>
      <c r="V31" s="17">
        <v>2040</v>
      </c>
      <c r="W31" s="17">
        <v>2041</v>
      </c>
      <c r="X31" s="17">
        <v>2042</v>
      </c>
      <c r="Y31" s="17">
        <v>2043</v>
      </c>
      <c r="Z31" s="17">
        <v>2044</v>
      </c>
      <c r="AA31" s="17">
        <v>2045</v>
      </c>
      <c r="AB31" s="17">
        <v>2046</v>
      </c>
      <c r="AC31" s="17">
        <v>2047</v>
      </c>
      <c r="AD31" s="17">
        <v>2048</v>
      </c>
      <c r="AE31" s="17">
        <v>2049</v>
      </c>
      <c r="AF31" s="17">
        <v>2050</v>
      </c>
    </row>
    <row r="32" spans="1:35" x14ac:dyDescent="0.35">
      <c r="A32" s="17" t="s">
        <v>2</v>
      </c>
      <c r="B32" s="11">
        <f>'PEV Sales by Manufacturer'!K31</f>
        <v>183829</v>
      </c>
      <c r="C32" s="11">
        <f>'PEV Sales by Manufacturer'!L31</f>
        <v>320918</v>
      </c>
      <c r="D32" s="11">
        <f>D$28*'PEV Sales by Manufacturer'!$Q31</f>
        <v>767583.58666742127</v>
      </c>
      <c r="E32" s="11">
        <f>E$28*'PEV Sales by Manufacturer'!$Q31</f>
        <v>1118029.512761021</v>
      </c>
      <c r="F32" s="11">
        <f>F$28*'PEV Sales by Manufacturer'!$Q31</f>
        <v>1543318.5405466584</v>
      </c>
      <c r="G32" s="11">
        <f>G$28*'PEV Sales by Manufacturer'!$Q31</f>
        <v>1962572.6229415429</v>
      </c>
      <c r="H32" s="11">
        <f>H$28*'PEV Sales by Manufacturer'!$Q31</f>
        <v>2314394.5724633583</v>
      </c>
      <c r="I32" s="11">
        <f>I$28*'PEV Sales by Manufacturer'!$Q31</f>
        <v>2681380.719257541</v>
      </c>
      <c r="J32" s="11">
        <f>J$28*'PEV Sales by Manufacturer'!$Q31</f>
        <v>3064788.3436138309</v>
      </c>
      <c r="K32" s="11">
        <f>K$28*'PEV Sales by Manufacturer'!$Q31</f>
        <v>3423483.4253862263</v>
      </c>
      <c r="L32" s="11">
        <f>L$28*'PEV Sales by Manufacturer'!$Q31</f>
        <v>3813848.000679079</v>
      </c>
      <c r="M32" s="11">
        <f>M$28*'PEV Sales by Manufacturer'!$Q31</f>
        <v>4118319.3775111767</v>
      </c>
      <c r="N32" s="11">
        <f>N$28*'PEV Sales by Manufacturer'!$Q31</f>
        <v>4380588.0459509939</v>
      </c>
      <c r="O32" s="11">
        <f>O$28*'PEV Sales by Manufacturer'!$Q31</f>
        <v>4627559.8041989701</v>
      </c>
      <c r="P32" s="11">
        <f>P$28*'PEV Sales by Manufacturer'!$Q31</f>
        <v>4849183.3948276844</v>
      </c>
      <c r="Q32" s="11">
        <f>Q$28*'PEV Sales by Manufacturer'!$Q31</f>
        <v>5081437.9887952013</v>
      </c>
      <c r="R32" s="11">
        <f>R$28*'PEV Sales by Manufacturer'!$Q31</f>
        <v>5285690.1567540038</v>
      </c>
      <c r="S32" s="11">
        <f>S$28*'PEV Sales by Manufacturer'!$Q31</f>
        <v>5494957.4760907702</v>
      </c>
      <c r="T32" s="11">
        <f>T$28*'PEV Sales by Manufacturer'!$Q31</f>
        <v>5711335.4139550682</v>
      </c>
      <c r="U32" s="11">
        <f>U$28*'PEV Sales by Manufacturer'!$Q31</f>
        <v>5909915.8508290425</v>
      </c>
      <c r="V32" s="11">
        <f>V$28*'PEV Sales by Manufacturer'!$Q31</f>
        <v>6116738.4584913142</v>
      </c>
      <c r="W32" s="11">
        <f>W$28*'PEV Sales by Manufacturer'!$Q31</f>
        <v>6328310.7916926043</v>
      </c>
      <c r="X32" s="11">
        <f>X$28*'PEV Sales by Manufacturer'!$Q31</f>
        <v>6528763.1792201921</v>
      </c>
      <c r="Y32" s="11">
        <f>Y$28*'PEV Sales by Manufacturer'!$Q31</f>
        <v>6745609.1047478924</v>
      </c>
      <c r="Z32" s="11">
        <f>Z$28*'PEV Sales by Manufacturer'!$Q31</f>
        <v>6964061.5550902616</v>
      </c>
      <c r="AA32" s="11">
        <f>AA$28*'PEV Sales by Manufacturer'!$Q31</f>
        <v>7170409.190198631</v>
      </c>
      <c r="AB32" s="11">
        <f>AB$28*'PEV Sales by Manufacturer'!$Q31</f>
        <v>7388477.4715635795</v>
      </c>
      <c r="AC32" s="11">
        <f>AC$28*'PEV Sales by Manufacturer'!$Q31</f>
        <v>7603542.2500141477</v>
      </c>
      <c r="AD32" s="11">
        <f>AD$28*'PEV Sales by Manufacturer'!$Q31</f>
        <v>7812669.8715409432</v>
      </c>
      <c r="AE32" s="11">
        <f>AE$28*'PEV Sales by Manufacturer'!$Q31</f>
        <v>8029620.5704261223</v>
      </c>
      <c r="AF32" s="11">
        <f>AF$28*'PEV Sales by Manufacturer'!$Q31</f>
        <v>8255162.6846245266</v>
      </c>
      <c r="AG32" s="11"/>
      <c r="AH32" s="11"/>
    </row>
    <row r="33" spans="1:34" x14ac:dyDescent="0.35">
      <c r="A33" s="17" t="s">
        <v>84</v>
      </c>
      <c r="B33" s="11">
        <f>'PEV Sales by Manufacturer'!K32</f>
        <v>20754</v>
      </c>
      <c r="C33" s="11">
        <f>'PEV Sales by Manufacturer'!L32</f>
        <v>24829</v>
      </c>
      <c r="D33" s="11">
        <f>D$28*'PEV Sales by Manufacturer'!$Q32</f>
        <v>59386.923991067502</v>
      </c>
      <c r="E33" s="11">
        <f>E$28*'PEV Sales by Manufacturer'!$Q32</f>
        <v>86500.460467606637</v>
      </c>
      <c r="F33" s="11">
        <f>F$28*'PEV Sales by Manufacturer'!$Q32</f>
        <v>119404.50845148286</v>
      </c>
      <c r="G33" s="11">
        <f>G$28*'PEV Sales by Manufacturer'!$Q32</f>
        <v>151841.64071512211</v>
      </c>
      <c r="H33" s="11">
        <f>H$28*'PEV Sales by Manufacturer'!$Q32</f>
        <v>179061.63829916899</v>
      </c>
      <c r="I33" s="11">
        <f>I$28*'PEV Sales by Manufacturer'!$Q32</f>
        <v>207454.86971265392</v>
      </c>
      <c r="J33" s="11">
        <f>J$28*'PEV Sales by Manufacturer'!$Q32</f>
        <v>237118.60906395962</v>
      </c>
      <c r="K33" s="11">
        <f>K$28*'PEV Sales by Manufacturer'!$Q32</f>
        <v>264870.37177383195</v>
      </c>
      <c r="L33" s="11">
        <f>L$28*'PEV Sales by Manufacturer'!$Q32</f>
        <v>295072.36119152192</v>
      </c>
      <c r="M33" s="11">
        <f>M$28*'PEV Sales by Manufacturer'!$Q32</f>
        <v>318628.90777153353</v>
      </c>
      <c r="N33" s="11">
        <f>N$28*'PEV Sales by Manufacturer'!$Q32</f>
        <v>338920.28678016568</v>
      </c>
      <c r="O33" s="11">
        <f>O$28*'PEV Sales by Manufacturer'!$Q32</f>
        <v>358028.16413680825</v>
      </c>
      <c r="P33" s="11">
        <f>P$28*'PEV Sales by Manufacturer'!$Q32</f>
        <v>375174.88738611282</v>
      </c>
      <c r="Q33" s="11">
        <f>Q$28*'PEV Sales by Manufacturer'!$Q32</f>
        <v>393144.11726296449</v>
      </c>
      <c r="R33" s="11">
        <f>R$28*'PEV Sales by Manufacturer'!$Q32</f>
        <v>408946.83658144809</v>
      </c>
      <c r="S33" s="11">
        <f>S$28*'PEV Sales by Manufacturer'!$Q32</f>
        <v>425137.57151003595</v>
      </c>
      <c r="T33" s="11">
        <f>T$28*'PEV Sales by Manufacturer'!$Q32</f>
        <v>441878.4455626994</v>
      </c>
      <c r="U33" s="11">
        <f>U$28*'PEV Sales by Manufacturer'!$Q32</f>
        <v>457242.35057003435</v>
      </c>
      <c r="V33" s="11">
        <f>V$28*'PEV Sales by Manufacturer'!$Q32</f>
        <v>473243.94139898918</v>
      </c>
      <c r="W33" s="11">
        <f>W$28*'PEV Sales by Manufacturer'!$Q32</f>
        <v>489613.0121929454</v>
      </c>
      <c r="X33" s="11">
        <f>X$28*'PEV Sales by Manufacturer'!$Q32</f>
        <v>505121.74753942789</v>
      </c>
      <c r="Y33" s="11">
        <f>Y$28*'PEV Sales by Manufacturer'!$Q32</f>
        <v>521898.82917687821</v>
      </c>
      <c r="Z33" s="11">
        <f>Z$28*'PEV Sales by Manufacturer'!$Q32</f>
        <v>538800.2055083731</v>
      </c>
      <c r="AA33" s="11">
        <f>AA$28*'PEV Sales by Manufacturer'!$Q32</f>
        <v>554765.04834082781</v>
      </c>
      <c r="AB33" s="11">
        <f>AB$28*'PEV Sales by Manufacturer'!$Q32</f>
        <v>571636.70202809467</v>
      </c>
      <c r="AC33" s="11">
        <f>AC$28*'PEV Sales by Manufacturer'!$Q32</f>
        <v>588275.97867866955</v>
      </c>
      <c r="AD33" s="11">
        <f>AD$28*'PEV Sales by Manufacturer'!$Q32</f>
        <v>604455.90537299262</v>
      </c>
      <c r="AE33" s="11">
        <f>AE$28*'PEV Sales by Manufacturer'!$Q32</f>
        <v>621241.09318614157</v>
      </c>
      <c r="AF33" s="11">
        <f>AF$28*'PEV Sales by Manufacturer'!$Q32</f>
        <v>638690.98740657221</v>
      </c>
      <c r="AG33" s="11"/>
      <c r="AH33" s="11"/>
    </row>
    <row r="34" spans="1:34" x14ac:dyDescent="0.35">
      <c r="A34" s="17" t="s">
        <v>12</v>
      </c>
      <c r="B34" s="11">
        <f>'PEV Sales by Manufacturer'!K33</f>
        <v>9564</v>
      </c>
      <c r="C34" s="11">
        <f>'PEV Sales by Manufacturer'!L33</f>
        <v>14239</v>
      </c>
      <c r="D34" s="11">
        <f>D$28*'PEV Sales by Manufacturer'!$Q33</f>
        <v>34057.368831157524</v>
      </c>
      <c r="E34" s="11">
        <f>E$28*'PEV Sales by Manufacturer'!$Q33</f>
        <v>49606.510797786897</v>
      </c>
      <c r="F34" s="11">
        <f>F$28*'PEV Sales by Manufacturer'!$Q33</f>
        <v>68476.410481318802</v>
      </c>
      <c r="G34" s="11">
        <f>G$28*'PEV Sales by Manufacturer'!$Q33</f>
        <v>87078.542113763091</v>
      </c>
      <c r="H34" s="11">
        <f>H$28*'PEV Sales by Manufacturer'!$Q33</f>
        <v>102688.73767537426</v>
      </c>
      <c r="I34" s="11">
        <f>I$28*'PEV Sales by Manufacturer'!$Q33</f>
        <v>118971.7624486882</v>
      </c>
      <c r="J34" s="11">
        <f>J$28*'PEV Sales by Manufacturer'!$Q33</f>
        <v>135983.40144434819</v>
      </c>
      <c r="K34" s="11">
        <f>K$28*'PEV Sales by Manufacturer'!$Q33</f>
        <v>151898.55506414248</v>
      </c>
      <c r="L34" s="11">
        <f>L$28*'PEV Sales by Manufacturer'!$Q33</f>
        <v>169218.87111869513</v>
      </c>
      <c r="M34" s="11">
        <f>M$28*'PEV Sales by Manufacturer'!$Q33</f>
        <v>182728.14119613622</v>
      </c>
      <c r="N34" s="11">
        <f>N$28*'PEV Sales by Manufacturer'!$Q33</f>
        <v>194364.8944163188</v>
      </c>
      <c r="O34" s="11">
        <f>O$28*'PEV Sales by Manufacturer'!$Q33</f>
        <v>205322.93000700843</v>
      </c>
      <c r="P34" s="11">
        <f>P$28*'PEV Sales by Manufacturer'!$Q33</f>
        <v>215156.27779978496</v>
      </c>
      <c r="Q34" s="11">
        <f>Q$28*'PEV Sales by Manufacturer'!$Q33</f>
        <v>225461.31884922276</v>
      </c>
      <c r="R34" s="11">
        <f>R$28*'PEV Sales by Manufacturer'!$Q33</f>
        <v>234523.90374494501</v>
      </c>
      <c r="S34" s="11">
        <f>S$28*'PEV Sales by Manufacturer'!$Q33</f>
        <v>243809.00884978866</v>
      </c>
      <c r="T34" s="11">
        <f>T$28*'PEV Sales by Manufacturer'!$Q33</f>
        <v>253409.6091814925</v>
      </c>
      <c r="U34" s="11">
        <f>U$28*'PEV Sales by Manufacturer'!$Q33</f>
        <v>262220.54169586848</v>
      </c>
      <c r="V34" s="11">
        <f>V$28*'PEV Sales by Manufacturer'!$Q33</f>
        <v>271397.17594668362</v>
      </c>
      <c r="W34" s="11">
        <f>W$28*'PEV Sales by Manufacturer'!$Q33</f>
        <v>280784.55357103993</v>
      </c>
      <c r="X34" s="11">
        <f>X$28*'PEV Sales by Manufacturer'!$Q33</f>
        <v>289678.54376792919</v>
      </c>
      <c r="Y34" s="11">
        <f>Y$28*'PEV Sales by Manufacturer'!$Q33</f>
        <v>299299.90852026135</v>
      </c>
      <c r="Z34" s="11">
        <f>Z$28*'PEV Sales by Manufacturer'!$Q33</f>
        <v>308992.55411952658</v>
      </c>
      <c r="AA34" s="11">
        <f>AA$28*'PEV Sales by Manufacturer'!$Q33</f>
        <v>318148.11403298756</v>
      </c>
      <c r="AB34" s="11">
        <f>AB$28*'PEV Sales by Manufacturer'!$Q33</f>
        <v>327823.71421233396</v>
      </c>
      <c r="AC34" s="11">
        <f>AC$28*'PEV Sales by Manufacturer'!$Q33</f>
        <v>337366.05019958818</v>
      </c>
      <c r="AD34" s="11">
        <f>AD$28*'PEV Sales by Manufacturer'!$Q33</f>
        <v>346644.95696991595</v>
      </c>
      <c r="AE34" s="11">
        <f>AE$28*'PEV Sales by Manufacturer'!$Q33</f>
        <v>356270.97047313506</v>
      </c>
      <c r="AF34" s="11">
        <f>AF$28*'PEV Sales by Manufacturer'!$Q33</f>
        <v>366278.18154908303</v>
      </c>
      <c r="AG34" s="11"/>
      <c r="AH34" s="11"/>
    </row>
    <row r="35" spans="1:34" x14ac:dyDescent="0.35">
      <c r="A35" s="17" t="s">
        <v>32</v>
      </c>
      <c r="B35" s="11">
        <f>'PEV Sales by Manufacturer'!K34</f>
        <v>0</v>
      </c>
      <c r="C35" s="11">
        <f>'PEV Sales by Manufacturer'!L34</f>
        <v>0</v>
      </c>
      <c r="D35" s="11">
        <f>D$28*'PEV Sales by Manufacturer'!$Q34</f>
        <v>0</v>
      </c>
      <c r="E35" s="11">
        <f>E$28*'PEV Sales by Manufacturer'!$Q34</f>
        <v>0</v>
      </c>
      <c r="F35" s="11">
        <f>F$28*'PEV Sales by Manufacturer'!$Q34</f>
        <v>0</v>
      </c>
      <c r="G35" s="11">
        <f>G$28*'PEV Sales by Manufacturer'!$Q34</f>
        <v>0</v>
      </c>
      <c r="H35" s="11">
        <f>H$28*'PEV Sales by Manufacturer'!$Q34</f>
        <v>0</v>
      </c>
      <c r="I35" s="11">
        <f>I$28*'PEV Sales by Manufacturer'!$Q34</f>
        <v>0</v>
      </c>
      <c r="J35" s="11">
        <f>J$28*'PEV Sales by Manufacturer'!$Q34</f>
        <v>0</v>
      </c>
      <c r="K35" s="11">
        <f>K$28*'PEV Sales by Manufacturer'!$Q34</f>
        <v>0</v>
      </c>
      <c r="L35" s="11">
        <f>L$28*'PEV Sales by Manufacturer'!$Q34</f>
        <v>0</v>
      </c>
      <c r="M35" s="11">
        <f>M$28*'PEV Sales by Manufacturer'!$Q34</f>
        <v>0</v>
      </c>
      <c r="N35" s="11">
        <f>N$28*'PEV Sales by Manufacturer'!$Q34</f>
        <v>0</v>
      </c>
      <c r="O35" s="11">
        <f>O$28*'PEV Sales by Manufacturer'!$Q34</f>
        <v>0</v>
      </c>
      <c r="P35" s="11">
        <f>P$28*'PEV Sales by Manufacturer'!$Q34</f>
        <v>0</v>
      </c>
      <c r="Q35" s="11">
        <f>Q$28*'PEV Sales by Manufacturer'!$Q34</f>
        <v>0</v>
      </c>
      <c r="R35" s="11">
        <f>R$28*'PEV Sales by Manufacturer'!$Q34</f>
        <v>0</v>
      </c>
      <c r="S35" s="11">
        <f>S$28*'PEV Sales by Manufacturer'!$Q34</f>
        <v>0</v>
      </c>
      <c r="T35" s="11">
        <f>T$28*'PEV Sales by Manufacturer'!$Q34</f>
        <v>0</v>
      </c>
      <c r="U35" s="11">
        <f>U$28*'PEV Sales by Manufacturer'!$Q34</f>
        <v>0</v>
      </c>
      <c r="V35" s="11">
        <f>V$28*'PEV Sales by Manufacturer'!$Q34</f>
        <v>0</v>
      </c>
      <c r="W35" s="11">
        <f>W$28*'PEV Sales by Manufacturer'!$Q34</f>
        <v>0</v>
      </c>
      <c r="X35" s="11">
        <f>X$28*'PEV Sales by Manufacturer'!$Q34</f>
        <v>0</v>
      </c>
      <c r="Y35" s="11">
        <f>Y$28*'PEV Sales by Manufacturer'!$Q34</f>
        <v>0</v>
      </c>
      <c r="Z35" s="11">
        <f>Z$28*'PEV Sales by Manufacturer'!$Q34</f>
        <v>0</v>
      </c>
      <c r="AA35" s="11">
        <f>AA$28*'PEV Sales by Manufacturer'!$Q34</f>
        <v>0</v>
      </c>
      <c r="AB35" s="11">
        <f>AB$28*'PEV Sales by Manufacturer'!$Q34</f>
        <v>0</v>
      </c>
      <c r="AC35" s="11">
        <f>AC$28*'PEV Sales by Manufacturer'!$Q34</f>
        <v>0</v>
      </c>
      <c r="AD35" s="11">
        <f>AD$28*'PEV Sales by Manufacturer'!$Q34</f>
        <v>0</v>
      </c>
      <c r="AE35" s="11">
        <f>AE$28*'PEV Sales by Manufacturer'!$Q34</f>
        <v>0</v>
      </c>
      <c r="AF35" s="11">
        <f>AF$28*'PEV Sales by Manufacturer'!$Q34</f>
        <v>0</v>
      </c>
      <c r="AG35" s="11"/>
      <c r="AH35" s="11"/>
    </row>
    <row r="36" spans="1:34" x14ac:dyDescent="0.35">
      <c r="A36" s="17" t="s">
        <v>27</v>
      </c>
      <c r="B36" s="11">
        <f>'PEV Sales by Manufacturer'!K35</f>
        <v>3</v>
      </c>
      <c r="C36" s="11">
        <f>'PEV Sales by Manufacturer'!L35</f>
        <v>27221</v>
      </c>
      <c r="D36" s="11">
        <f>D$28*'PEV Sales by Manufacturer'!$Q35</f>
        <v>65108.19839545888</v>
      </c>
      <c r="E36" s="11">
        <f>E$28*'PEV Sales by Manufacturer'!$Q35</f>
        <v>94833.824736748167</v>
      </c>
      <c r="F36" s="11">
        <f>F$28*'PEV Sales by Manufacturer'!$Q35</f>
        <v>130907.81443303457</v>
      </c>
      <c r="G36" s="11">
        <f>G$28*'PEV Sales by Manufacturer'!$Q35</f>
        <v>166469.90623490029</v>
      </c>
      <c r="H36" s="11">
        <f>H$28*'PEV Sales by Manufacturer'!$Q35</f>
        <v>196312.25003591282</v>
      </c>
      <c r="I36" s="11">
        <f>I$28*'PEV Sales by Manufacturer'!$Q35</f>
        <v>227440.85579154023</v>
      </c>
      <c r="J36" s="11">
        <f>J$28*'PEV Sales by Manufacturer'!$Q35</f>
        <v>259962.36889645355</v>
      </c>
      <c r="K36" s="11">
        <f>K$28*'PEV Sales by Manufacturer'!$Q35</f>
        <v>290387.70752166741</v>
      </c>
      <c r="L36" s="11">
        <f>L$28*'PEV Sales by Manufacturer'!$Q35</f>
        <v>323499.32514376007</v>
      </c>
      <c r="M36" s="11">
        <f>M$28*'PEV Sales by Manufacturer'!$Q35</f>
        <v>349325.28488658078</v>
      </c>
      <c r="N36" s="11">
        <f>N$28*'PEV Sales by Manufacturer'!$Q35</f>
        <v>371571.51421494584</v>
      </c>
      <c r="O36" s="11">
        <f>O$28*'PEV Sales by Manufacturer'!$Q35</f>
        <v>392520.22457481403</v>
      </c>
      <c r="P36" s="11">
        <f>P$28*'PEV Sales by Manufacturer'!$Q35</f>
        <v>411318.8452832324</v>
      </c>
      <c r="Q36" s="11">
        <f>Q$28*'PEV Sales by Manufacturer'!$Q35</f>
        <v>431019.21205103537</v>
      </c>
      <c r="R36" s="11">
        <f>R$28*'PEV Sales by Manufacturer'!$Q35</f>
        <v>448344.34888974985</v>
      </c>
      <c r="S36" s="11">
        <f>S$28*'PEV Sales by Manufacturer'!$Q35</f>
        <v>466094.88235831849</v>
      </c>
      <c r="T36" s="11">
        <f>T$28*'PEV Sales by Manufacturer'!$Q35</f>
        <v>484448.55478119297</v>
      </c>
      <c r="U36" s="11">
        <f>U$28*'PEV Sales by Manufacturer'!$Q35</f>
        <v>501292.60239505838</v>
      </c>
      <c r="V36" s="11">
        <f>V$28*'PEV Sales by Manufacturer'!$Q35</f>
        <v>518835.7698184335</v>
      </c>
      <c r="W36" s="11">
        <f>W$28*'PEV Sales by Manufacturer'!$Q35</f>
        <v>536781.81984389899</v>
      </c>
      <c r="X36" s="11">
        <f>X$28*'PEV Sales by Manufacturer'!$Q35</f>
        <v>553784.65060094115</v>
      </c>
      <c r="Y36" s="11">
        <f>Y$28*'PEV Sales by Manufacturer'!$Q35</f>
        <v>572178.01880960981</v>
      </c>
      <c r="Z36" s="11">
        <f>Z$28*'PEV Sales by Manufacturer'!$Q35</f>
        <v>590707.65613369143</v>
      </c>
      <c r="AA36" s="11">
        <f>AA$28*'PEV Sales by Manufacturer'!$Q35</f>
        <v>608210.53529685747</v>
      </c>
      <c r="AB36" s="11">
        <f>AB$28*'PEV Sales by Manufacturer'!$Q35</f>
        <v>626707.58652812301</v>
      </c>
      <c r="AC36" s="11">
        <f>AC$28*'PEV Sales by Manufacturer'!$Q35</f>
        <v>644949.8737610078</v>
      </c>
      <c r="AD36" s="11">
        <f>AD$28*'PEV Sales by Manufacturer'!$Q35</f>
        <v>662688.55774127971</v>
      </c>
      <c r="AE36" s="11">
        <f>AE$28*'PEV Sales by Manufacturer'!$Q35</f>
        <v>681090.81306617102</v>
      </c>
      <c r="AF36" s="11">
        <f>AF$28*'PEV Sales by Manufacturer'!$Q35</f>
        <v>700221.81192131387</v>
      </c>
      <c r="AG36" s="11"/>
      <c r="AH36" s="11"/>
    </row>
    <row r="37" spans="1:34" x14ac:dyDescent="0.35">
      <c r="A37" s="17" t="s">
        <v>85</v>
      </c>
      <c r="B37" s="11">
        <f>'PEV Sales by Manufacturer'!K36</f>
        <v>2640</v>
      </c>
      <c r="C37" s="11">
        <f>'PEV Sales by Manufacturer'!L36</f>
        <v>3485</v>
      </c>
      <c r="D37" s="11">
        <f>D$28*'PEV Sales by Manufacturer'!$Q36</f>
        <v>8335.5523826521512</v>
      </c>
      <c r="E37" s="11">
        <f>E$28*'PEV Sales by Manufacturer'!$Q36</f>
        <v>12141.210066036052</v>
      </c>
      <c r="F37" s="11">
        <f>F$28*'PEV Sales by Manufacturer'!$Q36</f>
        <v>16759.624308406212</v>
      </c>
      <c r="G37" s="11">
        <f>G$28*'PEV Sales by Manufacturer'!$Q36</f>
        <v>21312.502230947706</v>
      </c>
      <c r="H37" s="11">
        <f>H$28*'PEV Sales by Manufacturer'!$Q36</f>
        <v>25133.10280207032</v>
      </c>
      <c r="I37" s="11">
        <f>I$28*'PEV Sales by Manufacturer'!$Q36</f>
        <v>29118.378547206852</v>
      </c>
      <c r="J37" s="11">
        <f>J$28*'PEV Sales by Manufacturer'!$Q36</f>
        <v>33281.98286632161</v>
      </c>
      <c r="K37" s="11">
        <f>K$28*'PEV Sales by Manufacturer'!$Q36</f>
        <v>37177.222023915761</v>
      </c>
      <c r="L37" s="11">
        <f>L$28*'PEV Sales by Manufacturer'!$Q36</f>
        <v>41416.375156166338</v>
      </c>
      <c r="M37" s="11">
        <f>M$28*'PEV Sales by Manufacturer'!$Q36</f>
        <v>44722.773514188826</v>
      </c>
      <c r="N37" s="11">
        <f>N$28*'PEV Sales by Manufacturer'!$Q36</f>
        <v>47570.872746742818</v>
      </c>
      <c r="O37" s="11">
        <f>O$28*'PEV Sales by Manufacturer'!$Q36</f>
        <v>50252.855613064428</v>
      </c>
      <c r="P37" s="11">
        <f>P$28*'PEV Sales by Manufacturer'!$Q36</f>
        <v>52659.57076566125</v>
      </c>
      <c r="Q37" s="11">
        <f>Q$28*'PEV Sales by Manufacturer'!$Q36</f>
        <v>55181.733000178472</v>
      </c>
      <c r="R37" s="11">
        <f>R$28*'PEV Sales by Manufacturer'!$Q36</f>
        <v>57399.803676601819</v>
      </c>
      <c r="S37" s="11">
        <f>S$28*'PEV Sales by Manufacturer'!$Q36</f>
        <v>59672.336248438332</v>
      </c>
      <c r="T37" s="11">
        <f>T$28*'PEV Sales by Manufacturer'!$Q36</f>
        <v>62022.086382295194</v>
      </c>
      <c r="U37" s="11">
        <f>U$28*'PEV Sales by Manufacturer'!$Q36</f>
        <v>64178.565054435123</v>
      </c>
      <c r="V37" s="11">
        <f>V$28*'PEV Sales by Manufacturer'!$Q36</f>
        <v>66424.549348563261</v>
      </c>
      <c r="W37" s="11">
        <f>W$28*'PEV Sales by Manufacturer'!$Q36</f>
        <v>68722.113153667669</v>
      </c>
      <c r="X37" s="11">
        <f>X$28*'PEV Sales by Manufacturer'!$Q36</f>
        <v>70898.920221310007</v>
      </c>
      <c r="Y37" s="11">
        <f>Y$28*'PEV Sales by Manufacturer'!$Q36</f>
        <v>73253.752454042478</v>
      </c>
      <c r="Z37" s="11">
        <f>Z$28*'PEV Sales by Manufacturer'!$Q36</f>
        <v>75626.030697840441</v>
      </c>
      <c r="AA37" s="11">
        <f>AA$28*'PEV Sales by Manufacturer'!$Q36</f>
        <v>77866.857040870964</v>
      </c>
      <c r="AB37" s="11">
        <f>AB$28*'PEV Sales by Manufacturer'!$Q36</f>
        <v>80234.963412457611</v>
      </c>
      <c r="AC37" s="11">
        <f>AC$28*'PEV Sales by Manufacturer'!$Q36</f>
        <v>82570.453328573974</v>
      </c>
      <c r="AD37" s="11">
        <f>AD$28*'PEV Sales by Manufacturer'!$Q36</f>
        <v>84841.468855970015</v>
      </c>
      <c r="AE37" s="11">
        <f>AE$28*'PEV Sales by Manufacturer'!$Q36</f>
        <v>87197.438872032842</v>
      </c>
      <c r="AF37" s="11">
        <f>AF$28*'PEV Sales by Manufacturer'!$Q36</f>
        <v>89646.707121185071</v>
      </c>
      <c r="AG37" s="11"/>
      <c r="AH37" s="11"/>
    </row>
    <row r="38" spans="1:34" x14ac:dyDescent="0.35">
      <c r="A38" s="17" t="s">
        <v>86</v>
      </c>
      <c r="B38" s="11">
        <f>'PEV Sales by Manufacturer'!K37</f>
        <v>70</v>
      </c>
      <c r="C38" s="11">
        <f>'PEV Sales by Manufacturer'!L37</f>
        <v>0</v>
      </c>
      <c r="D38" s="11">
        <f>D$28*'PEV Sales by Manufacturer'!$Q37</f>
        <v>0</v>
      </c>
      <c r="E38" s="11">
        <f>E$28*'PEV Sales by Manufacturer'!$Q37</f>
        <v>0</v>
      </c>
      <c r="F38" s="11">
        <f>F$28*'PEV Sales by Manufacturer'!$Q37</f>
        <v>0</v>
      </c>
      <c r="G38" s="11">
        <f>G$28*'PEV Sales by Manufacturer'!$Q37</f>
        <v>0</v>
      </c>
      <c r="H38" s="11">
        <f>H$28*'PEV Sales by Manufacturer'!$Q37</f>
        <v>0</v>
      </c>
      <c r="I38" s="11">
        <f>I$28*'PEV Sales by Manufacturer'!$Q37</f>
        <v>0</v>
      </c>
      <c r="J38" s="11">
        <f>J$28*'PEV Sales by Manufacturer'!$Q37</f>
        <v>0</v>
      </c>
      <c r="K38" s="11">
        <f>K$28*'PEV Sales by Manufacturer'!$Q37</f>
        <v>0</v>
      </c>
      <c r="L38" s="11">
        <f>L$28*'PEV Sales by Manufacturer'!$Q37</f>
        <v>0</v>
      </c>
      <c r="M38" s="11">
        <f>M$28*'PEV Sales by Manufacturer'!$Q37</f>
        <v>0</v>
      </c>
      <c r="N38" s="11">
        <f>N$28*'PEV Sales by Manufacturer'!$Q37</f>
        <v>0</v>
      </c>
      <c r="O38" s="11">
        <f>O$28*'PEV Sales by Manufacturer'!$Q37</f>
        <v>0</v>
      </c>
      <c r="P38" s="11">
        <f>P$28*'PEV Sales by Manufacturer'!$Q37</f>
        <v>0</v>
      </c>
      <c r="Q38" s="11">
        <f>Q$28*'PEV Sales by Manufacturer'!$Q37</f>
        <v>0</v>
      </c>
      <c r="R38" s="11">
        <f>R$28*'PEV Sales by Manufacturer'!$Q37</f>
        <v>0</v>
      </c>
      <c r="S38" s="11">
        <f>S$28*'PEV Sales by Manufacturer'!$Q37</f>
        <v>0</v>
      </c>
      <c r="T38" s="11">
        <f>T$28*'PEV Sales by Manufacturer'!$Q37</f>
        <v>0</v>
      </c>
      <c r="U38" s="11">
        <f>U$28*'PEV Sales by Manufacturer'!$Q37</f>
        <v>0</v>
      </c>
      <c r="V38" s="11">
        <f>V$28*'PEV Sales by Manufacturer'!$Q37</f>
        <v>0</v>
      </c>
      <c r="W38" s="11">
        <f>W$28*'PEV Sales by Manufacturer'!$Q37</f>
        <v>0</v>
      </c>
      <c r="X38" s="11">
        <f>X$28*'PEV Sales by Manufacturer'!$Q37</f>
        <v>0</v>
      </c>
      <c r="Y38" s="11">
        <f>Y$28*'PEV Sales by Manufacturer'!$Q37</f>
        <v>0</v>
      </c>
      <c r="Z38" s="11">
        <f>Z$28*'PEV Sales by Manufacturer'!$Q37</f>
        <v>0</v>
      </c>
      <c r="AA38" s="11">
        <f>AA$28*'PEV Sales by Manufacturer'!$Q37</f>
        <v>0</v>
      </c>
      <c r="AB38" s="11">
        <f>AB$28*'PEV Sales by Manufacturer'!$Q37</f>
        <v>0</v>
      </c>
      <c r="AC38" s="11">
        <f>AC$28*'PEV Sales by Manufacturer'!$Q37</f>
        <v>0</v>
      </c>
      <c r="AD38" s="11">
        <f>AD$28*'PEV Sales by Manufacturer'!$Q37</f>
        <v>0</v>
      </c>
      <c r="AE38" s="11">
        <f>AE$28*'PEV Sales by Manufacturer'!$Q37</f>
        <v>0</v>
      </c>
      <c r="AF38" s="11">
        <f>AF$28*'PEV Sales by Manufacturer'!$Q37</f>
        <v>0</v>
      </c>
      <c r="AG38" s="11"/>
      <c r="AH38" s="11"/>
    </row>
    <row r="39" spans="1:34" x14ac:dyDescent="0.35">
      <c r="A39" s="17" t="s">
        <v>25</v>
      </c>
      <c r="B39" s="11">
        <f>'PEV Sales by Manufacturer'!K38</f>
        <v>45</v>
      </c>
      <c r="C39" s="11">
        <f>'PEV Sales by Manufacturer'!L38</f>
        <v>1</v>
      </c>
      <c r="D39" s="11">
        <f>D$28*'PEV Sales by Manufacturer'!$Q38</f>
        <v>2.3918371255816786</v>
      </c>
      <c r="E39" s="11">
        <f>E$28*'PEV Sales by Manufacturer'!$Q38</f>
        <v>3.4838479386043191</v>
      </c>
      <c r="F39" s="11">
        <f>F$28*'PEV Sales by Manufacturer'!$Q38</f>
        <v>4.8090744070032168</v>
      </c>
      <c r="G39" s="11">
        <f>G$28*'PEV Sales by Manufacturer'!$Q38</f>
        <v>6.1154956186363574</v>
      </c>
      <c r="H39" s="11">
        <f>H$28*'PEV Sales by Manufacturer'!$Q38</f>
        <v>7.2117942043243382</v>
      </c>
      <c r="I39" s="11">
        <f>I$28*'PEV Sales by Manufacturer'!$Q38</f>
        <v>8.3553453507049795</v>
      </c>
      <c r="J39" s="11">
        <f>J$28*'PEV Sales by Manufacturer'!$Q38</f>
        <v>9.5500668196044796</v>
      </c>
      <c r="K39" s="11">
        <f>K$28*'PEV Sales by Manufacturer'!$Q38</f>
        <v>10.667782503275683</v>
      </c>
      <c r="L39" s="11">
        <f>L$28*'PEV Sales by Manufacturer'!$Q38</f>
        <v>11.884182254280153</v>
      </c>
      <c r="M39" s="11">
        <f>M$28*'PEV Sales by Manufacturer'!$Q38</f>
        <v>12.83293357652477</v>
      </c>
      <c r="N39" s="11">
        <f>N$28*'PEV Sales by Manufacturer'!$Q38</f>
        <v>13.650178693469961</v>
      </c>
      <c r="O39" s="11">
        <f>O$28*'PEV Sales by Manufacturer'!$Q38</f>
        <v>14.419757708196393</v>
      </c>
      <c r="P39" s="11">
        <f>P$28*'PEV Sales by Manufacturer'!$Q38</f>
        <v>15.110350291437948</v>
      </c>
      <c r="Q39" s="11">
        <f>Q$28*'PEV Sales by Manufacturer'!$Q38</f>
        <v>15.834069727454368</v>
      </c>
      <c r="R39" s="11">
        <f>R$28*'PEV Sales by Manufacturer'!$Q38</f>
        <v>16.470531901463936</v>
      </c>
      <c r="S39" s="11">
        <f>S$28*'PEV Sales by Manufacturer'!$Q38</f>
        <v>17.122621592091345</v>
      </c>
      <c r="T39" s="11">
        <f>T$28*'PEV Sales by Manufacturer'!$Q38</f>
        <v>17.796868402380259</v>
      </c>
      <c r="U39" s="11">
        <f>U$28*'PEV Sales by Manufacturer'!$Q38</f>
        <v>18.415657117484969</v>
      </c>
      <c r="V39" s="11">
        <f>V$28*'PEV Sales by Manufacturer'!$Q38</f>
        <v>19.060128937894767</v>
      </c>
      <c r="W39" s="11">
        <f>W$28*'PEV Sales by Manufacturer'!$Q38</f>
        <v>19.719401191870208</v>
      </c>
      <c r="X39" s="11">
        <f>X$28*'PEV Sales by Manufacturer'!$Q38</f>
        <v>20.344023019027262</v>
      </c>
      <c r="Y39" s="11">
        <f>Y$28*'PEV Sales by Manufacturer'!$Q38</f>
        <v>21.019728107329261</v>
      </c>
      <c r="Z39" s="11">
        <f>Z$28*'PEV Sales by Manufacturer'!$Q38</f>
        <v>21.700439224631403</v>
      </c>
      <c r="AA39" s="11">
        <f>AA$28*'PEV Sales by Manufacturer'!$Q38</f>
        <v>22.343431001684635</v>
      </c>
      <c r="AB39" s="11">
        <f>AB$28*'PEV Sales by Manufacturer'!$Q38</f>
        <v>23.022945025095439</v>
      </c>
      <c r="AC39" s="11">
        <f>AC$28*'PEV Sales by Manufacturer'!$Q38</f>
        <v>23.693099950810321</v>
      </c>
      <c r="AD39" s="11">
        <f>AD$28*'PEV Sales by Manufacturer'!$Q38</f>
        <v>24.344754334568151</v>
      </c>
      <c r="AE39" s="11">
        <f>AE$28*'PEV Sales by Manufacturer'!$Q38</f>
        <v>25.020785903022336</v>
      </c>
      <c r="AF39" s="11">
        <f>AF$28*'PEV Sales by Manufacturer'!$Q38</f>
        <v>25.723588843955547</v>
      </c>
      <c r="AG39" s="11"/>
      <c r="AH39" s="11"/>
    </row>
    <row r="40" spans="1:34" x14ac:dyDescent="0.35">
      <c r="A40" s="17" t="s">
        <v>26</v>
      </c>
      <c r="B40" s="11">
        <f>'PEV Sales by Manufacturer'!K39</f>
        <v>7202</v>
      </c>
      <c r="C40" s="11">
        <f>'PEV Sales by Manufacturer'!L39</f>
        <v>11076</v>
      </c>
      <c r="D40" s="11">
        <f>D$28*'PEV Sales by Manufacturer'!$Q39</f>
        <v>26491.988002942675</v>
      </c>
      <c r="E40" s="11">
        <f>E$28*'PEV Sales by Manufacturer'!$Q39</f>
        <v>38587.099767981439</v>
      </c>
      <c r="F40" s="11">
        <f>F$28*'PEV Sales by Manufacturer'!$Q39</f>
        <v>53265.308131967628</v>
      </c>
      <c r="G40" s="11">
        <f>G$28*'PEV Sales by Manufacturer'!$Q39</f>
        <v>67735.22947201629</v>
      </c>
      <c r="H40" s="11">
        <f>H$28*'PEV Sales by Manufacturer'!$Q39</f>
        <v>79877.832607096367</v>
      </c>
      <c r="I40" s="11">
        <f>I$28*'PEV Sales by Manufacturer'!$Q39</f>
        <v>92543.805104408355</v>
      </c>
      <c r="J40" s="11">
        <f>J$28*'PEV Sales by Manufacturer'!$Q39</f>
        <v>105776.54009393923</v>
      </c>
      <c r="K40" s="11">
        <f>K$28*'PEV Sales by Manufacturer'!$Q39</f>
        <v>118156.35900628148</v>
      </c>
      <c r="L40" s="11">
        <f>L$28*'PEV Sales by Manufacturer'!$Q39</f>
        <v>131629.20264840699</v>
      </c>
      <c r="M40" s="11">
        <f>M$28*'PEV Sales by Manufacturer'!$Q39</f>
        <v>142137.57229358837</v>
      </c>
      <c r="N40" s="11">
        <f>N$28*'PEV Sales by Manufacturer'!$Q39</f>
        <v>151189.37920887329</v>
      </c>
      <c r="O40" s="11">
        <f>O$28*'PEV Sales by Manufacturer'!$Q39</f>
        <v>159713.23637598325</v>
      </c>
      <c r="P40" s="11">
        <f>P$28*'PEV Sales by Manufacturer'!$Q39</f>
        <v>167362.23982796672</v>
      </c>
      <c r="Q40" s="11">
        <f>Q$28*'PEV Sales by Manufacturer'!$Q39</f>
        <v>175378.15630128459</v>
      </c>
      <c r="R40" s="11">
        <f>R$28*'PEV Sales by Manufacturer'!$Q39</f>
        <v>182427.61134061456</v>
      </c>
      <c r="S40" s="11">
        <f>S$28*'PEV Sales by Manufacturer'!$Q39</f>
        <v>189650.15675400372</v>
      </c>
      <c r="T40" s="11">
        <f>T$28*'PEV Sales by Manufacturer'!$Q39</f>
        <v>197118.11442476374</v>
      </c>
      <c r="U40" s="11">
        <f>U$28*'PEV Sales by Manufacturer'!$Q39</f>
        <v>203971.81823326353</v>
      </c>
      <c r="V40" s="11">
        <f>V$28*'PEV Sales by Manufacturer'!$Q39</f>
        <v>211109.98811612246</v>
      </c>
      <c r="W40" s="11">
        <f>W$28*'PEV Sales by Manufacturer'!$Q39</f>
        <v>218412.08760115443</v>
      </c>
      <c r="X40" s="11">
        <f>X$28*'PEV Sales by Manufacturer'!$Q39</f>
        <v>225330.39895874597</v>
      </c>
      <c r="Y40" s="11">
        <f>Y$28*'PEV Sales by Manufacturer'!$Q39</f>
        <v>232814.50851677891</v>
      </c>
      <c r="Z40" s="11">
        <f>Z$28*'PEV Sales by Manufacturer'!$Q39</f>
        <v>240354.06485201741</v>
      </c>
      <c r="AA40" s="11">
        <f>AA$28*'PEV Sales by Manufacturer'!$Q39</f>
        <v>247475.84177465903</v>
      </c>
      <c r="AB40" s="11">
        <f>AB$28*'PEV Sales by Manufacturer'!$Q39</f>
        <v>255002.13909795709</v>
      </c>
      <c r="AC40" s="11">
        <f>AC$28*'PEV Sales by Manufacturer'!$Q39</f>
        <v>262424.77505517512</v>
      </c>
      <c r="AD40" s="11">
        <f>AD$28*'PEV Sales by Manufacturer'!$Q39</f>
        <v>269642.49900967686</v>
      </c>
      <c r="AE40" s="11">
        <f>AE$28*'PEV Sales by Manufacturer'!$Q39</f>
        <v>277130.2246618754</v>
      </c>
      <c r="AF40" s="11">
        <f>AF$28*'PEV Sales by Manufacturer'!$Q39</f>
        <v>284914.47003565164</v>
      </c>
      <c r="AG40" s="11"/>
      <c r="AH40" s="11"/>
    </row>
    <row r="41" spans="1:34" x14ac:dyDescent="0.35">
      <c r="A41" s="17" t="s">
        <v>28</v>
      </c>
      <c r="B41" s="11">
        <f>'PEV Sales by Manufacturer'!K40</f>
        <v>4556</v>
      </c>
      <c r="C41" s="11">
        <f>'PEV Sales by Manufacturer'!L40</f>
        <v>10855</v>
      </c>
      <c r="D41" s="11">
        <f>D$28*'PEV Sales by Manufacturer'!$Q40</f>
        <v>25963.391998189123</v>
      </c>
      <c r="E41" s="11">
        <f>E$28*'PEV Sales by Manufacturer'!$Q40</f>
        <v>37817.169373549885</v>
      </c>
      <c r="F41" s="11">
        <f>F$28*'PEV Sales by Manufacturer'!$Q40</f>
        <v>52202.502688019915</v>
      </c>
      <c r="G41" s="11">
        <f>G$28*'PEV Sales by Manufacturer'!$Q40</f>
        <v>66383.704940297655</v>
      </c>
      <c r="H41" s="11">
        <f>H$28*'PEV Sales by Manufacturer'!$Q40</f>
        <v>78284.026087940685</v>
      </c>
      <c r="I41" s="11">
        <f>I$28*'PEV Sales by Manufacturer'!$Q40</f>
        <v>90697.27378190255</v>
      </c>
      <c r="J41" s="11">
        <f>J$28*'PEV Sales by Manufacturer'!$Q40</f>
        <v>103665.97532680663</v>
      </c>
      <c r="K41" s="11">
        <f>K$28*'PEV Sales by Manufacturer'!$Q40</f>
        <v>115798.77907305755</v>
      </c>
      <c r="L41" s="11">
        <f>L$28*'PEV Sales by Manufacturer'!$Q40</f>
        <v>129002.79837021108</v>
      </c>
      <c r="M41" s="11">
        <f>M$28*'PEV Sales by Manufacturer'!$Q40</f>
        <v>139301.49397317637</v>
      </c>
      <c r="N41" s="11">
        <f>N$28*'PEV Sales by Manufacturer'!$Q40</f>
        <v>148172.68971761642</v>
      </c>
      <c r="O41" s="11">
        <f>O$28*'PEV Sales by Manufacturer'!$Q40</f>
        <v>156526.46992247185</v>
      </c>
      <c r="P41" s="11">
        <f>P$28*'PEV Sales by Manufacturer'!$Q40</f>
        <v>164022.85241355893</v>
      </c>
      <c r="Q41" s="11">
        <f>Q$28*'PEV Sales by Manufacturer'!$Q40</f>
        <v>171878.82689151718</v>
      </c>
      <c r="R41" s="11">
        <f>R$28*'PEV Sales by Manufacturer'!$Q40</f>
        <v>178787.62379039102</v>
      </c>
      <c r="S41" s="11">
        <f>S$28*'PEV Sales by Manufacturer'!$Q40</f>
        <v>185866.05738215154</v>
      </c>
      <c r="T41" s="11">
        <f>T$28*'PEV Sales by Manufacturer'!$Q40</f>
        <v>193185.00650783768</v>
      </c>
      <c r="U41" s="11">
        <f>U$28*'PEV Sales by Manufacturer'!$Q40</f>
        <v>199901.95801029936</v>
      </c>
      <c r="V41" s="11">
        <f>V$28*'PEV Sales by Manufacturer'!$Q40</f>
        <v>206897.69962084771</v>
      </c>
      <c r="W41" s="11">
        <f>W$28*'PEV Sales by Manufacturer'!$Q40</f>
        <v>214054.0999377511</v>
      </c>
      <c r="X41" s="11">
        <f>X$28*'PEV Sales by Manufacturer'!$Q40</f>
        <v>220834.36987154093</v>
      </c>
      <c r="Y41" s="11">
        <f>Y$28*'PEV Sales by Manufacturer'!$Q40</f>
        <v>228169.14860505913</v>
      </c>
      <c r="Z41" s="11">
        <f>Z$28*'PEV Sales by Manufacturer'!$Q40</f>
        <v>235558.26778337389</v>
      </c>
      <c r="AA41" s="11">
        <f>AA$28*'PEV Sales by Manufacturer'!$Q40</f>
        <v>242537.94352328673</v>
      </c>
      <c r="AB41" s="11">
        <f>AB$28*'PEV Sales by Manufacturer'!$Q40</f>
        <v>249914.06824741099</v>
      </c>
      <c r="AC41" s="11">
        <f>AC$28*'PEV Sales by Manufacturer'!$Q40</f>
        <v>257188.59996604605</v>
      </c>
      <c r="AD41" s="11">
        <f>AD$28*'PEV Sales by Manufacturer'!$Q40</f>
        <v>264262.3083017373</v>
      </c>
      <c r="AE41" s="11">
        <f>AE$28*'PEV Sales by Manufacturer'!$Q40</f>
        <v>271600.63097730745</v>
      </c>
      <c r="AF41" s="11">
        <f>AF$28*'PEV Sales by Manufacturer'!$Q40</f>
        <v>279229.55690113746</v>
      </c>
      <c r="AG41" s="11"/>
      <c r="AH41" s="11"/>
    </row>
    <row r="42" spans="1:34" x14ac:dyDescent="0.35">
      <c r="A42" s="17" t="s">
        <v>29</v>
      </c>
      <c r="B42" s="11">
        <f>'PEV Sales by Manufacturer'!K41</f>
        <v>2848</v>
      </c>
      <c r="C42" s="11">
        <f>'PEV Sales by Manufacturer'!L41</f>
        <v>8717</v>
      </c>
      <c r="D42" s="11">
        <f>D$28*'PEV Sales by Manufacturer'!$Q41</f>
        <v>20849.644223695494</v>
      </c>
      <c r="E42" s="11">
        <f>E$28*'PEV Sales by Manufacturer'!$Q41</f>
        <v>30368.702480813849</v>
      </c>
      <c r="F42" s="11">
        <f>F$28*'PEV Sales by Manufacturer'!$Q41</f>
        <v>41920.70160584704</v>
      </c>
      <c r="G42" s="11">
        <f>G$28*'PEV Sales by Manufacturer'!$Q41</f>
        <v>53308.77530765313</v>
      </c>
      <c r="H42" s="11">
        <f>H$28*'PEV Sales by Manufacturer'!$Q41</f>
        <v>62865.210079095261</v>
      </c>
      <c r="I42" s="11">
        <f>I$28*'PEV Sales by Manufacturer'!$Q41</f>
        <v>72833.545422095311</v>
      </c>
      <c r="J42" s="11">
        <f>J$28*'PEV Sales by Manufacturer'!$Q41</f>
        <v>83247.932466492261</v>
      </c>
      <c r="K42" s="11">
        <f>K$28*'PEV Sales by Manufacturer'!$Q41</f>
        <v>92991.060081054136</v>
      </c>
      <c r="L42" s="11">
        <f>L$28*'PEV Sales by Manufacturer'!$Q41</f>
        <v>103594.41671056011</v>
      </c>
      <c r="M42" s="11">
        <f>M$28*'PEV Sales by Manufacturer'!$Q41</f>
        <v>111864.68198656643</v>
      </c>
      <c r="N42" s="11">
        <f>N$28*'PEV Sales by Manufacturer'!$Q41</f>
        <v>118988.60767097765</v>
      </c>
      <c r="O42" s="11">
        <f>O$28*'PEV Sales by Manufacturer'!$Q41</f>
        <v>125697.02794234797</v>
      </c>
      <c r="P42" s="11">
        <f>P$28*'PEV Sales by Manufacturer'!$Q41</f>
        <v>131716.9234904646</v>
      </c>
      <c r="Q42" s="11">
        <f>Q$28*'PEV Sales by Manufacturer'!$Q41</f>
        <v>138025.58581421972</v>
      </c>
      <c r="R42" s="11">
        <f>R$28*'PEV Sales by Manufacturer'!$Q41</f>
        <v>143573.62658506114</v>
      </c>
      <c r="S42" s="11">
        <f>S$28*'PEV Sales by Manufacturer'!$Q41</f>
        <v>149257.89241826025</v>
      </c>
      <c r="T42" s="11">
        <f>T$28*'PEV Sales by Manufacturer'!$Q41</f>
        <v>155135.3018635487</v>
      </c>
      <c r="U42" s="11">
        <f>U$28*'PEV Sales by Manufacturer'!$Q41</f>
        <v>160529.28309311648</v>
      </c>
      <c r="V42" s="11">
        <f>V$28*'PEV Sales by Manufacturer'!$Q41</f>
        <v>166147.14395162871</v>
      </c>
      <c r="W42" s="11">
        <f>W$28*'PEV Sales by Manufacturer'!$Q41</f>
        <v>171894.0201895326</v>
      </c>
      <c r="X42" s="11">
        <f>X$28*'PEV Sales by Manufacturer'!$Q41</f>
        <v>177338.84865686065</v>
      </c>
      <c r="Y42" s="11">
        <f>Y$28*'PEV Sales by Manufacturer'!$Q41</f>
        <v>183228.96991158917</v>
      </c>
      <c r="Z42" s="11">
        <f>Z$28*'PEV Sales by Manufacturer'!$Q41</f>
        <v>189162.72872111195</v>
      </c>
      <c r="AA42" s="11">
        <f>AA$28*'PEV Sales by Manufacturer'!$Q41</f>
        <v>194767.68804168497</v>
      </c>
      <c r="AB42" s="11">
        <f>AB$28*'PEV Sales by Manufacturer'!$Q41</f>
        <v>200691.01178375696</v>
      </c>
      <c r="AC42" s="11">
        <f>AC$28*'PEV Sales by Manufacturer'!$Q41</f>
        <v>206532.7522712136</v>
      </c>
      <c r="AD42" s="11">
        <f>AD$28*'PEV Sales by Manufacturer'!$Q41</f>
        <v>212213.22353443061</v>
      </c>
      <c r="AE42" s="11">
        <f>AE$28*'PEV Sales by Manufacturer'!$Q41</f>
        <v>218106.19071664571</v>
      </c>
      <c r="AF42" s="11">
        <f>AF$28*'PEV Sales by Manufacturer'!$Q41</f>
        <v>224232.5239527605</v>
      </c>
      <c r="AG42" s="11"/>
      <c r="AH42" s="11"/>
    </row>
    <row r="43" spans="1:34" x14ac:dyDescent="0.35">
      <c r="A43" s="17" t="s">
        <v>87</v>
      </c>
      <c r="B43" s="11">
        <f>'PEV Sales by Manufacturer'!K42</f>
        <v>135</v>
      </c>
      <c r="C43" s="11">
        <f>'PEV Sales by Manufacturer'!L42</f>
        <v>9863</v>
      </c>
      <c r="D43" s="11">
        <f>D$28*'PEV Sales by Manufacturer'!$Q42</f>
        <v>23590.689569612099</v>
      </c>
      <c r="E43" s="11">
        <f>E$28*'PEV Sales by Manufacturer'!$Q42</f>
        <v>34361.192218454402</v>
      </c>
      <c r="F43" s="11">
        <f>F$28*'PEV Sales by Manufacturer'!$Q42</f>
        <v>47431.900876272732</v>
      </c>
      <c r="G43" s="11">
        <f>G$28*'PEV Sales by Manufacturer'!$Q42</f>
        <v>60317.133286610398</v>
      </c>
      <c r="H43" s="11">
        <f>H$28*'PEV Sales by Manufacturer'!$Q42</f>
        <v>71129.926237250955</v>
      </c>
      <c r="I43" s="11">
        <f>I$28*'PEV Sales by Manufacturer'!$Q42</f>
        <v>82408.771194003217</v>
      </c>
      <c r="J43" s="11">
        <f>J$28*'PEV Sales by Manufacturer'!$Q42</f>
        <v>94192.309041758985</v>
      </c>
      <c r="K43" s="11">
        <f>K$28*'PEV Sales by Manufacturer'!$Q42</f>
        <v>105216.33882980808</v>
      </c>
      <c r="L43" s="11">
        <f>L$28*'PEV Sales by Manufacturer'!$Q42</f>
        <v>117213.68957396517</v>
      </c>
      <c r="M43" s="11">
        <f>M$28*'PEV Sales by Manufacturer'!$Q42</f>
        <v>126571.22386526382</v>
      </c>
      <c r="N43" s="11">
        <f>N$28*'PEV Sales by Manufacturer'!$Q42</f>
        <v>134631.71245369423</v>
      </c>
      <c r="O43" s="11">
        <f>O$28*'PEV Sales by Manufacturer'!$Q42</f>
        <v>142222.07027594102</v>
      </c>
      <c r="P43" s="11">
        <f>P$28*'PEV Sales by Manufacturer'!$Q42</f>
        <v>149033.38492445249</v>
      </c>
      <c r="Q43" s="11">
        <f>Q$28*'PEV Sales by Manufacturer'!$Q42</f>
        <v>156171.42972188245</v>
      </c>
      <c r="R43" s="11">
        <f>R$28*'PEV Sales by Manufacturer'!$Q42</f>
        <v>162448.85614413882</v>
      </c>
      <c r="S43" s="11">
        <f>S$28*'PEV Sales by Manufacturer'!$Q42</f>
        <v>168880.41676279693</v>
      </c>
      <c r="T43" s="11">
        <f>T$28*'PEV Sales by Manufacturer'!$Q42</f>
        <v>175530.51305267648</v>
      </c>
      <c r="U43" s="11">
        <f>U$28*'PEV Sales by Manufacturer'!$Q42</f>
        <v>181633.62614975427</v>
      </c>
      <c r="V43" s="11">
        <f>V$28*'PEV Sales by Manufacturer'!$Q42</f>
        <v>187990.05171445612</v>
      </c>
      <c r="W43" s="11">
        <f>W$28*'PEV Sales by Manufacturer'!$Q42</f>
        <v>194492.45395541587</v>
      </c>
      <c r="X43" s="11">
        <f>X$28*'PEV Sales by Manufacturer'!$Q42</f>
        <v>200653.0990366659</v>
      </c>
      <c r="Y43" s="11">
        <f>Y$28*'PEV Sales by Manufacturer'!$Q42</f>
        <v>207317.57832258852</v>
      </c>
      <c r="Z43" s="11">
        <f>Z$28*'PEV Sales by Manufacturer'!$Q42</f>
        <v>214031.43207253955</v>
      </c>
      <c r="AA43" s="11">
        <f>AA$28*'PEV Sales by Manufacturer'!$Q42</f>
        <v>220373.25996961558</v>
      </c>
      <c r="AB43" s="11">
        <f>AB$28*'PEV Sales by Manufacturer'!$Q42</f>
        <v>227075.30678251633</v>
      </c>
      <c r="AC43" s="11">
        <f>AC$28*'PEV Sales by Manufacturer'!$Q42</f>
        <v>233685.04481484223</v>
      </c>
      <c r="AD43" s="11">
        <f>AD$28*'PEV Sales by Manufacturer'!$Q42</f>
        <v>240112.31200184571</v>
      </c>
      <c r="AE43" s="11">
        <f>AE$28*'PEV Sales by Manufacturer'!$Q42</f>
        <v>246780.0113615093</v>
      </c>
      <c r="AF43" s="11">
        <f>AF$28*'PEV Sales by Manufacturer'!$Q42</f>
        <v>253711.75676793355</v>
      </c>
      <c r="AG43" s="11"/>
      <c r="AH43" s="11"/>
    </row>
    <row r="44" spans="1:34" x14ac:dyDescent="0.35">
      <c r="A44" s="17" t="s">
        <v>31</v>
      </c>
      <c r="B44" s="11">
        <f>'PEV Sales by Manufacturer'!K43</f>
        <v>4414</v>
      </c>
      <c r="C44" s="11">
        <f>'PEV Sales by Manufacturer'!L43</f>
        <v>9419</v>
      </c>
      <c r="D44" s="11">
        <f>D$28*'PEV Sales by Manufacturer'!$Q43</f>
        <v>22528.713885853831</v>
      </c>
      <c r="E44" s="11">
        <f>E$28*'PEV Sales by Manufacturer'!$Q43</f>
        <v>32814.363733714083</v>
      </c>
      <c r="F44" s="11">
        <f>F$28*'PEV Sales by Manufacturer'!$Q43</f>
        <v>45296.6718395633</v>
      </c>
      <c r="G44" s="11">
        <f>G$28*'PEV Sales by Manufacturer'!$Q43</f>
        <v>57601.853231935856</v>
      </c>
      <c r="H44" s="11">
        <f>H$28*'PEV Sales by Manufacturer'!$Q43</f>
        <v>67927.88961053094</v>
      </c>
      <c r="I44" s="11">
        <f>I$28*'PEV Sales by Manufacturer'!$Q43</f>
        <v>78698.997858290197</v>
      </c>
      <c r="J44" s="11">
        <f>J$28*'PEV Sales by Manufacturer'!$Q43</f>
        <v>89952.079373854605</v>
      </c>
      <c r="K44" s="11">
        <f>K$28*'PEV Sales by Manufacturer'!$Q43</f>
        <v>100479.84339835367</v>
      </c>
      <c r="L44" s="11">
        <f>L$28*'PEV Sales by Manufacturer'!$Q43</f>
        <v>111937.11265306477</v>
      </c>
      <c r="M44" s="11">
        <f>M$28*'PEV Sales by Manufacturer'!$Q43</f>
        <v>120873.40135728681</v>
      </c>
      <c r="N44" s="11">
        <f>N$28*'PEV Sales by Manufacturer'!$Q43</f>
        <v>128571.03311379357</v>
      </c>
      <c r="O44" s="11">
        <f>O$28*'PEV Sales by Manufacturer'!$Q43</f>
        <v>135819.69785350183</v>
      </c>
      <c r="P44" s="11">
        <f>P$28*'PEV Sales by Manufacturer'!$Q43</f>
        <v>142324.38939505405</v>
      </c>
      <c r="Q44" s="11">
        <f>Q$28*'PEV Sales by Manufacturer'!$Q43</f>
        <v>149141.1027628927</v>
      </c>
      <c r="R44" s="11">
        <f>R$28*'PEV Sales by Manufacturer'!$Q43</f>
        <v>155135.93997988882</v>
      </c>
      <c r="S44" s="11">
        <f>S$28*'PEV Sales by Manufacturer'!$Q43</f>
        <v>161277.97277590839</v>
      </c>
      <c r="T44" s="11">
        <f>T$28*'PEV Sales by Manufacturer'!$Q43</f>
        <v>167628.70348201966</v>
      </c>
      <c r="U44" s="11">
        <f>U$28*'PEV Sales by Manufacturer'!$Q43</f>
        <v>173457.07438959094</v>
      </c>
      <c r="V44" s="11">
        <f>V$28*'PEV Sales by Manufacturer'!$Q43</f>
        <v>179527.35446603084</v>
      </c>
      <c r="W44" s="11">
        <f>W$28*'PEV Sales by Manufacturer'!$Q43</f>
        <v>185737.03982622549</v>
      </c>
      <c r="X44" s="11">
        <f>X$28*'PEV Sales by Manufacturer'!$Q43</f>
        <v>191620.35281621778</v>
      </c>
      <c r="Y44" s="11">
        <f>Y$28*'PEV Sales by Manufacturer'!$Q43</f>
        <v>197984.81904293431</v>
      </c>
      <c r="Z44" s="11">
        <f>Z$28*'PEV Sales by Manufacturer'!$Q43</f>
        <v>204396.4370568032</v>
      </c>
      <c r="AA44" s="11">
        <f>AA$28*'PEV Sales by Manufacturer'!$Q43</f>
        <v>210452.7766048676</v>
      </c>
      <c r="AB44" s="11">
        <f>AB$28*'PEV Sales by Manufacturer'!$Q43</f>
        <v>216853.11919137396</v>
      </c>
      <c r="AC44" s="11">
        <f>AC$28*'PEV Sales by Manufacturer'!$Q43</f>
        <v>223165.30843668245</v>
      </c>
      <c r="AD44" s="11">
        <f>AD$28*'PEV Sales by Manufacturer'!$Q43</f>
        <v>229303.24107729745</v>
      </c>
      <c r="AE44" s="11">
        <f>AE$28*'PEV Sales by Manufacturer'!$Q43</f>
        <v>235670.78242056738</v>
      </c>
      <c r="AF44" s="11">
        <f>AF$28*'PEV Sales by Manufacturer'!$Q43</f>
        <v>242290.4833212173</v>
      </c>
      <c r="AG44" s="11"/>
      <c r="AH44" s="11"/>
    </row>
    <row r="45" spans="1:34" x14ac:dyDescent="0.35">
      <c r="A45" s="17" t="s">
        <v>88</v>
      </c>
      <c r="B45" s="11">
        <f>'PEV Sales by Manufacturer'!K44</f>
        <v>767</v>
      </c>
      <c r="C45" s="11">
        <f>'PEV Sales by Manufacturer'!L44</f>
        <v>16775</v>
      </c>
      <c r="D45" s="11">
        <f>D$28*'PEV Sales by Manufacturer'!$Q44</f>
        <v>40123.067781632664</v>
      </c>
      <c r="E45" s="11">
        <f>E$28*'PEV Sales by Manufacturer'!$Q44</f>
        <v>58441.549170087455</v>
      </c>
      <c r="F45" s="11">
        <f>F$28*'PEV Sales by Manufacturer'!$Q44</f>
        <v>80672.223177478969</v>
      </c>
      <c r="G45" s="11">
        <f>G$28*'PEV Sales by Manufacturer'!$Q44</f>
        <v>102587.4390026249</v>
      </c>
      <c r="H45" s="11">
        <f>H$28*'PEV Sales by Manufacturer'!$Q44</f>
        <v>120977.84777754078</v>
      </c>
      <c r="I45" s="11">
        <f>I$28*'PEV Sales by Manufacturer'!$Q44</f>
        <v>140160.91825807604</v>
      </c>
      <c r="J45" s="11">
        <f>J$28*'PEV Sales by Manufacturer'!$Q44</f>
        <v>160202.37089886516</v>
      </c>
      <c r="K45" s="11">
        <f>K$28*'PEV Sales by Manufacturer'!$Q44</f>
        <v>178952.05149244962</v>
      </c>
      <c r="L45" s="11">
        <f>L$28*'PEV Sales by Manufacturer'!$Q44</f>
        <v>199357.15731554962</v>
      </c>
      <c r="M45" s="11">
        <f>M$28*'PEV Sales by Manufacturer'!$Q44</f>
        <v>215272.46074620305</v>
      </c>
      <c r="N45" s="11">
        <f>N$28*'PEV Sales by Manufacturer'!$Q44</f>
        <v>228981.74758295863</v>
      </c>
      <c r="O45" s="11">
        <f>O$28*'PEV Sales by Manufacturer'!$Q44</f>
        <v>241891.4355549945</v>
      </c>
      <c r="P45" s="11">
        <f>P$28*'PEV Sales by Manufacturer'!$Q44</f>
        <v>253476.12613887162</v>
      </c>
      <c r="Q45" s="11">
        <f>Q$28*'PEV Sales by Manufacturer'!$Q44</f>
        <v>265616.51967804704</v>
      </c>
      <c r="R45" s="11">
        <f>R$28*'PEV Sales by Manufacturer'!$Q44</f>
        <v>276293.17264705757</v>
      </c>
      <c r="S45" s="11">
        <f>S$28*'PEV Sales by Manufacturer'!$Q44</f>
        <v>287231.97720733233</v>
      </c>
      <c r="T45" s="11">
        <f>T$28*'PEV Sales by Manufacturer'!$Q44</f>
        <v>298542.46744992887</v>
      </c>
      <c r="U45" s="11">
        <f>U$28*'PEV Sales by Manufacturer'!$Q44</f>
        <v>308922.64814581041</v>
      </c>
      <c r="V45" s="11">
        <f>V$28*'PEV Sales by Manufacturer'!$Q44</f>
        <v>319733.66293318477</v>
      </c>
      <c r="W45" s="11">
        <f>W$28*'PEV Sales by Manufacturer'!$Q44</f>
        <v>330792.95499362278</v>
      </c>
      <c r="X45" s="11">
        <f>X$28*'PEV Sales by Manufacturer'!$Q44</f>
        <v>341270.98614418239</v>
      </c>
      <c r="Y45" s="11">
        <f>Y$28*'PEV Sales by Manufacturer'!$Q44</f>
        <v>352605.93900044839</v>
      </c>
      <c r="Z45" s="11">
        <f>Z$28*'PEV Sales by Manufacturer'!$Q44</f>
        <v>364024.86799319182</v>
      </c>
      <c r="AA45" s="11">
        <f>AA$28*'PEV Sales by Manufacturer'!$Q44</f>
        <v>374811.05505325983</v>
      </c>
      <c r="AB45" s="11">
        <f>AB$28*'PEV Sales by Manufacturer'!$Q44</f>
        <v>386209.90279597603</v>
      </c>
      <c r="AC45" s="11">
        <f>AC$28*'PEV Sales by Manufacturer'!$Q44</f>
        <v>397451.7516748432</v>
      </c>
      <c r="AD45" s="11">
        <f>AD$28*'PEV Sales by Manufacturer'!$Q44</f>
        <v>408383.25396238081</v>
      </c>
      <c r="AE45" s="11">
        <f>AE$28*'PEV Sales by Manufacturer'!$Q44</f>
        <v>419723.6835231997</v>
      </c>
      <c r="AF45" s="11">
        <f>AF$28*'PEV Sales by Manufacturer'!$Q44</f>
        <v>431513.20285735431</v>
      </c>
      <c r="AG45" s="11"/>
      <c r="AH45" s="11"/>
    </row>
    <row r="46" spans="1:34" x14ac:dyDescent="0.35">
      <c r="A46" s="17" t="s">
        <v>89</v>
      </c>
      <c r="B46" s="11">
        <f>'PEV Sales by Manufacturer'!K45</f>
        <v>0</v>
      </c>
      <c r="C46" s="11">
        <f>'PEV Sales by Manufacturer'!L45</f>
        <v>429</v>
      </c>
      <c r="D46" s="11">
        <f>D$28*'PEV Sales by Manufacturer'!$Q45</f>
        <v>1026.0981268745402</v>
      </c>
      <c r="E46" s="11">
        <f>E$28*'PEV Sales by Manufacturer'!$Q45</f>
        <v>1494.5707656612528</v>
      </c>
      <c r="F46" s="11">
        <f>F$28*'PEV Sales by Manufacturer'!$Q45</f>
        <v>2063.0929206043802</v>
      </c>
      <c r="G46" s="11">
        <f>G$28*'PEV Sales by Manufacturer'!$Q45</f>
        <v>2623.5476203949975</v>
      </c>
      <c r="H46" s="11">
        <f>H$28*'PEV Sales by Manufacturer'!$Q45</f>
        <v>3093.8597136551411</v>
      </c>
      <c r="I46" s="11">
        <f>I$28*'PEV Sales by Manufacturer'!$Q45</f>
        <v>3584.4431554524363</v>
      </c>
      <c r="J46" s="11">
        <f>J$28*'PEV Sales by Manufacturer'!$Q45</f>
        <v>4096.9786656103224</v>
      </c>
      <c r="K46" s="11">
        <f>K$28*'PEV Sales by Manufacturer'!$Q45</f>
        <v>4576.4786939052683</v>
      </c>
      <c r="L46" s="11">
        <f>L$28*'PEV Sales by Manufacturer'!$Q45</f>
        <v>5098.3141870861864</v>
      </c>
      <c r="M46" s="11">
        <f>M$28*'PEV Sales by Manufacturer'!$Q45</f>
        <v>5505.3285043291271</v>
      </c>
      <c r="N46" s="11">
        <f>N$28*'PEV Sales by Manufacturer'!$Q45</f>
        <v>5855.9266594986138</v>
      </c>
      <c r="O46" s="11">
        <f>O$28*'PEV Sales by Manufacturer'!$Q45</f>
        <v>6186.0760568162532</v>
      </c>
      <c r="P46" s="11">
        <f>P$28*'PEV Sales by Manufacturer'!$Q45</f>
        <v>6482.3402750268806</v>
      </c>
      <c r="Q46" s="11">
        <f>Q$28*'PEV Sales by Manufacturer'!$Q45</f>
        <v>6792.8159130779241</v>
      </c>
      <c r="R46" s="11">
        <f>R$28*'PEV Sales by Manufacturer'!$Q45</f>
        <v>7065.8581857280296</v>
      </c>
      <c r="S46" s="11">
        <f>S$28*'PEV Sales by Manufacturer'!$Q45</f>
        <v>7345.6046630071869</v>
      </c>
      <c r="T46" s="11">
        <f>T$28*'PEV Sales by Manufacturer'!$Q45</f>
        <v>7634.8565446211305</v>
      </c>
      <c r="U46" s="11">
        <f>U$28*'PEV Sales by Manufacturer'!$Q45</f>
        <v>7900.3169034010525</v>
      </c>
      <c r="V46" s="11">
        <f>V$28*'PEV Sales by Manufacturer'!$Q45</f>
        <v>8176.7953143568566</v>
      </c>
      <c r="W46" s="11">
        <f>W$28*'PEV Sales by Manufacturer'!$Q45</f>
        <v>8459.6231113123195</v>
      </c>
      <c r="X46" s="11">
        <f>X$28*'PEV Sales by Manufacturer'!$Q45</f>
        <v>8727.5858751626965</v>
      </c>
      <c r="Y46" s="11">
        <f>Y$28*'PEV Sales by Manufacturer'!$Q45</f>
        <v>9017.4633580442533</v>
      </c>
      <c r="Z46" s="11">
        <f>Z$28*'PEV Sales by Manufacturer'!$Q45</f>
        <v>9309.4884273668722</v>
      </c>
      <c r="AA46" s="11">
        <f>AA$28*'PEV Sales by Manufacturer'!$Q45</f>
        <v>9585.3318997227107</v>
      </c>
      <c r="AB46" s="11">
        <f>AB$28*'PEV Sales by Manufacturer'!$Q45</f>
        <v>9876.8434157659449</v>
      </c>
      <c r="AC46" s="11">
        <f>AC$28*'PEV Sales by Manufacturer'!$Q45</f>
        <v>10164.33987889763</v>
      </c>
      <c r="AD46" s="11">
        <f>AD$28*'PEV Sales by Manufacturer'!$Q45</f>
        <v>10443.899609529739</v>
      </c>
      <c r="AE46" s="11">
        <f>AE$28*'PEV Sales by Manufacturer'!$Q45</f>
        <v>10733.917152396582</v>
      </c>
      <c r="AF46" s="11">
        <f>AF$28*'PEV Sales by Manufacturer'!$Q45</f>
        <v>11035.419614056929</v>
      </c>
      <c r="AG46" s="11"/>
      <c r="AH46" s="11"/>
    </row>
    <row r="47" spans="1:34" x14ac:dyDescent="0.35">
      <c r="A47" s="17" t="s">
        <v>30</v>
      </c>
      <c r="B47" s="11">
        <f>'PEV Sales by Manufacturer'!K46</f>
        <v>0</v>
      </c>
      <c r="C47" s="11">
        <f>'PEV Sales by Manufacturer'!L46</f>
        <v>0</v>
      </c>
      <c r="D47" s="11">
        <f>D$28*'PEV Sales by Manufacturer'!$Q46</f>
        <v>0</v>
      </c>
      <c r="E47" s="11">
        <f>E$28*'PEV Sales by Manufacturer'!$Q46</f>
        <v>0</v>
      </c>
      <c r="F47" s="11">
        <f>F$28*'PEV Sales by Manufacturer'!$Q46</f>
        <v>0</v>
      </c>
      <c r="G47" s="11">
        <f>G$28*'PEV Sales by Manufacturer'!$Q46</f>
        <v>0</v>
      </c>
      <c r="H47" s="11">
        <f>H$28*'PEV Sales by Manufacturer'!$Q46</f>
        <v>0</v>
      </c>
      <c r="I47" s="11">
        <f>I$28*'PEV Sales by Manufacturer'!$Q46</f>
        <v>0</v>
      </c>
      <c r="J47" s="11">
        <f>J$28*'PEV Sales by Manufacturer'!$Q46</f>
        <v>0</v>
      </c>
      <c r="K47" s="11">
        <f>K$28*'PEV Sales by Manufacturer'!$Q46</f>
        <v>0</v>
      </c>
      <c r="L47" s="11">
        <f>L$28*'PEV Sales by Manufacturer'!$Q46</f>
        <v>0</v>
      </c>
      <c r="M47" s="11">
        <f>M$28*'PEV Sales by Manufacturer'!$Q46</f>
        <v>0</v>
      </c>
      <c r="N47" s="11">
        <f>N$28*'PEV Sales by Manufacturer'!$Q46</f>
        <v>0</v>
      </c>
      <c r="O47" s="11">
        <f>O$28*'PEV Sales by Manufacturer'!$Q46</f>
        <v>0</v>
      </c>
      <c r="P47" s="11">
        <f>P$28*'PEV Sales by Manufacturer'!$Q46</f>
        <v>0</v>
      </c>
      <c r="Q47" s="11">
        <f>Q$28*'PEV Sales by Manufacturer'!$Q46</f>
        <v>0</v>
      </c>
      <c r="R47" s="11">
        <f>R$28*'PEV Sales by Manufacturer'!$Q46</f>
        <v>0</v>
      </c>
      <c r="S47" s="11">
        <f>S$28*'PEV Sales by Manufacturer'!$Q46</f>
        <v>0</v>
      </c>
      <c r="T47" s="11">
        <f>T$28*'PEV Sales by Manufacturer'!$Q46</f>
        <v>0</v>
      </c>
      <c r="U47" s="11">
        <f>U$28*'PEV Sales by Manufacturer'!$Q46</f>
        <v>0</v>
      </c>
      <c r="V47" s="11">
        <f>V$28*'PEV Sales by Manufacturer'!$Q46</f>
        <v>0</v>
      </c>
      <c r="W47" s="11">
        <f>W$28*'PEV Sales by Manufacturer'!$Q46</f>
        <v>0</v>
      </c>
      <c r="X47" s="11">
        <f>X$28*'PEV Sales by Manufacturer'!$Q46</f>
        <v>0</v>
      </c>
      <c r="Y47" s="11">
        <f>Y$28*'PEV Sales by Manufacturer'!$Q46</f>
        <v>0</v>
      </c>
      <c r="Z47" s="11">
        <f>Z$28*'PEV Sales by Manufacturer'!$Q46</f>
        <v>0</v>
      </c>
      <c r="AA47" s="11">
        <f>AA$28*'PEV Sales by Manufacturer'!$Q46</f>
        <v>0</v>
      </c>
      <c r="AB47" s="11">
        <f>AB$28*'PEV Sales by Manufacturer'!$Q46</f>
        <v>0</v>
      </c>
      <c r="AC47" s="11">
        <f>AC$28*'PEV Sales by Manufacturer'!$Q46</f>
        <v>0</v>
      </c>
      <c r="AD47" s="11">
        <f>AD$28*'PEV Sales by Manufacturer'!$Q46</f>
        <v>0</v>
      </c>
      <c r="AE47" s="11">
        <f>AE$28*'PEV Sales by Manufacturer'!$Q46</f>
        <v>0</v>
      </c>
      <c r="AF47" s="11">
        <f>AF$28*'PEV Sales by Manufacturer'!$Q46</f>
        <v>0</v>
      </c>
      <c r="AG47" s="11"/>
      <c r="AH47" s="11"/>
    </row>
    <row r="48" spans="1:34" x14ac:dyDescent="0.35">
      <c r="A48" s="17" t="s">
        <v>90</v>
      </c>
      <c r="B48" s="11">
        <f>'PEV Sales by Manufacturer'!K47</f>
        <v>0</v>
      </c>
      <c r="C48" s="11">
        <f>'PEV Sales by Manufacturer'!L47</f>
        <v>0</v>
      </c>
      <c r="D48" s="11">
        <f>D$28*'PEV Sales by Manufacturer'!$Q47</f>
        <v>0</v>
      </c>
      <c r="E48" s="11">
        <f>E$28*'PEV Sales by Manufacturer'!$Q47</f>
        <v>0</v>
      </c>
      <c r="F48" s="11">
        <f>F$28*'PEV Sales by Manufacturer'!$Q47</f>
        <v>0</v>
      </c>
      <c r="G48" s="11">
        <f>G$28*'PEV Sales by Manufacturer'!$Q47</f>
        <v>0</v>
      </c>
      <c r="H48" s="11">
        <f>H$28*'PEV Sales by Manufacturer'!$Q47</f>
        <v>0</v>
      </c>
      <c r="I48" s="11">
        <f>I$28*'PEV Sales by Manufacturer'!$Q47</f>
        <v>0</v>
      </c>
      <c r="J48" s="11">
        <f>J$28*'PEV Sales by Manufacturer'!$Q47</f>
        <v>0</v>
      </c>
      <c r="K48" s="11">
        <f>K$28*'PEV Sales by Manufacturer'!$Q47</f>
        <v>0</v>
      </c>
      <c r="L48" s="11">
        <f>L$28*'PEV Sales by Manufacturer'!$Q47</f>
        <v>0</v>
      </c>
      <c r="M48" s="11">
        <f>M$28*'PEV Sales by Manufacturer'!$Q47</f>
        <v>0</v>
      </c>
      <c r="N48" s="11">
        <f>N$28*'PEV Sales by Manufacturer'!$Q47</f>
        <v>0</v>
      </c>
      <c r="O48" s="11">
        <f>O$28*'PEV Sales by Manufacturer'!$Q47</f>
        <v>0</v>
      </c>
      <c r="P48" s="11">
        <f>P$28*'PEV Sales by Manufacturer'!$Q47</f>
        <v>0</v>
      </c>
      <c r="Q48" s="11">
        <f>Q$28*'PEV Sales by Manufacturer'!$Q47</f>
        <v>0</v>
      </c>
      <c r="R48" s="11">
        <f>R$28*'PEV Sales by Manufacturer'!$Q47</f>
        <v>0</v>
      </c>
      <c r="S48" s="11">
        <f>S$28*'PEV Sales by Manufacturer'!$Q47</f>
        <v>0</v>
      </c>
      <c r="T48" s="11">
        <f>T$28*'PEV Sales by Manufacturer'!$Q47</f>
        <v>0</v>
      </c>
      <c r="U48" s="11">
        <f>U$28*'PEV Sales by Manufacturer'!$Q47</f>
        <v>0</v>
      </c>
      <c r="V48" s="11">
        <f>V$28*'PEV Sales by Manufacturer'!$Q47</f>
        <v>0</v>
      </c>
      <c r="W48" s="11">
        <f>W$28*'PEV Sales by Manufacturer'!$Q47</f>
        <v>0</v>
      </c>
      <c r="X48" s="11">
        <f>X$28*'PEV Sales by Manufacturer'!$Q47</f>
        <v>0</v>
      </c>
      <c r="Y48" s="11">
        <f>Y$28*'PEV Sales by Manufacturer'!$Q47</f>
        <v>0</v>
      </c>
      <c r="Z48" s="11">
        <f>Z$28*'PEV Sales by Manufacturer'!$Q47</f>
        <v>0</v>
      </c>
      <c r="AA48" s="11">
        <f>AA$28*'PEV Sales by Manufacturer'!$Q47</f>
        <v>0</v>
      </c>
      <c r="AB48" s="11">
        <f>AB$28*'PEV Sales by Manufacturer'!$Q47</f>
        <v>0</v>
      </c>
      <c r="AC48" s="11">
        <f>AC$28*'PEV Sales by Manufacturer'!$Q47</f>
        <v>0</v>
      </c>
      <c r="AD48" s="11">
        <f>AD$28*'PEV Sales by Manufacturer'!$Q47</f>
        <v>0</v>
      </c>
      <c r="AE48" s="11">
        <f>AE$28*'PEV Sales by Manufacturer'!$Q47</f>
        <v>0</v>
      </c>
      <c r="AF48" s="11">
        <f>AF$28*'PEV Sales by Manufacturer'!$Q47</f>
        <v>0</v>
      </c>
      <c r="AG48" s="11"/>
      <c r="AH48" s="11"/>
    </row>
    <row r="49" spans="1:34" x14ac:dyDescent="0.35">
      <c r="A49" s="17" t="s">
        <v>91</v>
      </c>
      <c r="B49" s="11">
        <f>'PEV Sales by Manufacturer'!K48</f>
        <v>1658</v>
      </c>
      <c r="C49" s="11">
        <f>'PEV Sales by Manufacturer'!L48</f>
        <v>1062</v>
      </c>
      <c r="D49" s="11">
        <f>D$28*'PEV Sales by Manufacturer'!$Q48</f>
        <v>2540.1310273677427</v>
      </c>
      <c r="E49" s="11">
        <f>E$28*'PEV Sales by Manufacturer'!$Q48</f>
        <v>3699.8465107977868</v>
      </c>
      <c r="F49" s="11">
        <f>F$28*'PEV Sales by Manufacturer'!$Q48</f>
        <v>5107.2370202374159</v>
      </c>
      <c r="G49" s="11">
        <f>G$28*'PEV Sales by Manufacturer'!$Q48</f>
        <v>6494.6563469918119</v>
      </c>
      <c r="H49" s="11">
        <f>H$28*'PEV Sales by Manufacturer'!$Q48</f>
        <v>7658.9254449924474</v>
      </c>
      <c r="I49" s="11">
        <f>I$28*'PEV Sales by Manufacturer'!$Q48</f>
        <v>8873.3767624486882</v>
      </c>
      <c r="J49" s="11">
        <f>J$28*'PEV Sales by Manufacturer'!$Q48</f>
        <v>10142.170962419958</v>
      </c>
      <c r="K49" s="11">
        <f>K$28*'PEV Sales by Manufacturer'!$Q48</f>
        <v>11329.185018478776</v>
      </c>
      <c r="L49" s="11">
        <f>L$28*'PEV Sales by Manufacturer'!$Q48</f>
        <v>12621.001554045524</v>
      </c>
      <c r="M49" s="11">
        <f>M$28*'PEV Sales by Manufacturer'!$Q48</f>
        <v>13628.575458269306</v>
      </c>
      <c r="N49" s="11">
        <f>N$28*'PEV Sales by Manufacturer'!$Q48</f>
        <v>14496.489772465098</v>
      </c>
      <c r="O49" s="11">
        <f>O$28*'PEV Sales by Manufacturer'!$Q48</f>
        <v>15313.782686104569</v>
      </c>
      <c r="P49" s="11">
        <f>P$28*'PEV Sales by Manufacturer'!$Q48</f>
        <v>16047.192009507102</v>
      </c>
      <c r="Q49" s="11">
        <f>Q$28*'PEV Sales by Manufacturer'!$Q48</f>
        <v>16815.78205055654</v>
      </c>
      <c r="R49" s="11">
        <f>R$28*'PEV Sales by Manufacturer'!$Q48</f>
        <v>17491.7048793547</v>
      </c>
      <c r="S49" s="11">
        <f>S$28*'PEV Sales by Manufacturer'!$Q48</f>
        <v>18184.224130801009</v>
      </c>
      <c r="T49" s="11">
        <f>T$28*'PEV Sales by Manufacturer'!$Q48</f>
        <v>18900.274243327833</v>
      </c>
      <c r="U49" s="11">
        <f>U$28*'PEV Sales by Manufacturer'!$Q48</f>
        <v>19557.427858769039</v>
      </c>
      <c r="V49" s="11">
        <f>V$28*'PEV Sales by Manufacturer'!$Q48</f>
        <v>20241.856932044244</v>
      </c>
      <c r="W49" s="11">
        <f>W$28*'PEV Sales by Manufacturer'!$Q48</f>
        <v>20942.004065766163</v>
      </c>
      <c r="X49" s="11">
        <f>X$28*'PEV Sales by Manufacturer'!$Q48</f>
        <v>21605.352446206954</v>
      </c>
      <c r="Y49" s="11">
        <f>Y$28*'PEV Sales by Manufacturer'!$Q48</f>
        <v>22322.951249983675</v>
      </c>
      <c r="Z49" s="11">
        <f>Z$28*'PEV Sales by Manufacturer'!$Q48</f>
        <v>23045.86645655855</v>
      </c>
      <c r="AA49" s="11">
        <f>AA$28*'PEV Sales by Manufacturer'!$Q48</f>
        <v>23728.723723789084</v>
      </c>
      <c r="AB49" s="11">
        <f>AB$28*'PEV Sales by Manufacturer'!$Q48</f>
        <v>24450.367616651358</v>
      </c>
      <c r="AC49" s="11">
        <f>AC$28*'PEV Sales by Manufacturer'!$Q48</f>
        <v>25162.072147760562</v>
      </c>
      <c r="AD49" s="11">
        <f>AD$28*'PEV Sales by Manufacturer'!$Q48</f>
        <v>25854.129103311378</v>
      </c>
      <c r="AE49" s="11">
        <f>AE$28*'PEV Sales by Manufacturer'!$Q48</f>
        <v>26572.07462900972</v>
      </c>
      <c r="AF49" s="11">
        <f>AF$28*'PEV Sales by Manufacturer'!$Q48</f>
        <v>27318.45135228079</v>
      </c>
      <c r="AG49" s="11"/>
      <c r="AH49" s="11"/>
    </row>
    <row r="50" spans="1:34" x14ac:dyDescent="0.35">
      <c r="A50" s="17" t="s">
        <v>33</v>
      </c>
      <c r="B50" s="11">
        <f>'PEV Sales by Manufacturer'!K49</f>
        <v>0</v>
      </c>
      <c r="C50" s="11">
        <f>'PEV Sales by Manufacturer'!L49</f>
        <v>0</v>
      </c>
      <c r="D50" s="11">
        <f>D$28*'PEV Sales by Manufacturer'!$Q49</f>
        <v>0</v>
      </c>
      <c r="E50" s="11">
        <f>E$28*'PEV Sales by Manufacturer'!$Q49</f>
        <v>0</v>
      </c>
      <c r="F50" s="11">
        <f>F$28*'PEV Sales by Manufacturer'!$Q49</f>
        <v>0</v>
      </c>
      <c r="G50" s="11">
        <f>G$28*'PEV Sales by Manufacturer'!$Q49</f>
        <v>0</v>
      </c>
      <c r="H50" s="11">
        <f>H$28*'PEV Sales by Manufacturer'!$Q49</f>
        <v>0</v>
      </c>
      <c r="I50" s="11">
        <f>I$28*'PEV Sales by Manufacturer'!$Q49</f>
        <v>0</v>
      </c>
      <c r="J50" s="11">
        <f>J$28*'PEV Sales by Manufacturer'!$Q49</f>
        <v>0</v>
      </c>
      <c r="K50" s="11">
        <f>K$28*'PEV Sales by Manufacturer'!$Q49</f>
        <v>0</v>
      </c>
      <c r="L50" s="11">
        <f>L$28*'PEV Sales by Manufacturer'!$Q49</f>
        <v>0</v>
      </c>
      <c r="M50" s="11">
        <f>M$28*'PEV Sales by Manufacturer'!$Q49</f>
        <v>0</v>
      </c>
      <c r="N50" s="11">
        <f>N$28*'PEV Sales by Manufacturer'!$Q49</f>
        <v>0</v>
      </c>
      <c r="O50" s="11">
        <f>O$28*'PEV Sales by Manufacturer'!$Q49</f>
        <v>0</v>
      </c>
      <c r="P50" s="11">
        <f>P$28*'PEV Sales by Manufacturer'!$Q49</f>
        <v>0</v>
      </c>
      <c r="Q50" s="11">
        <f>Q$28*'PEV Sales by Manufacturer'!$Q49</f>
        <v>0</v>
      </c>
      <c r="R50" s="11">
        <f>R$28*'PEV Sales by Manufacturer'!$Q49</f>
        <v>0</v>
      </c>
      <c r="S50" s="11">
        <f>S$28*'PEV Sales by Manufacturer'!$Q49</f>
        <v>0</v>
      </c>
      <c r="T50" s="11">
        <f>T$28*'PEV Sales by Manufacturer'!$Q49</f>
        <v>0</v>
      </c>
      <c r="U50" s="11">
        <f>U$28*'PEV Sales by Manufacturer'!$Q49</f>
        <v>0</v>
      </c>
      <c r="V50" s="11">
        <f>V$28*'PEV Sales by Manufacturer'!$Q49</f>
        <v>0</v>
      </c>
      <c r="W50" s="11">
        <f>W$28*'PEV Sales by Manufacturer'!$Q49</f>
        <v>0</v>
      </c>
      <c r="X50" s="11">
        <f>X$28*'PEV Sales by Manufacturer'!$Q49</f>
        <v>0</v>
      </c>
      <c r="Y50" s="11">
        <f>Y$28*'PEV Sales by Manufacturer'!$Q49</f>
        <v>0</v>
      </c>
      <c r="Z50" s="11">
        <f>Z$28*'PEV Sales by Manufacturer'!$Q49</f>
        <v>0</v>
      </c>
      <c r="AA50" s="11">
        <f>AA$28*'PEV Sales by Manufacturer'!$Q49</f>
        <v>0</v>
      </c>
      <c r="AB50" s="11">
        <f>AB$28*'PEV Sales by Manufacturer'!$Q49</f>
        <v>0</v>
      </c>
      <c r="AC50" s="11">
        <f>AC$28*'PEV Sales by Manufacturer'!$Q49</f>
        <v>0</v>
      </c>
      <c r="AD50" s="11">
        <f>AD$28*'PEV Sales by Manufacturer'!$Q49</f>
        <v>0</v>
      </c>
      <c r="AE50" s="11">
        <f>AE$28*'PEV Sales by Manufacturer'!$Q49</f>
        <v>0</v>
      </c>
      <c r="AF50" s="11">
        <f>AF$28*'PEV Sales by Manufacturer'!$Q49</f>
        <v>0</v>
      </c>
      <c r="AG50" s="11"/>
      <c r="AH50" s="11"/>
    </row>
    <row r="51" spans="1:34" x14ac:dyDescent="0.35">
      <c r="A51" s="17" t="s">
        <v>76</v>
      </c>
      <c r="B51" s="11">
        <f>'PEV Sales by Manufacturer'!K50</f>
        <v>0</v>
      </c>
      <c r="C51" s="11">
        <f>'PEV Sales by Manufacturer'!L50</f>
        <v>376</v>
      </c>
      <c r="D51" s="11">
        <f>D$28*'PEV Sales by Manufacturer'!$Q50</f>
        <v>899.33075921871125</v>
      </c>
      <c r="E51" s="11">
        <f>E$28*'PEV Sales by Manufacturer'!$Q50</f>
        <v>1309.926824915224</v>
      </c>
      <c r="F51" s="11">
        <f>F$28*'PEV Sales by Manufacturer'!$Q50</f>
        <v>1808.2119770332095</v>
      </c>
      <c r="G51" s="11">
        <f>G$28*'PEV Sales by Manufacturer'!$Q50</f>
        <v>2299.4263526072705</v>
      </c>
      <c r="H51" s="11">
        <f>H$28*'PEV Sales by Manufacturer'!$Q50</f>
        <v>2711.6346208259511</v>
      </c>
      <c r="I51" s="11">
        <f>I$28*'PEV Sales by Manufacturer'!$Q50</f>
        <v>3141.6098518650724</v>
      </c>
      <c r="J51" s="11">
        <f>J$28*'PEV Sales by Manufacturer'!$Q50</f>
        <v>3590.8251241712846</v>
      </c>
      <c r="K51" s="11">
        <f>K$28*'PEV Sales by Manufacturer'!$Q50</f>
        <v>4011.086221231657</v>
      </c>
      <c r="L51" s="11">
        <f>L$28*'PEV Sales by Manufacturer'!$Q50</f>
        <v>4468.4525276093382</v>
      </c>
      <c r="M51" s="11">
        <f>M$28*'PEV Sales by Manufacturer'!$Q50</f>
        <v>4825.1830247733142</v>
      </c>
      <c r="N51" s="11">
        <f>N$28*'PEV Sales by Manufacturer'!$Q50</f>
        <v>5132.4671887447057</v>
      </c>
      <c r="O51" s="11">
        <f>O$28*'PEV Sales by Manufacturer'!$Q50</f>
        <v>5421.828898281844</v>
      </c>
      <c r="P51" s="11">
        <f>P$28*'PEV Sales by Manufacturer'!$Q50</f>
        <v>5681.4917095806686</v>
      </c>
      <c r="Q51" s="11">
        <f>Q$28*'PEV Sales by Manufacturer'!$Q50</f>
        <v>5953.6102175228425</v>
      </c>
      <c r="R51" s="11">
        <f>R$28*'PEV Sales by Manufacturer'!$Q50</f>
        <v>6192.91999495044</v>
      </c>
      <c r="S51" s="11">
        <f>S$28*'PEV Sales by Manufacturer'!$Q50</f>
        <v>6438.1057186263452</v>
      </c>
      <c r="T51" s="11">
        <f>T$28*'PEV Sales by Manufacturer'!$Q50</f>
        <v>6691.6225192949769</v>
      </c>
      <c r="U51" s="11">
        <f>U$28*'PEV Sales by Manufacturer'!$Q50</f>
        <v>6924.2870761743488</v>
      </c>
      <c r="V51" s="11">
        <f>V$28*'PEV Sales by Manufacturer'!$Q50</f>
        <v>7166.6084806484332</v>
      </c>
      <c r="W51" s="11">
        <f>W$28*'PEV Sales by Manufacturer'!$Q50</f>
        <v>7414.4948481431984</v>
      </c>
      <c r="X51" s="11">
        <f>X$28*'PEV Sales by Manufacturer'!$Q50</f>
        <v>7649.3526551542509</v>
      </c>
      <c r="Y51" s="11">
        <f>Y$28*'PEV Sales by Manufacturer'!$Q50</f>
        <v>7903.4177683558019</v>
      </c>
      <c r="Z51" s="11">
        <f>Z$28*'PEV Sales by Manufacturer'!$Q50</f>
        <v>8159.3651484614074</v>
      </c>
      <c r="AA51" s="11">
        <f>AA$28*'PEV Sales by Manufacturer'!$Q50</f>
        <v>8401.130056633423</v>
      </c>
      <c r="AB51" s="11">
        <f>AB$28*'PEV Sales by Manufacturer'!$Q50</f>
        <v>8656.6273294358853</v>
      </c>
      <c r="AC51" s="11">
        <f>AC$28*'PEV Sales by Manufacturer'!$Q50</f>
        <v>8908.605581504682</v>
      </c>
      <c r="AD51" s="11">
        <f>AD$28*'PEV Sales by Manufacturer'!$Q50</f>
        <v>9153.6276297976256</v>
      </c>
      <c r="AE51" s="11">
        <f>AE$28*'PEV Sales by Manufacturer'!$Q50</f>
        <v>9407.8154995363984</v>
      </c>
      <c r="AF51" s="11">
        <f>AF$28*'PEV Sales by Manufacturer'!$Q50</f>
        <v>9672.0694053272855</v>
      </c>
      <c r="AG51" s="11"/>
      <c r="AH51" s="11"/>
    </row>
    <row r="52" spans="1:34" x14ac:dyDescent="0.35">
      <c r="A52" s="17" t="s">
        <v>77</v>
      </c>
      <c r="B52" s="11">
        <f>'PEV Sales by Manufacturer'!K51</f>
        <v>0</v>
      </c>
      <c r="C52" s="11">
        <f>'PEV Sales by Manufacturer'!L51</f>
        <v>65</v>
      </c>
      <c r="D52" s="11">
        <f>D$28*'PEV Sales by Manufacturer'!$Q51</f>
        <v>155.46941316280913</v>
      </c>
      <c r="E52" s="11">
        <f>E$28*'PEV Sales by Manufacturer'!$Q51</f>
        <v>226.45011600928075</v>
      </c>
      <c r="F52" s="11">
        <f>F$28*'PEV Sales by Manufacturer'!$Q51</f>
        <v>312.58983645520914</v>
      </c>
      <c r="G52" s="11">
        <f>G$28*'PEV Sales by Manufacturer'!$Q51</f>
        <v>397.50721521136325</v>
      </c>
      <c r="H52" s="11">
        <f>H$28*'PEV Sales by Manufacturer'!$Q51</f>
        <v>468.76662328108199</v>
      </c>
      <c r="I52" s="11">
        <f>I$28*'PEV Sales by Manufacturer'!$Q51</f>
        <v>543.09744779582365</v>
      </c>
      <c r="J52" s="11">
        <f>J$28*'PEV Sales by Manufacturer'!$Q51</f>
        <v>620.75434327429127</v>
      </c>
      <c r="K52" s="11">
        <f>K$28*'PEV Sales by Manufacturer'!$Q51</f>
        <v>693.40586271291954</v>
      </c>
      <c r="L52" s="11">
        <f>L$28*'PEV Sales by Manufacturer'!$Q51</f>
        <v>772.47184652821011</v>
      </c>
      <c r="M52" s="11">
        <f>M$28*'PEV Sales by Manufacturer'!$Q51</f>
        <v>834.14068247411012</v>
      </c>
      <c r="N52" s="11">
        <f>N$28*'PEV Sales by Manufacturer'!$Q51</f>
        <v>887.26161507554752</v>
      </c>
      <c r="O52" s="11">
        <f>O$28*'PEV Sales by Manufacturer'!$Q51</f>
        <v>937.28425103276561</v>
      </c>
      <c r="P52" s="11">
        <f>P$28*'PEV Sales by Manufacturer'!$Q51</f>
        <v>982.17276894346674</v>
      </c>
      <c r="Q52" s="11">
        <f>Q$28*'PEV Sales by Manufacturer'!$Q51</f>
        <v>1029.214532284534</v>
      </c>
      <c r="R52" s="11">
        <f>R$28*'PEV Sales by Manufacturer'!$Q51</f>
        <v>1070.5845735951559</v>
      </c>
      <c r="S52" s="11">
        <f>S$28*'PEV Sales by Manufacturer'!$Q51</f>
        <v>1112.9704034859374</v>
      </c>
      <c r="T52" s="11">
        <f>T$28*'PEV Sales by Manufacturer'!$Q51</f>
        <v>1156.7964461547167</v>
      </c>
      <c r="U52" s="11">
        <f>U$28*'PEV Sales by Manufacturer'!$Q51</f>
        <v>1197.0177126365231</v>
      </c>
      <c r="V52" s="11">
        <f>V$28*'PEV Sales by Manufacturer'!$Q51</f>
        <v>1238.90838096316</v>
      </c>
      <c r="W52" s="11">
        <f>W$28*'PEV Sales by Manufacturer'!$Q51</f>
        <v>1281.7610774715636</v>
      </c>
      <c r="X52" s="11">
        <f>X$28*'PEV Sales by Manufacturer'!$Q51</f>
        <v>1322.3614962367722</v>
      </c>
      <c r="Y52" s="11">
        <f>Y$28*'PEV Sales by Manufacturer'!$Q51</f>
        <v>1366.2823269764021</v>
      </c>
      <c r="Z52" s="11">
        <f>Z$28*'PEV Sales by Manufacturer'!$Q51</f>
        <v>1410.5285496010413</v>
      </c>
      <c r="AA52" s="11">
        <f>AA$28*'PEV Sales by Manufacturer'!$Q51</f>
        <v>1452.3230151095015</v>
      </c>
      <c r="AB52" s="11">
        <f>AB$28*'PEV Sales by Manufacturer'!$Q51</f>
        <v>1496.4914266312037</v>
      </c>
      <c r="AC52" s="11">
        <f>AC$28*'PEV Sales by Manufacturer'!$Q51</f>
        <v>1540.0514968026712</v>
      </c>
      <c r="AD52" s="11">
        <f>AD$28*'PEV Sales by Manufacturer'!$Q51</f>
        <v>1582.4090317469302</v>
      </c>
      <c r="AE52" s="11">
        <f>AE$28*'PEV Sales by Manufacturer'!$Q51</f>
        <v>1626.351083696452</v>
      </c>
      <c r="AF52" s="11">
        <f>AF$28*'PEV Sales by Manufacturer'!$Q51</f>
        <v>1672.0332748571107</v>
      </c>
      <c r="AG52" s="11"/>
      <c r="AH52" s="11"/>
    </row>
    <row r="53" spans="1:34" x14ac:dyDescent="0.35">
      <c r="A53" s="17" t="s">
        <v>75</v>
      </c>
      <c r="B53" s="11">
        <f>'PEV Sales by Manufacturer'!K52</f>
        <v>0</v>
      </c>
      <c r="C53" s="11">
        <f>'PEV Sales by Manufacturer'!L52</f>
        <v>116</v>
      </c>
      <c r="D53" s="11">
        <f>D$28*'PEV Sales by Manufacturer'!$Q52</f>
        <v>277.45310656747478</v>
      </c>
      <c r="E53" s="11">
        <f>E$28*'PEV Sales by Manufacturer'!$Q52</f>
        <v>404.12636087810102</v>
      </c>
      <c r="F53" s="11">
        <f>F$28*'PEV Sales by Manufacturer'!$Q52</f>
        <v>557.85263121237313</v>
      </c>
      <c r="G53" s="11">
        <f>G$28*'PEV Sales by Manufacturer'!$Q52</f>
        <v>709.39749176181749</v>
      </c>
      <c r="H53" s="11">
        <f>H$28*'PEV Sales by Manufacturer'!$Q52</f>
        <v>836.56812770162333</v>
      </c>
      <c r="I53" s="11">
        <f>I$28*'PEV Sales by Manufacturer'!$Q52</f>
        <v>969.22006068177768</v>
      </c>
      <c r="J53" s="11">
        <f>J$28*'PEV Sales by Manufacturer'!$Q52</f>
        <v>1107.8077510741198</v>
      </c>
      <c r="K53" s="11">
        <f>K$28*'PEV Sales by Manufacturer'!$Q52</f>
        <v>1237.4627703799795</v>
      </c>
      <c r="L53" s="11">
        <f>L$28*'PEV Sales by Manufacturer'!$Q52</f>
        <v>1378.565141496498</v>
      </c>
      <c r="M53" s="11">
        <f>M$28*'PEV Sales by Manufacturer'!$Q52</f>
        <v>1488.6202948768735</v>
      </c>
      <c r="N53" s="11">
        <f>N$28*'PEV Sales by Manufacturer'!$Q52</f>
        <v>1583.4207284425156</v>
      </c>
      <c r="O53" s="11">
        <f>O$28*'PEV Sales by Manufacturer'!$Q52</f>
        <v>1672.6918941507818</v>
      </c>
      <c r="P53" s="11">
        <f>P$28*'PEV Sales by Manufacturer'!$Q52</f>
        <v>1752.8006338068021</v>
      </c>
      <c r="Q53" s="11">
        <f>Q$28*'PEV Sales by Manufacturer'!$Q52</f>
        <v>1836.7520883847069</v>
      </c>
      <c r="R53" s="11">
        <f>R$28*'PEV Sales by Manufacturer'!$Q52</f>
        <v>1910.5817005698168</v>
      </c>
      <c r="S53" s="11">
        <f>S$28*'PEV Sales by Manufacturer'!$Q52</f>
        <v>1986.2241046825961</v>
      </c>
      <c r="T53" s="11">
        <f>T$28*'PEV Sales by Manufacturer'!$Q52</f>
        <v>2064.4367346761101</v>
      </c>
      <c r="U53" s="11">
        <f>U$28*'PEV Sales by Manufacturer'!$Q52</f>
        <v>2136.2162256282568</v>
      </c>
      <c r="V53" s="11">
        <f>V$28*'PEV Sales by Manufacturer'!$Q52</f>
        <v>2210.9749567957933</v>
      </c>
      <c r="W53" s="11">
        <f>W$28*'PEV Sales by Manufacturer'!$Q52</f>
        <v>2287.4505382569441</v>
      </c>
      <c r="X53" s="11">
        <f>X$28*'PEV Sales by Manufacturer'!$Q52</f>
        <v>2359.9066702071627</v>
      </c>
      <c r="Y53" s="11">
        <f>Y$28*'PEV Sales by Manufacturer'!$Q52</f>
        <v>2438.2884604501946</v>
      </c>
      <c r="Z53" s="11">
        <f>Z$28*'PEV Sales by Manufacturer'!$Q52</f>
        <v>2517.2509500572428</v>
      </c>
      <c r="AA53" s="11">
        <f>AA$28*'PEV Sales by Manufacturer'!$Q52</f>
        <v>2591.8379961954179</v>
      </c>
      <c r="AB53" s="11">
        <f>AB$28*'PEV Sales by Manufacturer'!$Q52</f>
        <v>2670.6616229110714</v>
      </c>
      <c r="AC53" s="11">
        <f>AC$28*'PEV Sales by Manufacturer'!$Q52</f>
        <v>2748.3995942939978</v>
      </c>
      <c r="AD53" s="11">
        <f>AD$28*'PEV Sales by Manufacturer'!$Q52</f>
        <v>2823.9915028099058</v>
      </c>
      <c r="AE53" s="11">
        <f>AE$28*'PEV Sales by Manufacturer'!$Q52</f>
        <v>2902.4111647505911</v>
      </c>
      <c r="AF53" s="11">
        <f>AF$28*'PEV Sales by Manufacturer'!$Q52</f>
        <v>2983.9363058988433</v>
      </c>
      <c r="AG53" s="11"/>
      <c r="AH53" s="11"/>
    </row>
    <row r="54" spans="1:34" x14ac:dyDescent="0.3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x14ac:dyDescent="0.35">
      <c r="A55" s="1" t="s">
        <v>104</v>
      </c>
      <c r="B55" s="17">
        <v>2020</v>
      </c>
      <c r="C55" s="17">
        <v>2021</v>
      </c>
      <c r="D55" s="17">
        <v>2022</v>
      </c>
      <c r="E55" s="17">
        <v>2023</v>
      </c>
      <c r="F55" s="17">
        <v>2024</v>
      </c>
      <c r="G55" s="17">
        <v>2025</v>
      </c>
      <c r="H55" s="17">
        <v>2026</v>
      </c>
      <c r="I55" s="17">
        <v>2027</v>
      </c>
      <c r="J55" s="17">
        <v>2028</v>
      </c>
      <c r="K55" s="17">
        <v>2029</v>
      </c>
      <c r="L55" s="17">
        <v>2030</v>
      </c>
      <c r="M55" s="17">
        <v>2031</v>
      </c>
      <c r="N55" s="17">
        <v>2032</v>
      </c>
      <c r="O55" s="17">
        <v>2033</v>
      </c>
      <c r="P55" s="17">
        <v>2034</v>
      </c>
      <c r="Q55" s="17">
        <v>2035</v>
      </c>
      <c r="R55" s="17">
        <v>2036</v>
      </c>
      <c r="S55" s="17">
        <v>2037</v>
      </c>
      <c r="T55" s="17">
        <v>2038</v>
      </c>
      <c r="U55" s="17">
        <v>2039</v>
      </c>
      <c r="V55" s="17">
        <v>2040</v>
      </c>
      <c r="W55" s="17">
        <v>2041</v>
      </c>
      <c r="X55" s="17">
        <v>2042</v>
      </c>
      <c r="Y55" s="17">
        <v>2043</v>
      </c>
      <c r="Z55" s="17">
        <v>2044</v>
      </c>
      <c r="AA55" s="17">
        <v>2045</v>
      </c>
      <c r="AB55" s="17">
        <v>2046</v>
      </c>
      <c r="AC55" s="17">
        <v>2047</v>
      </c>
      <c r="AD55" s="17">
        <v>2048</v>
      </c>
      <c r="AE55" s="17">
        <v>2049</v>
      </c>
      <c r="AF55" s="17">
        <v>2050</v>
      </c>
    </row>
    <row r="56" spans="1:34" x14ac:dyDescent="0.35">
      <c r="A56" s="17" t="s">
        <v>2</v>
      </c>
      <c r="B56" s="11">
        <f>'PEV Sales by Manufacturer'!K58</f>
        <v>0</v>
      </c>
      <c r="C56" s="11">
        <f>'PEV Sales by Manufacturer'!L58</f>
        <v>0</v>
      </c>
      <c r="D56" s="11">
        <f>D$29*'PEV Sales by Manufacturer'!$Q58</f>
        <v>0</v>
      </c>
      <c r="E56" s="11">
        <f>E$29*'PEV Sales by Manufacturer'!$Q58</f>
        <v>0</v>
      </c>
      <c r="F56" s="11">
        <f>F$29*'PEV Sales by Manufacturer'!$Q58</f>
        <v>0</v>
      </c>
      <c r="G56" s="11">
        <f>G$29*'PEV Sales by Manufacturer'!$Q58</f>
        <v>0</v>
      </c>
      <c r="H56" s="11">
        <f>H$29*'PEV Sales by Manufacturer'!$Q58</f>
        <v>0</v>
      </c>
      <c r="I56" s="11">
        <f>I$29*'PEV Sales by Manufacturer'!$Q58</f>
        <v>0</v>
      </c>
      <c r="J56" s="11">
        <f>J$29*'PEV Sales by Manufacturer'!$Q58</f>
        <v>0</v>
      </c>
      <c r="K56" s="11">
        <f>K$29*'PEV Sales by Manufacturer'!$Q58</f>
        <v>0</v>
      </c>
      <c r="L56" s="11">
        <f>L$29*'PEV Sales by Manufacturer'!$Q58</f>
        <v>0</v>
      </c>
      <c r="M56" s="11">
        <f>M$29*'PEV Sales by Manufacturer'!$Q58</f>
        <v>0</v>
      </c>
      <c r="N56" s="11">
        <f>N$29*'PEV Sales by Manufacturer'!$Q58</f>
        <v>0</v>
      </c>
      <c r="O56" s="11">
        <f>O$29*'PEV Sales by Manufacturer'!$Q58</f>
        <v>0</v>
      </c>
      <c r="P56" s="11">
        <f>P$29*'PEV Sales by Manufacturer'!$Q58</f>
        <v>0</v>
      </c>
      <c r="Q56" s="11">
        <f>Q$29*'PEV Sales by Manufacturer'!$Q58</f>
        <v>0</v>
      </c>
      <c r="R56" s="11">
        <f>R$29*'PEV Sales by Manufacturer'!$Q58</f>
        <v>0</v>
      </c>
      <c r="S56" s="11">
        <f>S$29*'PEV Sales by Manufacturer'!$Q58</f>
        <v>0</v>
      </c>
      <c r="T56" s="11">
        <f>T$29*'PEV Sales by Manufacturer'!$Q58</f>
        <v>0</v>
      </c>
      <c r="U56" s="11">
        <f>U$29*'PEV Sales by Manufacturer'!$Q58</f>
        <v>0</v>
      </c>
      <c r="V56" s="11">
        <f>V$29*'PEV Sales by Manufacturer'!$Q58</f>
        <v>0</v>
      </c>
      <c r="W56" s="11">
        <f>W$29*'PEV Sales by Manufacturer'!$Q58</f>
        <v>0</v>
      </c>
      <c r="X56" s="11">
        <f>X$29*'PEV Sales by Manufacturer'!$Q58</f>
        <v>0</v>
      </c>
      <c r="Y56" s="11">
        <f>Y$29*'PEV Sales by Manufacturer'!$Q58</f>
        <v>0</v>
      </c>
      <c r="Z56" s="11">
        <f>Z$29*'PEV Sales by Manufacturer'!$Q58</f>
        <v>0</v>
      </c>
      <c r="AA56" s="11">
        <f>AA$29*'PEV Sales by Manufacturer'!$Q58</f>
        <v>0</v>
      </c>
      <c r="AB56" s="11">
        <f>AB$29*'PEV Sales by Manufacturer'!$Q58</f>
        <v>0</v>
      </c>
      <c r="AC56" s="11">
        <f>AC$29*'PEV Sales by Manufacturer'!$Q58</f>
        <v>0</v>
      </c>
      <c r="AD56" s="11">
        <f>AD$29*'PEV Sales by Manufacturer'!$Q58</f>
        <v>0</v>
      </c>
      <c r="AE56" s="11">
        <f>AE$29*'PEV Sales by Manufacturer'!$Q58</f>
        <v>0</v>
      </c>
      <c r="AF56" s="11">
        <f>AF$29*'PEV Sales by Manufacturer'!$Q58</f>
        <v>0</v>
      </c>
      <c r="AG56" s="11"/>
      <c r="AH56" s="11"/>
    </row>
    <row r="57" spans="1:34" x14ac:dyDescent="0.35">
      <c r="A57" s="17" t="s">
        <v>84</v>
      </c>
      <c r="B57" s="11">
        <f>'PEV Sales by Manufacturer'!K59</f>
        <v>81</v>
      </c>
      <c r="C57" s="11">
        <f>'PEV Sales by Manufacturer'!L59</f>
        <v>16</v>
      </c>
      <c r="D57" s="11">
        <f>D$29*'PEV Sales by Manufacturer'!$Q59</f>
        <v>39.890349264705883</v>
      </c>
      <c r="E57" s="11">
        <f>E$29*'PEV Sales by Manufacturer'!$Q59</f>
        <v>58.533915441176468</v>
      </c>
      <c r="F57" s="11">
        <f>F$29*'PEV Sales by Manufacturer'!$Q59</f>
        <v>81.541544117647064</v>
      </c>
      <c r="G57" s="11">
        <f>G$29*'PEV Sales by Manufacturer'!$Q59</f>
        <v>100.64889705882352</v>
      </c>
      <c r="H57" s="11">
        <f>H$29*'PEV Sales by Manufacturer'!$Q59</f>
        <v>112.22886029411765</v>
      </c>
      <c r="I57" s="11">
        <f>I$29*'PEV Sales by Manufacturer'!$Q59</f>
        <v>118.890625</v>
      </c>
      <c r="J57" s="11">
        <f>J$29*'PEV Sales by Manufacturer'!$Q59</f>
        <v>120.43658088235294</v>
      </c>
      <c r="K57" s="11">
        <f>K$29*'PEV Sales by Manufacturer'!$Q59</f>
        <v>121.33639705882352</v>
      </c>
      <c r="L57" s="11">
        <f>L$29*'PEV Sales by Manufacturer'!$Q59</f>
        <v>120.49080882352941</v>
      </c>
      <c r="M57" s="11">
        <f>M$29*'PEV Sales by Manufacturer'!$Q59</f>
        <v>120.08455882352941</v>
      </c>
      <c r="N57" s="11">
        <f>N$29*'PEV Sales by Manufacturer'!$Q59</f>
        <v>118.52849264705883</v>
      </c>
      <c r="O57" s="11">
        <f>O$29*'PEV Sales by Manufacturer'!$Q59</f>
        <v>116.80882352941177</v>
      </c>
      <c r="P57" s="11">
        <f>P$29*'PEV Sales by Manufacturer'!$Q59</f>
        <v>115.13051470588235</v>
      </c>
      <c r="Q57" s="11">
        <f>Q$29*'PEV Sales by Manufacturer'!$Q59</f>
        <v>113.53308823529412</v>
      </c>
      <c r="R57" s="11">
        <f>R$29*'PEV Sales by Manufacturer'!$Q59</f>
        <v>112.11213235294117</v>
      </c>
      <c r="S57" s="11">
        <f>S$29*'PEV Sales by Manufacturer'!$Q59</f>
        <v>110.69852941176471</v>
      </c>
      <c r="T57" s="11">
        <f>T$29*'PEV Sales by Manufacturer'!$Q59</f>
        <v>109.55330882352941</v>
      </c>
      <c r="U57" s="11">
        <f>U$29*'PEV Sales by Manufacturer'!$Q59</f>
        <v>108.25827205882352</v>
      </c>
      <c r="V57" s="11">
        <f>V$29*'PEV Sales by Manufacturer'!$Q59</f>
        <v>107.19025735294117</v>
      </c>
      <c r="W57" s="11">
        <f>W$29*'PEV Sales by Manufacturer'!$Q59</f>
        <v>106.18198529411765</v>
      </c>
      <c r="X57" s="11">
        <f>X$29*'PEV Sales by Manufacturer'!$Q59</f>
        <v>105.078125</v>
      </c>
      <c r="Y57" s="11">
        <f>Y$29*'PEV Sales by Manufacturer'!$Q59</f>
        <v>104.17463235294117</v>
      </c>
      <c r="Z57" s="11">
        <f>Z$29*'PEV Sales by Manufacturer'!$Q59</f>
        <v>103.24816176470588</v>
      </c>
      <c r="AA57" s="11">
        <f>AA$29*'PEV Sales by Manufacturer'!$Q59</f>
        <v>102.24908088235294</v>
      </c>
      <c r="AB57" s="11">
        <f>AB$29*'PEV Sales by Manufacturer'!$Q59</f>
        <v>101.29227941176471</v>
      </c>
      <c r="AC57" s="11">
        <f>AC$29*'PEV Sales by Manufacturer'!$Q59</f>
        <v>100.28768382352941</v>
      </c>
      <c r="AD57" s="11">
        <f>AD$29*'PEV Sales by Manufacturer'!$Q59</f>
        <v>99.204044117647058</v>
      </c>
      <c r="AE57" s="11">
        <f>AE$29*'PEV Sales by Manufacturer'!$Q59</f>
        <v>98.153492647058826</v>
      </c>
      <c r="AF57" s="11">
        <f>AF$29*'PEV Sales by Manufacturer'!$Q59</f>
        <v>97.095588235294116</v>
      </c>
      <c r="AG57" s="11"/>
      <c r="AH57" s="11"/>
    </row>
    <row r="58" spans="1:34" x14ac:dyDescent="0.35">
      <c r="A58" s="17" t="s">
        <v>12</v>
      </c>
      <c r="B58" s="11">
        <f>'PEV Sales by Manufacturer'!K60</f>
        <v>0</v>
      </c>
      <c r="C58" s="11">
        <f>'PEV Sales by Manufacturer'!L60</f>
        <v>0</v>
      </c>
      <c r="D58" s="11">
        <f>D$29*'PEV Sales by Manufacturer'!$Q60</f>
        <v>0</v>
      </c>
      <c r="E58" s="11">
        <f>E$29*'PEV Sales by Manufacturer'!$Q60</f>
        <v>0</v>
      </c>
      <c r="F58" s="11">
        <f>F$29*'PEV Sales by Manufacturer'!$Q60</f>
        <v>0</v>
      </c>
      <c r="G58" s="11">
        <f>G$29*'PEV Sales by Manufacturer'!$Q60</f>
        <v>0</v>
      </c>
      <c r="H58" s="11">
        <f>H$29*'PEV Sales by Manufacturer'!$Q60</f>
        <v>0</v>
      </c>
      <c r="I58" s="11">
        <f>I$29*'PEV Sales by Manufacturer'!$Q60</f>
        <v>0</v>
      </c>
      <c r="J58" s="11">
        <f>J$29*'PEV Sales by Manufacturer'!$Q60</f>
        <v>0</v>
      </c>
      <c r="K58" s="11">
        <f>K$29*'PEV Sales by Manufacturer'!$Q60</f>
        <v>0</v>
      </c>
      <c r="L58" s="11">
        <f>L$29*'PEV Sales by Manufacturer'!$Q60</f>
        <v>0</v>
      </c>
      <c r="M58" s="11">
        <f>M$29*'PEV Sales by Manufacturer'!$Q60</f>
        <v>0</v>
      </c>
      <c r="N58" s="11">
        <f>N$29*'PEV Sales by Manufacturer'!$Q60</f>
        <v>0</v>
      </c>
      <c r="O58" s="11">
        <f>O$29*'PEV Sales by Manufacturer'!$Q60</f>
        <v>0</v>
      </c>
      <c r="P58" s="11">
        <f>P$29*'PEV Sales by Manufacturer'!$Q60</f>
        <v>0</v>
      </c>
      <c r="Q58" s="11">
        <f>Q$29*'PEV Sales by Manufacturer'!$Q60</f>
        <v>0</v>
      </c>
      <c r="R58" s="11">
        <f>R$29*'PEV Sales by Manufacturer'!$Q60</f>
        <v>0</v>
      </c>
      <c r="S58" s="11">
        <f>S$29*'PEV Sales by Manufacturer'!$Q60</f>
        <v>0</v>
      </c>
      <c r="T58" s="11">
        <f>T$29*'PEV Sales by Manufacturer'!$Q60</f>
        <v>0</v>
      </c>
      <c r="U58" s="11">
        <f>U$29*'PEV Sales by Manufacturer'!$Q60</f>
        <v>0</v>
      </c>
      <c r="V58" s="11">
        <f>V$29*'PEV Sales by Manufacturer'!$Q60</f>
        <v>0</v>
      </c>
      <c r="W58" s="11">
        <f>W$29*'PEV Sales by Manufacturer'!$Q60</f>
        <v>0</v>
      </c>
      <c r="X58" s="11">
        <f>X$29*'PEV Sales by Manufacturer'!$Q60</f>
        <v>0</v>
      </c>
      <c r="Y58" s="11">
        <f>Y$29*'PEV Sales by Manufacturer'!$Q60</f>
        <v>0</v>
      </c>
      <c r="Z58" s="11">
        <f>Z$29*'PEV Sales by Manufacturer'!$Q60</f>
        <v>0</v>
      </c>
      <c r="AA58" s="11">
        <f>AA$29*'PEV Sales by Manufacturer'!$Q60</f>
        <v>0</v>
      </c>
      <c r="AB58" s="11">
        <f>AB$29*'PEV Sales by Manufacturer'!$Q60</f>
        <v>0</v>
      </c>
      <c r="AC58" s="11">
        <f>AC$29*'PEV Sales by Manufacturer'!$Q60</f>
        <v>0</v>
      </c>
      <c r="AD58" s="11">
        <f>AD$29*'PEV Sales by Manufacturer'!$Q60</f>
        <v>0</v>
      </c>
      <c r="AE58" s="11">
        <f>AE$29*'PEV Sales by Manufacturer'!$Q60</f>
        <v>0</v>
      </c>
      <c r="AF58" s="11">
        <f>AF$29*'PEV Sales by Manufacturer'!$Q60</f>
        <v>0</v>
      </c>
      <c r="AG58" s="11"/>
      <c r="AH58" s="11"/>
    </row>
    <row r="59" spans="1:34" x14ac:dyDescent="0.35">
      <c r="A59" s="17" t="s">
        <v>32</v>
      </c>
      <c r="B59" s="11">
        <f>'PEV Sales by Manufacturer'!K61</f>
        <v>17898</v>
      </c>
      <c r="C59" s="11">
        <f>'PEV Sales by Manufacturer'!L61</f>
        <v>52767</v>
      </c>
      <c r="D59" s="11">
        <f>D$29*'PEV Sales by Manufacturer'!$Q61</f>
        <v>131555.87872817094</v>
      </c>
      <c r="E59" s="11">
        <f>E$29*'PEV Sales by Manufacturer'!$Q61</f>
        <v>193041.1947552849</v>
      </c>
      <c r="F59" s="11">
        <f>F$29*'PEV Sales by Manufacturer'!$Q61</f>
        <v>268918.91615349264</v>
      </c>
      <c r="G59" s="11">
        <f>G$29*'PEV Sales by Manufacturer'!$Q61</f>
        <v>331933.7719439338</v>
      </c>
      <c r="H59" s="11">
        <f>H$29*'PEV Sales by Manufacturer'!$Q61</f>
        <v>370123.7669462316</v>
      </c>
      <c r="I59" s="11">
        <f>I$29*'PEV Sales by Manufacturer'!$Q61</f>
        <v>392093.8505859375</v>
      </c>
      <c r="J59" s="11">
        <f>J$29*'PEV Sales by Manufacturer'!$Q61</f>
        <v>397192.31646369485</v>
      </c>
      <c r="K59" s="11">
        <f>K$29*'PEV Sales by Manufacturer'!$Q61</f>
        <v>400159.8539751838</v>
      </c>
      <c r="L59" s="11">
        <f>L$29*'PEV Sales by Manufacturer'!$Q61</f>
        <v>397371.1568244485</v>
      </c>
      <c r="M59" s="11">
        <f>M$29*'PEV Sales by Manufacturer'!$Q61</f>
        <v>396031.3697150735</v>
      </c>
      <c r="N59" s="11">
        <f>N$29*'PEV Sales by Manufacturer'!$Q61</f>
        <v>390899.56071920955</v>
      </c>
      <c r="O59" s="11">
        <f>O$29*'PEV Sales by Manufacturer'!$Q61</f>
        <v>385228.1994485294</v>
      </c>
      <c r="P59" s="11">
        <f>P$29*'PEV Sales by Manufacturer'!$Q61</f>
        <v>379693.24184283084</v>
      </c>
      <c r="Q59" s="11">
        <f>Q$29*'PEV Sales by Manufacturer'!$Q61</f>
        <v>374425.0291819853</v>
      </c>
      <c r="R59" s="11">
        <f>R$29*'PEV Sales by Manufacturer'!$Q61</f>
        <v>369738.80549172789</v>
      </c>
      <c r="S59" s="11">
        <f>S$29*'PEV Sales by Manufacturer'!$Q61</f>
        <v>365076.83134191175</v>
      </c>
      <c r="T59" s="11">
        <f>T$29*'PEV Sales by Manufacturer'!$Q61</f>
        <v>361299.9654181985</v>
      </c>
      <c r="U59" s="11">
        <f>U$29*'PEV Sales by Manufacturer'!$Q61</f>
        <v>357029.0151079963</v>
      </c>
      <c r="V59" s="11">
        <f>V$29*'PEV Sales by Manufacturer'!$Q61</f>
        <v>353506.76935891539</v>
      </c>
      <c r="W59" s="11">
        <f>W$29*'PEV Sales by Manufacturer'!$Q61</f>
        <v>350181.5511259191</v>
      </c>
      <c r="X59" s="11">
        <f>X$29*'PEV Sales by Manufacturer'!$Q61</f>
        <v>346541.0888671875</v>
      </c>
      <c r="Y59" s="11">
        <f>Y$29*'PEV Sales by Manufacturer'!$Q61</f>
        <v>343561.42658547789</v>
      </c>
      <c r="Z59" s="11">
        <f>Z$29*'PEV Sales by Manufacturer'!$Q61</f>
        <v>340505.9844898897</v>
      </c>
      <c r="AA59" s="11">
        <f>AA$29*'PEV Sales by Manufacturer'!$Q61</f>
        <v>337211.07818244485</v>
      </c>
      <c r="AB59" s="11">
        <f>AB$29*'PEV Sales by Manufacturer'!$Q61</f>
        <v>334055.60673253675</v>
      </c>
      <c r="AC59" s="11">
        <f>AC$29*'PEV Sales by Manufacturer'!$Q61</f>
        <v>330742.513269761</v>
      </c>
      <c r="AD59" s="11">
        <f>AD$29*'PEV Sales by Manufacturer'!$Q61</f>
        <v>327168.73724724265</v>
      </c>
      <c r="AE59" s="11">
        <f>AE$29*'PEV Sales by Manufacturer'!$Q61</f>
        <v>323704.08415670955</v>
      </c>
      <c r="AF59" s="11">
        <f>AF$29*'PEV Sales by Manufacturer'!$Q61</f>
        <v>320215.1815257353</v>
      </c>
      <c r="AG59" s="11"/>
      <c r="AH59" s="11"/>
    </row>
    <row r="60" spans="1:34" x14ac:dyDescent="0.35">
      <c r="A60" s="17" t="s">
        <v>27</v>
      </c>
      <c r="B60" s="11">
        <f>'PEV Sales by Manufacturer'!K62</f>
        <v>5565</v>
      </c>
      <c r="C60" s="11">
        <f>'PEV Sales by Manufacturer'!L62</f>
        <v>6013</v>
      </c>
      <c r="D60" s="11">
        <f>D$29*'PEV Sales by Manufacturer'!$Q62</f>
        <v>14991.291883042279</v>
      </c>
      <c r="E60" s="11">
        <f>E$29*'PEV Sales by Manufacturer'!$Q62</f>
        <v>21997.777096737129</v>
      </c>
      <c r="F60" s="11">
        <f>F$29*'PEV Sales by Manufacturer'!$Q62</f>
        <v>30644.331548713231</v>
      </c>
      <c r="G60" s="11">
        <f>G$29*'PEV Sales by Manufacturer'!$Q62</f>
        <v>37825.113625919112</v>
      </c>
      <c r="H60" s="11">
        <f>H$29*'PEV Sales by Manufacturer'!$Q62</f>
        <v>42177.008559283087</v>
      </c>
      <c r="I60" s="11">
        <f>I$29*'PEV Sales by Manufacturer'!$Q62</f>
        <v>44680.583007812493</v>
      </c>
      <c r="J60" s="11">
        <f>J$29*'PEV Sales by Manufacturer'!$Q62</f>
        <v>45261.572552849262</v>
      </c>
      <c r="K60" s="11">
        <f>K$29*'PEV Sales by Manufacturer'!$Q62</f>
        <v>45599.734719669112</v>
      </c>
      <c r="L60" s="11">
        <f>L$29*'PEV Sales by Manufacturer'!$Q62</f>
        <v>45281.952090992643</v>
      </c>
      <c r="M60" s="11">
        <f>M$29*'PEV Sales by Manufacturer'!$Q62</f>
        <v>45129.278262867643</v>
      </c>
      <c r="N60" s="11">
        <f>N$29*'PEV Sales by Manufacturer'!$Q62</f>
        <v>44544.489142922794</v>
      </c>
      <c r="O60" s="11">
        <f>O$29*'PEV Sales by Manufacturer'!$Q62</f>
        <v>43898.215992647056</v>
      </c>
      <c r="P60" s="11">
        <f>P$29*'PEV Sales by Manufacturer'!$Q62</f>
        <v>43267.486557904405</v>
      </c>
      <c r="Q60" s="11">
        <f>Q$29*'PEV Sales by Manufacturer'!$Q62</f>
        <v>42667.153722426468</v>
      </c>
      <c r="R60" s="11">
        <f>R$29*'PEV Sales by Manufacturer'!$Q62</f>
        <v>42133.140739889699</v>
      </c>
      <c r="S60" s="11">
        <f>S$29*'PEV Sales by Manufacturer'!$Q62</f>
        <v>41601.891084558818</v>
      </c>
      <c r="T60" s="11">
        <f>T$29*'PEV Sales by Manufacturer'!$Q62</f>
        <v>41171.502872242643</v>
      </c>
      <c r="U60" s="11">
        <f>U$29*'PEV Sales by Manufacturer'!$Q62</f>
        <v>40684.811868106612</v>
      </c>
      <c r="V60" s="11">
        <f>V$29*'PEV Sales by Manufacturer'!$Q62</f>
        <v>40283.438591452199</v>
      </c>
      <c r="W60" s="11">
        <f>W$29*'PEV Sales by Manufacturer'!$Q62</f>
        <v>39904.517348345587</v>
      </c>
      <c r="X60" s="11">
        <f>X$29*'PEV Sales by Manufacturer'!$Q62</f>
        <v>39489.6728515625</v>
      </c>
      <c r="Y60" s="11">
        <f>Y$29*'PEV Sales by Manufacturer'!$Q62</f>
        <v>39150.129021139699</v>
      </c>
      <c r="Z60" s="11">
        <f>Z$29*'PEV Sales by Manufacturer'!$Q62</f>
        <v>38801.949793198524</v>
      </c>
      <c r="AA60" s="11">
        <f>AA$29*'PEV Sales by Manufacturer'!$Q62</f>
        <v>38426.482709099262</v>
      </c>
      <c r="AB60" s="11">
        <f>AB$29*'PEV Sales by Manufacturer'!$Q62</f>
        <v>38066.904756433818</v>
      </c>
      <c r="AC60" s="11">
        <f>AC$29*'PEV Sales by Manufacturer'!$Q62</f>
        <v>37689.365176930143</v>
      </c>
      <c r="AD60" s="11">
        <f>AD$29*'PEV Sales by Manufacturer'!$Q62</f>
        <v>37282.119829963231</v>
      </c>
      <c r="AE60" s="11">
        <f>AE$29*'PEV Sales by Manufacturer'!$Q62</f>
        <v>36887.309455422794</v>
      </c>
      <c r="AF60" s="11">
        <f>AF$29*'PEV Sales by Manufacturer'!$Q62</f>
        <v>36489.735753676468</v>
      </c>
      <c r="AG60" s="11"/>
      <c r="AH60" s="11"/>
    </row>
    <row r="61" spans="1:34" x14ac:dyDescent="0.35">
      <c r="A61" s="17" t="s">
        <v>85</v>
      </c>
      <c r="B61" s="11">
        <f>'PEV Sales by Manufacturer'!K63</f>
        <v>7999</v>
      </c>
      <c r="C61" s="11">
        <f>'PEV Sales by Manufacturer'!L63</f>
        <v>19579</v>
      </c>
      <c r="D61" s="11">
        <f>D$29*'PEV Sales by Manufacturer'!$Q63</f>
        <v>48813.32176585478</v>
      </c>
      <c r="E61" s="11">
        <f>E$29*'PEV Sales by Manufacturer'!$Q63</f>
        <v>71627.220651424635</v>
      </c>
      <c r="F61" s="11">
        <f>F$29*'PEV Sales by Manufacturer'!$Q63</f>
        <v>99781.368267463229</v>
      </c>
      <c r="G61" s="11">
        <f>G$29*'PEV Sales by Manufacturer'!$Q63</f>
        <v>123162.79721966911</v>
      </c>
      <c r="H61" s="11">
        <f>H$29*'PEV Sales by Manufacturer'!$Q63</f>
        <v>137333.0534811581</v>
      </c>
      <c r="I61" s="11">
        <f>I$29*'PEV Sales by Manufacturer'!$Q63</f>
        <v>145484.9716796875</v>
      </c>
      <c r="J61" s="11">
        <f>J$29*'PEV Sales by Manufacturer'!$Q63</f>
        <v>147376.73856847428</v>
      </c>
      <c r="K61" s="11">
        <f>K$29*'PEV Sales by Manufacturer'!$Q63</f>
        <v>148477.83237591913</v>
      </c>
      <c r="L61" s="11">
        <f>L$29*'PEV Sales by Manufacturer'!$Q63</f>
        <v>147443.09662224265</v>
      </c>
      <c r="M61" s="11">
        <f>M$29*'PEV Sales by Manufacturer'!$Q63</f>
        <v>146945.97357536765</v>
      </c>
      <c r="N61" s="11">
        <f>N$29*'PEV Sales by Manufacturer'!$Q63</f>
        <v>145041.8348460478</v>
      </c>
      <c r="O61" s="11">
        <f>O$29*'PEV Sales by Manufacturer'!$Q63</f>
        <v>142937.49724264705</v>
      </c>
      <c r="P61" s="11">
        <f>P$29*'PEV Sales by Manufacturer'!$Q63</f>
        <v>140883.77171415443</v>
      </c>
      <c r="Q61" s="11">
        <f>Q$29*'PEV Sales by Manufacturer'!$Q63</f>
        <v>138929.02090992648</v>
      </c>
      <c r="R61" s="11">
        <f>R$29*'PEV Sales by Manufacturer'!$Q63</f>
        <v>137190.2149586397</v>
      </c>
      <c r="S61" s="11">
        <f>S$29*'PEV Sales by Manufacturer'!$Q63</f>
        <v>135460.40670955883</v>
      </c>
      <c r="T61" s="11">
        <f>T$29*'PEV Sales by Manufacturer'!$Q63</f>
        <v>134059.01459099265</v>
      </c>
      <c r="U61" s="11">
        <f>U$29*'PEV Sales by Manufacturer'!$Q63</f>
        <v>132474.29428998163</v>
      </c>
      <c r="V61" s="11">
        <f>V$29*'PEV Sales by Manufacturer'!$Q63</f>
        <v>131167.3780445772</v>
      </c>
      <c r="W61" s="11">
        <f>W$29*'PEV Sales by Manufacturer'!$Q63</f>
        <v>129933.56812959559</v>
      </c>
      <c r="X61" s="11">
        <f>X$29*'PEV Sales by Manufacturer'!$Q63</f>
        <v>128582.7880859375</v>
      </c>
      <c r="Y61" s="11">
        <f>Y$29*'PEV Sales by Manufacturer'!$Q63</f>
        <v>127477.19542738971</v>
      </c>
      <c r="Z61" s="11">
        <f>Z$29*'PEV Sales by Manufacturer'!$Q63</f>
        <v>126343.48494944852</v>
      </c>
      <c r="AA61" s="11">
        <f>AA$29*'PEV Sales by Manufacturer'!$Q63</f>
        <v>125120.92216222426</v>
      </c>
      <c r="AB61" s="11">
        <f>AB$29*'PEV Sales by Manufacturer'!$Q63</f>
        <v>123950.09616268383</v>
      </c>
      <c r="AC61" s="11">
        <f>AC$29*'PEV Sales by Manufacturer'!$Q63</f>
        <v>122720.78509880515</v>
      </c>
      <c r="AD61" s="11">
        <f>AD$29*'PEV Sales by Manufacturer'!$Q63</f>
        <v>121394.74873621324</v>
      </c>
      <c r="AE61" s="11">
        <f>AE$29*'PEV Sales by Manufacturer'!$Q63</f>
        <v>120109.2020335478</v>
      </c>
      <c r="AF61" s="11">
        <f>AF$29*'PEV Sales by Manufacturer'!$Q63</f>
        <v>118814.65762867648</v>
      </c>
      <c r="AG61" s="11"/>
      <c r="AH61" s="11"/>
    </row>
    <row r="62" spans="1:34" x14ac:dyDescent="0.35">
      <c r="A62" s="17" t="s">
        <v>86</v>
      </c>
      <c r="B62" s="11">
        <f>'PEV Sales by Manufacturer'!K64</f>
        <v>5596</v>
      </c>
      <c r="C62" s="11">
        <f>'PEV Sales by Manufacturer'!L64</f>
        <v>48723</v>
      </c>
      <c r="D62" s="11">
        <f>D$29*'PEV Sales by Manufacturer'!$Q64</f>
        <v>121473.59295151655</v>
      </c>
      <c r="E62" s="11">
        <f>E$29*'PEV Sales by Manufacturer'!$Q64</f>
        <v>178246.7476275276</v>
      </c>
      <c r="F62" s="11">
        <f>F$29*'PEV Sales by Manufacturer'!$Q64</f>
        <v>248309.29087775736</v>
      </c>
      <c r="G62" s="11">
        <f>G$29*'PEV Sales by Manufacturer'!$Q64</f>
        <v>306494.7632123162</v>
      </c>
      <c r="H62" s="11">
        <f>H$29*'PEV Sales by Manufacturer'!$Q64</f>
        <v>341757.9225068934</v>
      </c>
      <c r="I62" s="11">
        <f>I$29*'PEV Sales by Manufacturer'!$Q64</f>
        <v>362044.2451171875</v>
      </c>
      <c r="J62" s="11">
        <f>J$29*'PEV Sales by Manufacturer'!$Q64</f>
        <v>366751.97064568015</v>
      </c>
      <c r="K62" s="11">
        <f>K$29*'PEV Sales by Manufacturer'!$Q64</f>
        <v>369492.0796185662</v>
      </c>
      <c r="L62" s="11">
        <f>L$29*'PEV Sales by Manufacturer'!$Q64</f>
        <v>366917.1048943015</v>
      </c>
      <c r="M62" s="11">
        <f>M$29*'PEV Sales by Manufacturer'!$Q64</f>
        <v>365679.9974724265</v>
      </c>
      <c r="N62" s="11">
        <f>N$29*'PEV Sales by Manufacturer'!$Q64</f>
        <v>360941.48420266545</v>
      </c>
      <c r="O62" s="11">
        <f>O$29*'PEV Sales by Manufacturer'!$Q64</f>
        <v>355704.7693014706</v>
      </c>
      <c r="P62" s="11">
        <f>P$29*'PEV Sales by Manufacturer'!$Q64</f>
        <v>350594.00425091916</v>
      </c>
      <c r="Q62" s="11">
        <f>Q$29*'PEV Sales by Manufacturer'!$Q64</f>
        <v>345729.5411305147</v>
      </c>
      <c r="R62" s="11">
        <f>R$29*'PEV Sales by Manufacturer'!$Q64</f>
        <v>341402.46403952211</v>
      </c>
      <c r="S62" s="11">
        <f>S$29*'PEV Sales by Manufacturer'!$Q64</f>
        <v>337097.77803308825</v>
      </c>
      <c r="T62" s="11">
        <f>T$29*'PEV Sales by Manufacturer'!$Q64</f>
        <v>333610.3666130515</v>
      </c>
      <c r="U62" s="11">
        <f>U$29*'PEV Sales by Manufacturer'!$Q64</f>
        <v>329666.7368451287</v>
      </c>
      <c r="V62" s="11">
        <f>V$29*'PEV Sales by Manufacturer'!$Q64</f>
        <v>326414.43181295961</v>
      </c>
      <c r="W62" s="11">
        <f>W$29*'PEV Sales by Manufacturer'!$Q64</f>
        <v>323344.0543428309</v>
      </c>
      <c r="X62" s="11">
        <f>X$29*'PEV Sales by Manufacturer'!$Q64</f>
        <v>319982.5927734375</v>
      </c>
      <c r="Y62" s="11">
        <f>Y$29*'PEV Sales by Manufacturer'!$Q64</f>
        <v>317231.28825827211</v>
      </c>
      <c r="Z62" s="11">
        <f>Z$29*'PEV Sales by Manufacturer'!$Q64</f>
        <v>314410.0116038603</v>
      </c>
      <c r="AA62" s="11">
        <f>AA$29*'PEV Sales by Manufacturer'!$Q64</f>
        <v>311367.62298943015</v>
      </c>
      <c r="AB62" s="11">
        <f>AB$29*'PEV Sales by Manufacturer'!$Q64</f>
        <v>308453.98311121325</v>
      </c>
      <c r="AC62" s="11">
        <f>AC$29*'PEV Sales by Manufacturer'!$Q64</f>
        <v>305394.801183364</v>
      </c>
      <c r="AD62" s="11">
        <f>AD$29*'PEV Sales by Manufacturer'!$Q64</f>
        <v>302094.91509650735</v>
      </c>
      <c r="AE62" s="11">
        <f>AE$29*'PEV Sales by Manufacturer'!$Q64</f>
        <v>298895.78889016545</v>
      </c>
      <c r="AF62" s="11">
        <f>AF$29*'PEV Sales by Manufacturer'!$Q64</f>
        <v>295674.2715992647</v>
      </c>
      <c r="AG62" s="11"/>
      <c r="AH62" s="11"/>
    </row>
    <row r="63" spans="1:34" x14ac:dyDescent="0.35">
      <c r="A63" s="17" t="s">
        <v>25</v>
      </c>
      <c r="B63" s="11">
        <f>'PEV Sales by Manufacturer'!K65</f>
        <v>3939</v>
      </c>
      <c r="C63" s="11">
        <f>'PEV Sales by Manufacturer'!L65</f>
        <v>2314</v>
      </c>
      <c r="D63" s="11">
        <f>D$29*'PEV Sales by Manufacturer'!$Q65</f>
        <v>5769.1417624080877</v>
      </c>
      <c r="E63" s="11">
        <f>E$29*'PEV Sales by Manufacturer'!$Q65</f>
        <v>8465.4675206801476</v>
      </c>
      <c r="F63" s="11">
        <f>F$29*'PEV Sales by Manufacturer'!$Q65</f>
        <v>11792.945818014705</v>
      </c>
      <c r="G63" s="11">
        <f>G$29*'PEV Sales by Manufacturer'!$Q65</f>
        <v>14556.346737132353</v>
      </c>
      <c r="H63" s="11">
        <f>H$29*'PEV Sales by Manufacturer'!$Q65</f>
        <v>16231.098920036764</v>
      </c>
      <c r="I63" s="11">
        <f>I$29*'PEV Sales by Manufacturer'!$Q65</f>
        <v>17194.556640625</v>
      </c>
      <c r="J63" s="11">
        <f>J$29*'PEV Sales by Manufacturer'!$Q65</f>
        <v>17418.140510110294</v>
      </c>
      <c r="K63" s="11">
        <f>K$29*'PEV Sales by Manufacturer'!$Q65</f>
        <v>17548.276424632353</v>
      </c>
      <c r="L63" s="11">
        <f>L$29*'PEV Sales by Manufacturer'!$Q65</f>
        <v>17425.983226102941</v>
      </c>
      <c r="M63" s="11">
        <f>M$29*'PEV Sales by Manufacturer'!$Q65</f>
        <v>17367.229319852941</v>
      </c>
      <c r="N63" s="11">
        <f>N$29*'PEV Sales by Manufacturer'!$Q65</f>
        <v>17142.183249080881</v>
      </c>
      <c r="O63" s="11">
        <f>O$29*'PEV Sales by Manufacturer'!$Q65</f>
        <v>16893.476102941175</v>
      </c>
      <c r="P63" s="11">
        <f>P$29*'PEV Sales by Manufacturer'!$Q65</f>
        <v>16650.750689338234</v>
      </c>
      <c r="Q63" s="11">
        <f>Q$29*'PEV Sales by Manufacturer'!$Q65</f>
        <v>16419.722886029413</v>
      </c>
      <c r="R63" s="11">
        <f>R$29*'PEV Sales by Manufacturer'!$Q65</f>
        <v>16214.217141544117</v>
      </c>
      <c r="S63" s="11">
        <f>S$29*'PEV Sales by Manufacturer'!$Q65</f>
        <v>16009.77481617647</v>
      </c>
      <c r="T63" s="11">
        <f>T$29*'PEV Sales by Manufacturer'!$Q65</f>
        <v>15844.147288602941</v>
      </c>
      <c r="U63" s="11">
        <f>U$29*'PEV Sales by Manufacturer'!$Q65</f>
        <v>15656.852596507353</v>
      </c>
      <c r="V63" s="11">
        <f>V$29*'PEV Sales by Manufacturer'!$Q65</f>
        <v>15502.390969669117</v>
      </c>
      <c r="W63" s="11">
        <f>W$29*'PEV Sales by Manufacturer'!$Q65</f>
        <v>15356.569623161764</v>
      </c>
      <c r="X63" s="11">
        <f>X$29*'PEV Sales by Manufacturer'!$Q65</f>
        <v>15196.923828125</v>
      </c>
      <c r="Y63" s="11">
        <f>Y$29*'PEV Sales by Manufacturer'!$Q65</f>
        <v>15066.256204044117</v>
      </c>
      <c r="Z63" s="11">
        <f>Z$29*'PEV Sales by Manufacturer'!$Q65</f>
        <v>14932.265395220587</v>
      </c>
      <c r="AA63" s="11">
        <f>AA$29*'PEV Sales by Manufacturer'!$Q65</f>
        <v>14787.773322610294</v>
      </c>
      <c r="AB63" s="11">
        <f>AB$29*'PEV Sales by Manufacturer'!$Q65</f>
        <v>14649.39590992647</v>
      </c>
      <c r="AC63" s="11">
        <f>AC$29*'PEV Sales by Manufacturer'!$Q65</f>
        <v>14504.106272977941</v>
      </c>
      <c r="AD63" s="11">
        <f>AD$29*'PEV Sales by Manufacturer'!$Q65</f>
        <v>14347.384880514706</v>
      </c>
      <c r="AE63" s="11">
        <f>AE$29*'PEV Sales by Manufacturer'!$Q65</f>
        <v>14195.448874080881</v>
      </c>
      <c r="AF63" s="11">
        <f>AF$29*'PEV Sales by Manufacturer'!$Q65</f>
        <v>14042.449448529411</v>
      </c>
      <c r="AG63" s="11"/>
      <c r="AH63" s="11"/>
    </row>
    <row r="64" spans="1:34" x14ac:dyDescent="0.35">
      <c r="A64" s="17" t="s">
        <v>26</v>
      </c>
      <c r="B64" s="11">
        <f>'PEV Sales by Manufacturer'!K66</f>
        <v>4468</v>
      </c>
      <c r="C64" s="11">
        <f>'PEV Sales by Manufacturer'!L66</f>
        <v>8943</v>
      </c>
      <c r="D64" s="11">
        <f>D$29*'PEV Sales by Manufacturer'!$Q66</f>
        <v>22296.212092141544</v>
      </c>
      <c r="E64" s="11">
        <f>E$29*'PEV Sales by Manufacturer'!$Q66</f>
        <v>32716.800361902577</v>
      </c>
      <c r="F64" s="11">
        <f>F$29*'PEV Sales by Manufacturer'!$Q66</f>
        <v>45576.626815257354</v>
      </c>
      <c r="G64" s="11">
        <f>G$29*'PEV Sales by Manufacturer'!$Q66</f>
        <v>56256.442899816182</v>
      </c>
      <c r="H64" s="11">
        <f>H$29*'PEV Sales by Manufacturer'!$Q66</f>
        <v>62728.918600643388</v>
      </c>
      <c r="I64" s="11">
        <f>I$29*'PEV Sales by Manufacturer'!$Q66</f>
        <v>66452.4287109375</v>
      </c>
      <c r="J64" s="11">
        <f>J$29*'PEV Sales by Manufacturer'!$Q66</f>
        <v>67316.52142693015</v>
      </c>
      <c r="K64" s="11">
        <f>K$29*'PEV Sales by Manufacturer'!$Q66</f>
        <v>67819.462431066175</v>
      </c>
      <c r="L64" s="11">
        <f>L$29*'PEV Sales by Manufacturer'!$Q66</f>
        <v>67346.831456801476</v>
      </c>
      <c r="M64" s="11">
        <f>M$29*'PEV Sales by Manufacturer'!$Q66</f>
        <v>67119.763097426476</v>
      </c>
      <c r="N64" s="11">
        <f>N$29*'PEV Sales by Manufacturer'!$Q66</f>
        <v>66250.019358915451</v>
      </c>
      <c r="O64" s="11">
        <f>O$29*'PEV Sales by Manufacturer'!$Q66</f>
        <v>65288.831801470595</v>
      </c>
      <c r="P64" s="11">
        <f>P$29*'PEV Sales by Manufacturer'!$Q66</f>
        <v>64350.762063419119</v>
      </c>
      <c r="Q64" s="11">
        <f>Q$29*'PEV Sales by Manufacturer'!$Q66</f>
        <v>63457.900505514706</v>
      </c>
      <c r="R64" s="11">
        <f>R$29*'PEV Sales by Manufacturer'!$Q66</f>
        <v>62663.674977022063</v>
      </c>
      <c r="S64" s="11">
        <f>S$29*'PEV Sales by Manufacturer'!$Q66</f>
        <v>61873.559283088238</v>
      </c>
      <c r="T64" s="11">
        <f>T$29*'PEV Sales by Manufacturer'!$Q66</f>
        <v>61233.452550551476</v>
      </c>
      <c r="U64" s="11">
        <f>U$29*'PEV Sales by Manufacturer'!$Q66</f>
        <v>60509.607938878682</v>
      </c>
      <c r="V64" s="11">
        <f>V$29*'PEV Sales by Manufacturer'!$Q66</f>
        <v>59912.654469209563</v>
      </c>
      <c r="W64" s="11">
        <f>W$29*'PEV Sales by Manufacturer'!$Q66</f>
        <v>59349.093405330888</v>
      </c>
      <c r="X64" s="11">
        <f>X$29*'PEV Sales by Manufacturer'!$Q66</f>
        <v>58732.1044921875</v>
      </c>
      <c r="Y64" s="11">
        <f>Y$29*'PEV Sales by Manufacturer'!$Q66</f>
        <v>58227.108570772063</v>
      </c>
      <c r="Z64" s="11">
        <f>Z$29*'PEV Sales by Manufacturer'!$Q66</f>
        <v>57709.269416360301</v>
      </c>
      <c r="AA64" s="11">
        <f>AA$29*'PEV Sales by Manufacturer'!$Q66</f>
        <v>57150.84564568015</v>
      </c>
      <c r="AB64" s="11">
        <f>AB$29*'PEV Sales by Manufacturer'!$Q66</f>
        <v>56616.053423713238</v>
      </c>
      <c r="AC64" s="11">
        <f>AC$29*'PEV Sales by Manufacturer'!$Q66</f>
        <v>56054.547277113976</v>
      </c>
      <c r="AD64" s="11">
        <f>AD$29*'PEV Sales by Manufacturer'!$Q66</f>
        <v>55448.860409007357</v>
      </c>
      <c r="AE64" s="11">
        <f>AE$29*'PEV Sales by Manufacturer'!$Q66</f>
        <v>54861.667796415444</v>
      </c>
      <c r="AF64" s="11">
        <f>AF$29*'PEV Sales by Manufacturer'!$Q66</f>
        <v>54270.365349264706</v>
      </c>
      <c r="AG64" s="11"/>
      <c r="AH64" s="11"/>
    </row>
    <row r="65" spans="1:34" x14ac:dyDescent="0.35">
      <c r="A65" s="17" t="s">
        <v>28</v>
      </c>
      <c r="B65" s="11">
        <f>'PEV Sales by Manufacturer'!K67</f>
        <v>4237</v>
      </c>
      <c r="C65" s="11">
        <f>'PEV Sales by Manufacturer'!L67</f>
        <v>6158</v>
      </c>
      <c r="D65" s="11">
        <f>D$29*'PEV Sales by Manufacturer'!$Q67</f>
        <v>15352.798173253677</v>
      </c>
      <c r="E65" s="11">
        <f>E$29*'PEV Sales by Manufacturer'!$Q67</f>
        <v>22528.240705422795</v>
      </c>
      <c r="F65" s="11">
        <f>F$29*'PEV Sales by Manufacturer'!$Q67</f>
        <v>31383.301792279413</v>
      </c>
      <c r="G65" s="11">
        <f>G$29*'PEV Sales by Manufacturer'!$Q67</f>
        <v>38737.244255514706</v>
      </c>
      <c r="H65" s="11">
        <f>H$29*'PEV Sales by Manufacturer'!$Q67</f>
        <v>43194.082605698532</v>
      </c>
      <c r="I65" s="11">
        <f>I$29*'PEV Sales by Manufacturer'!$Q67</f>
        <v>45758.029296875</v>
      </c>
      <c r="J65" s="11">
        <f>J$29*'PEV Sales by Manufacturer'!$Q67</f>
        <v>46353.029067095595</v>
      </c>
      <c r="K65" s="11">
        <f>K$29*'PEV Sales by Manufacturer'!$Q67</f>
        <v>46699.345818014706</v>
      </c>
      <c r="L65" s="11">
        <f>L$29*'PEV Sales by Manufacturer'!$Q67</f>
        <v>46373.900045955888</v>
      </c>
      <c r="M65" s="11">
        <f>M$29*'PEV Sales by Manufacturer'!$Q67</f>
        <v>46217.544577205888</v>
      </c>
      <c r="N65" s="11">
        <f>N$29*'PEV Sales by Manufacturer'!$Q67</f>
        <v>45618.653607536769</v>
      </c>
      <c r="O65" s="11">
        <f>O$29*'PEV Sales by Manufacturer'!$Q67</f>
        <v>44956.795955882357</v>
      </c>
      <c r="P65" s="11">
        <f>P$29*'PEV Sales by Manufacturer'!$Q67</f>
        <v>44310.856847426476</v>
      </c>
      <c r="Q65" s="11">
        <f>Q$29*'PEV Sales by Manufacturer'!$Q67</f>
        <v>43696.047334558825</v>
      </c>
      <c r="R65" s="11">
        <f>R$29*'PEV Sales by Manufacturer'!$Q67</f>
        <v>43149.156939338238</v>
      </c>
      <c r="S65" s="11">
        <f>S$29*'PEV Sales by Manufacturer'!$Q67</f>
        <v>42605.096507352944</v>
      </c>
      <c r="T65" s="11">
        <f>T$29*'PEV Sales by Manufacturer'!$Q67</f>
        <v>42164.329733455888</v>
      </c>
      <c r="U65" s="11">
        <f>U$29*'PEV Sales by Manufacturer'!$Q67</f>
        <v>41665.902458639706</v>
      </c>
      <c r="V65" s="11">
        <f>V$29*'PEV Sales by Manufacturer'!$Q67</f>
        <v>41254.850298713238</v>
      </c>
      <c r="W65" s="11">
        <f>W$29*'PEV Sales by Manufacturer'!$Q67</f>
        <v>40866.791590073532</v>
      </c>
      <c r="X65" s="11">
        <f>X$29*'PEV Sales by Manufacturer'!$Q67</f>
        <v>40441.943359375</v>
      </c>
      <c r="Y65" s="11">
        <f>Y$29*'PEV Sales by Manufacturer'!$Q67</f>
        <v>40094.211626838238</v>
      </c>
      <c r="Z65" s="11">
        <f>Z$29*'PEV Sales by Manufacturer'!$Q67</f>
        <v>39737.636259191182</v>
      </c>
      <c r="AA65" s="11">
        <f>AA$29*'PEV Sales by Manufacturer'!$Q67</f>
        <v>39353.115004595595</v>
      </c>
      <c r="AB65" s="11">
        <f>AB$29*'PEV Sales by Manufacturer'!$Q67</f>
        <v>38984.866038602944</v>
      </c>
      <c r="AC65" s="11">
        <f>AC$29*'PEV Sales by Manufacturer'!$Q67</f>
        <v>38598.222311580888</v>
      </c>
      <c r="AD65" s="11">
        <f>AD$29*'PEV Sales by Manufacturer'!$Q67</f>
        <v>38181.156479779413</v>
      </c>
      <c r="AE65" s="11">
        <f>AE$29*'PEV Sales by Manufacturer'!$Q67</f>
        <v>37776.825482536769</v>
      </c>
      <c r="AF65" s="11">
        <f>AF$29*'PEV Sales by Manufacturer'!$Q67</f>
        <v>37369.664522058825</v>
      </c>
      <c r="AG65" s="11"/>
      <c r="AH65" s="11"/>
    </row>
    <row r="66" spans="1:34" x14ac:dyDescent="0.35">
      <c r="A66" s="17" t="s">
        <v>29</v>
      </c>
      <c r="B66" s="11">
        <f>'PEV Sales by Manufacturer'!K68</f>
        <v>2454</v>
      </c>
      <c r="C66" s="11">
        <f>'PEV Sales by Manufacturer'!L68</f>
        <v>5900</v>
      </c>
      <c r="D66" s="11">
        <f>D$29*'PEV Sales by Manufacturer'!$Q68</f>
        <v>14709.566291360294</v>
      </c>
      <c r="E66" s="11">
        <f>E$29*'PEV Sales by Manufacturer'!$Q68</f>
        <v>21584.381318933822</v>
      </c>
      <c r="F66" s="11">
        <f>F$29*'PEV Sales by Manufacturer'!$Q68</f>
        <v>30068.44439338235</v>
      </c>
      <c r="G66" s="11">
        <f>G$29*'PEV Sales by Manufacturer'!$Q68</f>
        <v>37114.280790441175</v>
      </c>
      <c r="H66" s="11">
        <f>H$29*'PEV Sales by Manufacturer'!$Q68</f>
        <v>41384.392233455881</v>
      </c>
      <c r="I66" s="11">
        <f>I$29*'PEV Sales by Manufacturer'!$Q68</f>
        <v>43840.91796875</v>
      </c>
      <c r="J66" s="11">
        <f>J$29*'PEV Sales by Manufacturer'!$Q68</f>
        <v>44410.989200367643</v>
      </c>
      <c r="K66" s="11">
        <f>K$29*'PEV Sales by Manufacturer'!$Q68</f>
        <v>44742.796415441175</v>
      </c>
      <c r="L66" s="11">
        <f>L$29*'PEV Sales by Manufacturer'!$Q68</f>
        <v>44430.985753676468</v>
      </c>
      <c r="M66" s="11">
        <f>M$29*'PEV Sales by Manufacturer'!$Q68</f>
        <v>44281.181066176468</v>
      </c>
      <c r="N66" s="11">
        <f>N$29*'PEV Sales by Manufacturer'!$Q68</f>
        <v>43707.381663602937</v>
      </c>
      <c r="O66" s="11">
        <f>O$29*'PEV Sales by Manufacturer'!$Q68</f>
        <v>43073.253676470587</v>
      </c>
      <c r="P66" s="11">
        <f>P$29*'PEV Sales by Manufacturer'!$Q68</f>
        <v>42454.377297794112</v>
      </c>
      <c r="Q66" s="11">
        <f>Q$29*'PEV Sales by Manufacturer'!$Q68</f>
        <v>41865.326286764706</v>
      </c>
      <c r="R66" s="11">
        <f>R$29*'PEV Sales by Manufacturer'!$Q68</f>
        <v>41341.348805147056</v>
      </c>
      <c r="S66" s="11">
        <f>S$29*'PEV Sales by Manufacturer'!$Q68</f>
        <v>40820.082720588231</v>
      </c>
      <c r="T66" s="11">
        <f>T$29*'PEV Sales by Manufacturer'!$Q68</f>
        <v>40397.782628676468</v>
      </c>
      <c r="U66" s="11">
        <f>U$29*'PEV Sales by Manufacturer'!$Q68</f>
        <v>39920.237821691175</v>
      </c>
      <c r="V66" s="11">
        <f>V$29*'PEV Sales by Manufacturer'!$Q68</f>
        <v>39526.407398897056</v>
      </c>
      <c r="W66" s="11">
        <f>W$29*'PEV Sales by Manufacturer'!$Q68</f>
        <v>39154.607077205881</v>
      </c>
      <c r="X66" s="11">
        <f>X$29*'PEV Sales by Manufacturer'!$Q68</f>
        <v>38747.55859375</v>
      </c>
      <c r="Y66" s="11">
        <f>Y$29*'PEV Sales by Manufacturer'!$Q68</f>
        <v>38414.395680147056</v>
      </c>
      <c r="Z66" s="11">
        <f>Z$29*'PEV Sales by Manufacturer'!$Q68</f>
        <v>38072.759650735294</v>
      </c>
      <c r="AA66" s="11">
        <f>AA$29*'PEV Sales by Manufacturer'!$Q68</f>
        <v>37704.348575367643</v>
      </c>
      <c r="AB66" s="11">
        <f>AB$29*'PEV Sales by Manufacturer'!$Q68</f>
        <v>37351.528033088231</v>
      </c>
      <c r="AC66" s="11">
        <f>AC$29*'PEV Sales by Manufacturer'!$Q68</f>
        <v>36981.083409926468</v>
      </c>
      <c r="AD66" s="11">
        <f>AD$29*'PEV Sales by Manufacturer'!$Q68</f>
        <v>36581.49126838235</v>
      </c>
      <c r="AE66" s="11">
        <f>AE$29*'PEV Sales by Manufacturer'!$Q68</f>
        <v>36194.100413602937</v>
      </c>
      <c r="AF66" s="11">
        <f>AF$29*'PEV Sales by Manufacturer'!$Q68</f>
        <v>35803.998161764706</v>
      </c>
      <c r="AG66" s="11"/>
      <c r="AH66" s="11"/>
    </row>
    <row r="67" spans="1:34" x14ac:dyDescent="0.35">
      <c r="A67" s="17" t="s">
        <v>87</v>
      </c>
      <c r="B67" s="11">
        <f>'PEV Sales by Manufacturer'!K69</f>
        <v>7106</v>
      </c>
      <c r="C67" s="11">
        <f>'PEV Sales by Manufacturer'!L69</f>
        <v>15606</v>
      </c>
      <c r="D67" s="11">
        <f>D$29*'PEV Sales by Manufacturer'!$Q69</f>
        <v>38908.049414062501</v>
      </c>
      <c r="E67" s="11">
        <f>E$29*'PEV Sales by Manufacturer'!$Q69</f>
        <v>57092.517773437496</v>
      </c>
      <c r="F67" s="11">
        <f>F$29*'PEV Sales by Manufacturer'!$Q69</f>
        <v>79533.583593749994</v>
      </c>
      <c r="G67" s="11">
        <f>G$29*'PEV Sales by Manufacturer'!$Q69</f>
        <v>98170.41796875</v>
      </c>
      <c r="H67" s="11">
        <f>H$29*'PEV Sales by Manufacturer'!$Q69</f>
        <v>109465.224609375</v>
      </c>
      <c r="I67" s="11">
        <f>I$29*'PEV Sales by Manufacturer'!$Q69</f>
        <v>115962.943359375</v>
      </c>
      <c r="J67" s="11">
        <f>J$29*'PEV Sales by Manufacturer'!$Q69</f>
        <v>117470.830078125</v>
      </c>
      <c r="K67" s="11">
        <f>K$29*'PEV Sales by Manufacturer'!$Q69</f>
        <v>118348.48828125</v>
      </c>
      <c r="L67" s="11">
        <f>L$29*'PEV Sales by Manufacturer'!$Q69</f>
        <v>117523.72265625</v>
      </c>
      <c r="M67" s="11">
        <f>M$29*'PEV Sales by Manufacturer'!$Q69</f>
        <v>117127.4765625</v>
      </c>
      <c r="N67" s="11">
        <f>N$29*'PEV Sales by Manufacturer'!$Q69</f>
        <v>115609.728515625</v>
      </c>
      <c r="O67" s="11">
        <f>O$29*'PEV Sales by Manufacturer'!$Q69</f>
        <v>113932.40625</v>
      </c>
      <c r="P67" s="11">
        <f>P$29*'PEV Sales by Manufacturer'!$Q69</f>
        <v>112295.42578125</v>
      </c>
      <c r="Q67" s="11">
        <f>Q$29*'PEV Sales by Manufacturer'!$Q69</f>
        <v>110737.3359375</v>
      </c>
      <c r="R67" s="11">
        <f>R$29*'PEV Sales by Manufacturer'!$Q69</f>
        <v>109351.37109375</v>
      </c>
      <c r="S67" s="11">
        <f>S$29*'PEV Sales by Manufacturer'!$Q69</f>
        <v>107972.578125</v>
      </c>
      <c r="T67" s="11">
        <f>T$29*'PEV Sales by Manufacturer'!$Q69</f>
        <v>106855.55859375</v>
      </c>
      <c r="U67" s="11">
        <f>U$29*'PEV Sales by Manufacturer'!$Q69</f>
        <v>105592.412109375</v>
      </c>
      <c r="V67" s="11">
        <f>V$29*'PEV Sales by Manufacturer'!$Q69</f>
        <v>104550.697265625</v>
      </c>
      <c r="W67" s="11">
        <f>W$29*'PEV Sales by Manufacturer'!$Q69</f>
        <v>103567.25390625</v>
      </c>
      <c r="X67" s="11">
        <f>X$29*'PEV Sales by Manufacturer'!$Q69</f>
        <v>102490.576171875</v>
      </c>
      <c r="Y67" s="11">
        <f>Y$29*'PEV Sales by Manufacturer'!$Q69</f>
        <v>101609.33203125</v>
      </c>
      <c r="Z67" s="11">
        <f>Z$29*'PEV Sales by Manufacturer'!$Q69</f>
        <v>100705.67578125</v>
      </c>
      <c r="AA67" s="11">
        <f>AA$29*'PEV Sales by Manufacturer'!$Q69</f>
        <v>99731.197265625</v>
      </c>
      <c r="AB67" s="11">
        <f>AB$29*'PEV Sales by Manufacturer'!$Q69</f>
        <v>98797.95703125</v>
      </c>
      <c r="AC67" s="11">
        <f>AC$29*'PEV Sales by Manufacturer'!$Q69</f>
        <v>97818.099609375</v>
      </c>
      <c r="AD67" s="11">
        <f>AD$29*'PEV Sales by Manufacturer'!$Q69</f>
        <v>96761.14453125</v>
      </c>
      <c r="AE67" s="11">
        <f>AE$29*'PEV Sales by Manufacturer'!$Q69</f>
        <v>95736.462890625</v>
      </c>
      <c r="AF67" s="11">
        <f>AF$29*'PEV Sales by Manufacturer'!$Q69</f>
        <v>94704.609375</v>
      </c>
      <c r="AG67" s="11"/>
      <c r="AH67" s="11"/>
    </row>
    <row r="68" spans="1:34" x14ac:dyDescent="0.35">
      <c r="A68" s="17" t="s">
        <v>31</v>
      </c>
      <c r="B68" s="11">
        <f>'PEV Sales by Manufacturer'!K70</f>
        <v>2521</v>
      </c>
      <c r="C68" s="11">
        <f>'PEV Sales by Manufacturer'!L70</f>
        <v>2512</v>
      </c>
      <c r="D68" s="11">
        <f>D$29*'PEV Sales by Manufacturer'!$Q70</f>
        <v>6262.7848345588236</v>
      </c>
      <c r="E68" s="11">
        <f>E$29*'PEV Sales by Manufacturer'!$Q70</f>
        <v>9189.8247242647067</v>
      </c>
      <c r="F68" s="11">
        <f>F$29*'PEV Sales by Manufacturer'!$Q70</f>
        <v>12802.022426470588</v>
      </c>
      <c r="G68" s="11">
        <f>G$29*'PEV Sales by Manufacturer'!$Q70</f>
        <v>15801.876838235296</v>
      </c>
      <c r="H68" s="11">
        <f>H$29*'PEV Sales by Manufacturer'!$Q70</f>
        <v>17619.931066176472</v>
      </c>
      <c r="I68" s="11">
        <f>I$29*'PEV Sales by Manufacturer'!$Q70</f>
        <v>18665.828125</v>
      </c>
      <c r="J68" s="11">
        <f>J$29*'PEV Sales by Manufacturer'!$Q70</f>
        <v>18908.543198529413</v>
      </c>
      <c r="K68" s="11">
        <f>K$29*'PEV Sales by Manufacturer'!$Q70</f>
        <v>19049.814338235294</v>
      </c>
      <c r="L68" s="11">
        <f>L$29*'PEV Sales by Manufacturer'!$Q70</f>
        <v>18917.056985294119</v>
      </c>
      <c r="M68" s="11">
        <f>M$29*'PEV Sales by Manufacturer'!$Q70</f>
        <v>18853.275735294119</v>
      </c>
      <c r="N68" s="11">
        <f>N$29*'PEV Sales by Manufacturer'!$Q70</f>
        <v>18608.973345588238</v>
      </c>
      <c r="O68" s="11">
        <f>O$29*'PEV Sales by Manufacturer'!$Q70</f>
        <v>18338.985294117647</v>
      </c>
      <c r="P68" s="11">
        <f>P$29*'PEV Sales by Manufacturer'!$Q70</f>
        <v>18075.490808823532</v>
      </c>
      <c r="Q68" s="11">
        <f>Q$29*'PEV Sales by Manufacturer'!$Q70</f>
        <v>17824.694852941178</v>
      </c>
      <c r="R68" s="11">
        <f>R$29*'PEV Sales by Manufacturer'!$Q70</f>
        <v>17601.604779411766</v>
      </c>
      <c r="S68" s="11">
        <f>S$29*'PEV Sales by Manufacturer'!$Q70</f>
        <v>17379.669117647059</v>
      </c>
      <c r="T68" s="11">
        <f>T$29*'PEV Sales by Manufacturer'!$Q70</f>
        <v>17199.869485294119</v>
      </c>
      <c r="U68" s="11">
        <f>U$29*'PEV Sales by Manufacturer'!$Q70</f>
        <v>16996.548713235294</v>
      </c>
      <c r="V68" s="11">
        <f>V$29*'PEV Sales by Manufacturer'!$Q70</f>
        <v>16828.870404411766</v>
      </c>
      <c r="W68" s="11">
        <f>W$29*'PEV Sales by Manufacturer'!$Q70</f>
        <v>16670.571691176472</v>
      </c>
      <c r="X68" s="11">
        <f>X$29*'PEV Sales by Manufacturer'!$Q70</f>
        <v>16497.265625</v>
      </c>
      <c r="Y68" s="11">
        <f>Y$29*'PEV Sales by Manufacturer'!$Q70</f>
        <v>16355.417279411766</v>
      </c>
      <c r="Z68" s="11">
        <f>Z$29*'PEV Sales by Manufacturer'!$Q70</f>
        <v>16209.961397058825</v>
      </c>
      <c r="AA68" s="11">
        <f>AA$29*'PEV Sales by Manufacturer'!$Q70</f>
        <v>16053.105698529413</v>
      </c>
      <c r="AB68" s="11">
        <f>AB$29*'PEV Sales by Manufacturer'!$Q70</f>
        <v>15902.887867647059</v>
      </c>
      <c r="AC68" s="11">
        <f>AC$29*'PEV Sales by Manufacturer'!$Q70</f>
        <v>15745.166360294119</v>
      </c>
      <c r="AD68" s="11">
        <f>AD$29*'PEV Sales by Manufacturer'!$Q70</f>
        <v>15575.034926470589</v>
      </c>
      <c r="AE68" s="11">
        <f>AE$29*'PEV Sales by Manufacturer'!$Q70</f>
        <v>15410.098345588236</v>
      </c>
      <c r="AF68" s="11">
        <f>AF$29*'PEV Sales by Manufacturer'!$Q70</f>
        <v>15244.007352941177</v>
      </c>
      <c r="AG68" s="11"/>
      <c r="AH68" s="11"/>
    </row>
    <row r="69" spans="1:34" x14ac:dyDescent="0.35">
      <c r="A69" s="17" t="s">
        <v>88</v>
      </c>
      <c r="B69" s="11">
        <f>'PEV Sales by Manufacturer'!K71</f>
        <v>0</v>
      </c>
      <c r="C69" s="11">
        <f>'PEV Sales by Manufacturer'!L71</f>
        <v>0</v>
      </c>
      <c r="D69" s="11">
        <f>D$29*'PEV Sales by Manufacturer'!$Q71</f>
        <v>0</v>
      </c>
      <c r="E69" s="11">
        <f>E$29*'PEV Sales by Manufacturer'!$Q71</f>
        <v>0</v>
      </c>
      <c r="F69" s="11">
        <f>F$29*'PEV Sales by Manufacturer'!$Q71</f>
        <v>0</v>
      </c>
      <c r="G69" s="11">
        <f>G$29*'PEV Sales by Manufacturer'!$Q71</f>
        <v>0</v>
      </c>
      <c r="H69" s="11">
        <f>H$29*'PEV Sales by Manufacturer'!$Q71</f>
        <v>0</v>
      </c>
      <c r="I69" s="11">
        <f>I$29*'PEV Sales by Manufacturer'!$Q71</f>
        <v>0</v>
      </c>
      <c r="J69" s="11">
        <f>J$29*'PEV Sales by Manufacturer'!$Q71</f>
        <v>0</v>
      </c>
      <c r="K69" s="11">
        <f>K$29*'PEV Sales by Manufacturer'!$Q71</f>
        <v>0</v>
      </c>
      <c r="L69" s="11">
        <f>L$29*'PEV Sales by Manufacturer'!$Q71</f>
        <v>0</v>
      </c>
      <c r="M69" s="11">
        <f>M$29*'PEV Sales by Manufacturer'!$Q71</f>
        <v>0</v>
      </c>
      <c r="N69" s="11">
        <f>N$29*'PEV Sales by Manufacturer'!$Q71</f>
        <v>0</v>
      </c>
      <c r="O69" s="11">
        <f>O$29*'PEV Sales by Manufacturer'!$Q71</f>
        <v>0</v>
      </c>
      <c r="P69" s="11">
        <f>P$29*'PEV Sales by Manufacturer'!$Q71</f>
        <v>0</v>
      </c>
      <c r="Q69" s="11">
        <f>Q$29*'PEV Sales by Manufacturer'!$Q71</f>
        <v>0</v>
      </c>
      <c r="R69" s="11">
        <f>R$29*'PEV Sales by Manufacturer'!$Q71</f>
        <v>0</v>
      </c>
      <c r="S69" s="11">
        <f>S$29*'PEV Sales by Manufacturer'!$Q71</f>
        <v>0</v>
      </c>
      <c r="T69" s="11">
        <f>T$29*'PEV Sales by Manufacturer'!$Q71</f>
        <v>0</v>
      </c>
      <c r="U69" s="11">
        <f>U$29*'PEV Sales by Manufacturer'!$Q71</f>
        <v>0</v>
      </c>
      <c r="V69" s="11">
        <f>V$29*'PEV Sales by Manufacturer'!$Q71</f>
        <v>0</v>
      </c>
      <c r="W69" s="11">
        <f>W$29*'PEV Sales by Manufacturer'!$Q71</f>
        <v>0</v>
      </c>
      <c r="X69" s="11">
        <f>X$29*'PEV Sales by Manufacturer'!$Q71</f>
        <v>0</v>
      </c>
      <c r="Y69" s="11">
        <f>Y$29*'PEV Sales by Manufacturer'!$Q71</f>
        <v>0</v>
      </c>
      <c r="Z69" s="11">
        <f>Z$29*'PEV Sales by Manufacturer'!$Q71</f>
        <v>0</v>
      </c>
      <c r="AA69" s="11">
        <f>AA$29*'PEV Sales by Manufacturer'!$Q71</f>
        <v>0</v>
      </c>
      <c r="AB69" s="11">
        <f>AB$29*'PEV Sales by Manufacturer'!$Q71</f>
        <v>0</v>
      </c>
      <c r="AC69" s="11">
        <f>AC$29*'PEV Sales by Manufacturer'!$Q71</f>
        <v>0</v>
      </c>
      <c r="AD69" s="11">
        <f>AD$29*'PEV Sales by Manufacturer'!$Q71</f>
        <v>0</v>
      </c>
      <c r="AE69" s="11">
        <f>AE$29*'PEV Sales by Manufacturer'!$Q71</f>
        <v>0</v>
      </c>
      <c r="AF69" s="11">
        <f>AF$29*'PEV Sales by Manufacturer'!$Q71</f>
        <v>0</v>
      </c>
      <c r="AG69" s="11"/>
      <c r="AH69" s="11"/>
    </row>
    <row r="70" spans="1:34" x14ac:dyDescent="0.35">
      <c r="A70" s="17" t="s">
        <v>89</v>
      </c>
      <c r="B70" s="11">
        <f>'PEV Sales by Manufacturer'!K72</f>
        <v>1236</v>
      </c>
      <c r="C70" s="11">
        <f>'PEV Sales by Manufacturer'!L72</f>
        <v>78</v>
      </c>
      <c r="D70" s="11">
        <f>D$29*'PEV Sales by Manufacturer'!$Q72</f>
        <v>194.46545266544118</v>
      </c>
      <c r="E70" s="11">
        <f>E$29*'PEV Sales by Manufacturer'!$Q72</f>
        <v>285.35283777573528</v>
      </c>
      <c r="F70" s="11">
        <f>F$29*'PEV Sales by Manufacturer'!$Q72</f>
        <v>397.51502757352938</v>
      </c>
      <c r="G70" s="11">
        <f>G$29*'PEV Sales by Manufacturer'!$Q72</f>
        <v>490.6633731617647</v>
      </c>
      <c r="H70" s="11">
        <f>H$29*'PEV Sales by Manufacturer'!$Q72</f>
        <v>547.11569393382354</v>
      </c>
      <c r="I70" s="11">
        <f>I$29*'PEV Sales by Manufacturer'!$Q72</f>
        <v>579.591796875</v>
      </c>
      <c r="J70" s="11">
        <f>J$29*'PEV Sales by Manufacturer'!$Q72</f>
        <v>587.12833180147061</v>
      </c>
      <c r="K70" s="11">
        <f>K$29*'PEV Sales by Manufacturer'!$Q72</f>
        <v>591.51493566176464</v>
      </c>
      <c r="L70" s="11">
        <f>L$29*'PEV Sales by Manufacturer'!$Q72</f>
        <v>587.39269301470586</v>
      </c>
      <c r="M70" s="11">
        <f>M$29*'PEV Sales by Manufacturer'!$Q72</f>
        <v>585.41222426470586</v>
      </c>
      <c r="N70" s="11">
        <f>N$29*'PEV Sales by Manufacturer'!$Q72</f>
        <v>577.82640165441171</v>
      </c>
      <c r="O70" s="11">
        <f>O$29*'PEV Sales by Manufacturer'!$Q72</f>
        <v>569.44301470588232</v>
      </c>
      <c r="P70" s="11">
        <f>P$29*'PEV Sales by Manufacturer'!$Q72</f>
        <v>561.26125919117646</v>
      </c>
      <c r="Q70" s="11">
        <f>Q$29*'PEV Sales by Manufacturer'!$Q72</f>
        <v>553.47380514705878</v>
      </c>
      <c r="R70" s="11">
        <f>R$29*'PEV Sales by Manufacturer'!$Q72</f>
        <v>546.54664522058818</v>
      </c>
      <c r="S70" s="11">
        <f>S$29*'PEV Sales by Manufacturer'!$Q72</f>
        <v>539.65533088235293</v>
      </c>
      <c r="T70" s="11">
        <f>T$29*'PEV Sales by Manufacturer'!$Q72</f>
        <v>534.07238051470586</v>
      </c>
      <c r="U70" s="11">
        <f>U$29*'PEV Sales by Manufacturer'!$Q72</f>
        <v>527.75907628676464</v>
      </c>
      <c r="V70" s="11">
        <f>V$29*'PEV Sales by Manufacturer'!$Q72</f>
        <v>522.55250459558818</v>
      </c>
      <c r="W70" s="11">
        <f>W$29*'PEV Sales by Manufacturer'!$Q72</f>
        <v>517.63717830882354</v>
      </c>
      <c r="X70" s="11">
        <f>X$29*'PEV Sales by Manufacturer'!$Q72</f>
        <v>512.255859375</v>
      </c>
      <c r="Y70" s="11">
        <f>Y$29*'PEV Sales by Manufacturer'!$Q72</f>
        <v>507.85133272058823</v>
      </c>
      <c r="Z70" s="11">
        <f>Z$29*'PEV Sales by Manufacturer'!$Q72</f>
        <v>503.33478860294116</v>
      </c>
      <c r="AA70" s="11">
        <f>AA$29*'PEV Sales by Manufacturer'!$Q72</f>
        <v>498.46426930147055</v>
      </c>
      <c r="AB70" s="11">
        <f>AB$29*'PEV Sales by Manufacturer'!$Q72</f>
        <v>493.79986213235293</v>
      </c>
      <c r="AC70" s="11">
        <f>AC$29*'PEV Sales by Manufacturer'!$Q72</f>
        <v>488.90245863970586</v>
      </c>
      <c r="AD70" s="11">
        <f>AD$29*'PEV Sales by Manufacturer'!$Q72</f>
        <v>483.61971507352939</v>
      </c>
      <c r="AE70" s="11">
        <f>AE$29*'PEV Sales by Manufacturer'!$Q72</f>
        <v>478.49827665441177</v>
      </c>
      <c r="AF70" s="11">
        <f>AF$29*'PEV Sales by Manufacturer'!$Q72</f>
        <v>473.34099264705878</v>
      </c>
      <c r="AG70" s="11"/>
      <c r="AH70" s="11"/>
    </row>
    <row r="71" spans="1:34" x14ac:dyDescent="0.35">
      <c r="A71" s="17" t="s">
        <v>30</v>
      </c>
      <c r="B71" s="11">
        <f>'PEV Sales by Manufacturer'!K73</f>
        <v>1964</v>
      </c>
      <c r="C71" s="11">
        <f>'PEV Sales by Manufacturer'!L73</f>
        <v>2250</v>
      </c>
      <c r="D71" s="11">
        <f>D$29*'PEV Sales by Manufacturer'!$Q73</f>
        <v>5609.580365349264</v>
      </c>
      <c r="E71" s="11">
        <f>E$29*'PEV Sales by Manufacturer'!$Q73</f>
        <v>8231.3318589154405</v>
      </c>
      <c r="F71" s="11">
        <f>F$29*'PEV Sales by Manufacturer'!$Q73</f>
        <v>11466.779641544117</v>
      </c>
      <c r="G71" s="11">
        <f>G$29*'PEV Sales by Manufacturer'!$Q73</f>
        <v>14153.751148897058</v>
      </c>
      <c r="H71" s="11">
        <f>H$29*'PEV Sales by Manufacturer'!$Q73</f>
        <v>15782.183478860294</v>
      </c>
      <c r="I71" s="11">
        <f>I$29*'PEV Sales by Manufacturer'!$Q73</f>
        <v>16718.994140625</v>
      </c>
      <c r="J71" s="11">
        <f>J$29*'PEV Sales by Manufacturer'!$Q73</f>
        <v>16936.394186580881</v>
      </c>
      <c r="K71" s="11">
        <f>K$29*'PEV Sales by Manufacturer'!$Q73</f>
        <v>17062.930836397059</v>
      </c>
      <c r="L71" s="11">
        <f>L$29*'PEV Sales by Manufacturer'!$Q73</f>
        <v>16944.019990808822</v>
      </c>
      <c r="M71" s="11">
        <f>M$29*'PEV Sales by Manufacturer'!$Q73</f>
        <v>16886.891084558822</v>
      </c>
      <c r="N71" s="11">
        <f>N$29*'PEV Sales by Manufacturer'!$Q73</f>
        <v>16668.069278492647</v>
      </c>
      <c r="O71" s="11">
        <f>O$29*'PEV Sales by Manufacturer'!$Q73</f>
        <v>16426.240808823528</v>
      </c>
      <c r="P71" s="11">
        <f>P$29*'PEV Sales by Manufacturer'!$Q73</f>
        <v>16190.228630514704</v>
      </c>
      <c r="Q71" s="11">
        <f>Q$29*'PEV Sales by Manufacturer'!$Q73</f>
        <v>15965.590533088234</v>
      </c>
      <c r="R71" s="11">
        <f>R$29*'PEV Sales by Manufacturer'!$Q73</f>
        <v>15765.768612132351</v>
      </c>
      <c r="S71" s="11">
        <f>S$29*'PEV Sales by Manufacturer'!$Q73</f>
        <v>15566.980698529411</v>
      </c>
      <c r="T71" s="11">
        <f>T$29*'PEV Sales by Manufacturer'!$Q73</f>
        <v>15405.934053308823</v>
      </c>
      <c r="U71" s="11">
        <f>U$29*'PEV Sales by Manufacturer'!$Q73</f>
        <v>15223.819508272058</v>
      </c>
      <c r="V71" s="11">
        <f>V$29*'PEV Sales by Manufacturer'!$Q73</f>
        <v>15073.629940257351</v>
      </c>
      <c r="W71" s="11">
        <f>W$29*'PEV Sales by Manufacturer'!$Q73</f>
        <v>14931.841681985294</v>
      </c>
      <c r="X71" s="11">
        <f>X$29*'PEV Sales by Manufacturer'!$Q73</f>
        <v>14776.611328124998</v>
      </c>
      <c r="Y71" s="11">
        <f>Y$29*'PEV Sales by Manufacturer'!$Q73</f>
        <v>14649.557674632351</v>
      </c>
      <c r="Z71" s="11">
        <f>Z$29*'PEV Sales by Manufacturer'!$Q73</f>
        <v>14519.272748161764</v>
      </c>
      <c r="AA71" s="11">
        <f>AA$29*'PEV Sales by Manufacturer'!$Q73</f>
        <v>14378.776999080881</v>
      </c>
      <c r="AB71" s="11">
        <f>AB$29*'PEV Sales by Manufacturer'!$Q73</f>
        <v>14244.226792279411</v>
      </c>
      <c r="AC71" s="11">
        <f>AC$29*'PEV Sales by Manufacturer'!$Q73</f>
        <v>14102.955537683823</v>
      </c>
      <c r="AD71" s="11">
        <f>AD$29*'PEV Sales by Manufacturer'!$Q73</f>
        <v>13950.568704044117</v>
      </c>
      <c r="AE71" s="11">
        <f>AE$29*'PEV Sales by Manufacturer'!$Q73</f>
        <v>13802.834903492647</v>
      </c>
      <c r="AF71" s="11">
        <f>AF$29*'PEV Sales by Manufacturer'!$Q73</f>
        <v>13654.067095588234</v>
      </c>
      <c r="AG71" s="11"/>
      <c r="AH71" s="11"/>
    </row>
    <row r="72" spans="1:34" x14ac:dyDescent="0.35">
      <c r="A72" s="17" t="s">
        <v>90</v>
      </c>
      <c r="B72" s="11">
        <f>'PEV Sales by Manufacturer'!K74</f>
        <v>0</v>
      </c>
      <c r="C72" s="11">
        <f>'PEV Sales by Manufacturer'!L74</f>
        <v>0</v>
      </c>
      <c r="D72" s="11">
        <f>D$29*'PEV Sales by Manufacturer'!$Q74</f>
        <v>0</v>
      </c>
      <c r="E72" s="11">
        <f>E$29*'PEV Sales by Manufacturer'!$Q74</f>
        <v>0</v>
      </c>
      <c r="F72" s="11">
        <f>F$29*'PEV Sales by Manufacturer'!$Q74</f>
        <v>0</v>
      </c>
      <c r="G72" s="11">
        <f>G$29*'PEV Sales by Manufacturer'!$Q74</f>
        <v>0</v>
      </c>
      <c r="H72" s="11">
        <f>H$29*'PEV Sales by Manufacturer'!$Q74</f>
        <v>0</v>
      </c>
      <c r="I72" s="11">
        <f>I$29*'PEV Sales by Manufacturer'!$Q74</f>
        <v>0</v>
      </c>
      <c r="J72" s="11">
        <f>J$29*'PEV Sales by Manufacturer'!$Q74</f>
        <v>0</v>
      </c>
      <c r="K72" s="11">
        <f>K$29*'PEV Sales by Manufacturer'!$Q74</f>
        <v>0</v>
      </c>
      <c r="L72" s="11">
        <f>L$29*'PEV Sales by Manufacturer'!$Q74</f>
        <v>0</v>
      </c>
      <c r="M72" s="11">
        <f>M$29*'PEV Sales by Manufacturer'!$Q74</f>
        <v>0</v>
      </c>
      <c r="N72" s="11">
        <f>N$29*'PEV Sales by Manufacturer'!$Q74</f>
        <v>0</v>
      </c>
      <c r="O72" s="11">
        <f>O$29*'PEV Sales by Manufacturer'!$Q74</f>
        <v>0</v>
      </c>
      <c r="P72" s="11">
        <f>P$29*'PEV Sales by Manufacturer'!$Q74</f>
        <v>0</v>
      </c>
      <c r="Q72" s="11">
        <f>Q$29*'PEV Sales by Manufacturer'!$Q74</f>
        <v>0</v>
      </c>
      <c r="R72" s="11">
        <f>R$29*'PEV Sales by Manufacturer'!$Q74</f>
        <v>0</v>
      </c>
      <c r="S72" s="11">
        <f>S$29*'PEV Sales by Manufacturer'!$Q74</f>
        <v>0</v>
      </c>
      <c r="T72" s="11">
        <f>T$29*'PEV Sales by Manufacturer'!$Q74</f>
        <v>0</v>
      </c>
      <c r="U72" s="11">
        <f>U$29*'PEV Sales by Manufacturer'!$Q74</f>
        <v>0</v>
      </c>
      <c r="V72" s="11">
        <f>V$29*'PEV Sales by Manufacturer'!$Q74</f>
        <v>0</v>
      </c>
      <c r="W72" s="11">
        <f>W$29*'PEV Sales by Manufacturer'!$Q74</f>
        <v>0</v>
      </c>
      <c r="X72" s="11">
        <f>X$29*'PEV Sales by Manufacturer'!$Q74</f>
        <v>0</v>
      </c>
      <c r="Y72" s="11">
        <f>Y$29*'PEV Sales by Manufacturer'!$Q74</f>
        <v>0</v>
      </c>
      <c r="Z72" s="11">
        <f>Z$29*'PEV Sales by Manufacturer'!$Q74</f>
        <v>0</v>
      </c>
      <c r="AA72" s="11">
        <f>AA$29*'PEV Sales by Manufacturer'!$Q74</f>
        <v>0</v>
      </c>
      <c r="AB72" s="11">
        <f>AB$29*'PEV Sales by Manufacturer'!$Q74</f>
        <v>0</v>
      </c>
      <c r="AC72" s="11">
        <f>AC$29*'PEV Sales by Manufacturer'!$Q74</f>
        <v>0</v>
      </c>
      <c r="AD72" s="11">
        <f>AD$29*'PEV Sales by Manufacturer'!$Q74</f>
        <v>0</v>
      </c>
      <c r="AE72" s="11">
        <f>AE$29*'PEV Sales by Manufacturer'!$Q74</f>
        <v>0</v>
      </c>
      <c r="AF72" s="11">
        <f>AF$29*'PEV Sales by Manufacturer'!$Q74</f>
        <v>0</v>
      </c>
      <c r="AG72" s="11"/>
      <c r="AH72" s="11"/>
    </row>
    <row r="73" spans="1:34" x14ac:dyDescent="0.35">
      <c r="A73" s="17" t="s">
        <v>91</v>
      </c>
      <c r="B73" s="11">
        <f>'PEV Sales by Manufacturer'!K75</f>
        <v>1471</v>
      </c>
      <c r="C73" s="11">
        <f>'PEV Sales by Manufacturer'!L75</f>
        <v>603</v>
      </c>
      <c r="D73" s="11">
        <f>D$29*'PEV Sales by Manufacturer'!$Q75</f>
        <v>1503.367537913603</v>
      </c>
      <c r="E73" s="11">
        <f>E$29*'PEV Sales by Manufacturer'!$Q75</f>
        <v>2205.9969381893379</v>
      </c>
      <c r="F73" s="11">
        <f>F$29*'PEV Sales by Manufacturer'!$Q75</f>
        <v>3073.0969439338232</v>
      </c>
      <c r="G73" s="11">
        <f>G$29*'PEV Sales by Manufacturer'!$Q75</f>
        <v>3793.2053079044117</v>
      </c>
      <c r="H73" s="11">
        <f>H$29*'PEV Sales by Manufacturer'!$Q75</f>
        <v>4229.6251723345586</v>
      </c>
      <c r="I73" s="11">
        <f>I$29*'PEV Sales by Manufacturer'!$Q75</f>
        <v>4480.6904296875</v>
      </c>
      <c r="J73" s="11">
        <f>J$29*'PEV Sales by Manufacturer'!$Q75</f>
        <v>4538.9536420036766</v>
      </c>
      <c r="K73" s="11">
        <f>K$29*'PEV Sales by Manufacturer'!$Q75</f>
        <v>4572.8654641544117</v>
      </c>
      <c r="L73" s="11">
        <f>L$29*'PEV Sales by Manufacturer'!$Q75</f>
        <v>4540.9973575367649</v>
      </c>
      <c r="M73" s="11">
        <f>M$29*'PEV Sales by Manufacturer'!$Q75</f>
        <v>4525.6868106617649</v>
      </c>
      <c r="N73" s="11">
        <f>N$29*'PEV Sales by Manufacturer'!$Q75</f>
        <v>4467.0425666360288</v>
      </c>
      <c r="O73" s="11">
        <f>O$29*'PEV Sales by Manufacturer'!$Q75</f>
        <v>4402.2325367647054</v>
      </c>
      <c r="P73" s="11">
        <f>P$29*'PEV Sales by Manufacturer'!$Q75</f>
        <v>4338.9812729779405</v>
      </c>
      <c r="Q73" s="11">
        <f>Q$29*'PEV Sales by Manufacturer'!$Q75</f>
        <v>4278.7782628676468</v>
      </c>
      <c r="R73" s="11">
        <f>R$29*'PEV Sales by Manufacturer'!$Q75</f>
        <v>4225.2259880514703</v>
      </c>
      <c r="S73" s="11">
        <f>S$29*'PEV Sales by Manufacturer'!$Q75</f>
        <v>4171.950827205882</v>
      </c>
      <c r="T73" s="11">
        <f>T$29*'PEV Sales by Manufacturer'!$Q75</f>
        <v>4128.7903262867649</v>
      </c>
      <c r="U73" s="11">
        <f>U$29*'PEV Sales by Manufacturer'!$Q75</f>
        <v>4079.9836282169117</v>
      </c>
      <c r="V73" s="11">
        <f>V$29*'PEV Sales by Manufacturer'!$Q75</f>
        <v>4039.7328239889703</v>
      </c>
      <c r="W73" s="11">
        <f>W$29*'PEV Sales by Manufacturer'!$Q75</f>
        <v>4001.7335707720586</v>
      </c>
      <c r="X73" s="11">
        <f>X$29*'PEV Sales by Manufacturer'!$Q75</f>
        <v>3960.1318359375</v>
      </c>
      <c r="Y73" s="11">
        <f>Y$29*'PEV Sales by Manufacturer'!$Q75</f>
        <v>3926.0814568014703</v>
      </c>
      <c r="Z73" s="11">
        <f>Z$29*'PEV Sales by Manufacturer'!$Q75</f>
        <v>3891.1650965073527</v>
      </c>
      <c r="AA73" s="11">
        <f>AA$29*'PEV Sales by Manufacturer'!$Q75</f>
        <v>3853.5122357536761</v>
      </c>
      <c r="AB73" s="11">
        <f>AB$29*'PEV Sales by Manufacturer'!$Q75</f>
        <v>3817.452780330882</v>
      </c>
      <c r="AC73" s="11">
        <f>AC$29*'PEV Sales by Manufacturer'!$Q75</f>
        <v>3779.5920840992644</v>
      </c>
      <c r="AD73" s="11">
        <f>AD$29*'PEV Sales by Manufacturer'!$Q75</f>
        <v>3738.7524126838234</v>
      </c>
      <c r="AE73" s="11">
        <f>AE$29*'PEV Sales by Manufacturer'!$Q75</f>
        <v>3699.1597541360293</v>
      </c>
      <c r="AF73" s="11">
        <f>AF$29*'PEV Sales by Manufacturer'!$Q75</f>
        <v>3659.2899816176468</v>
      </c>
      <c r="AG73" s="11"/>
      <c r="AH73" s="11"/>
    </row>
    <row r="74" spans="1:34" x14ac:dyDescent="0.35">
      <c r="A74" s="17" t="s">
        <v>33</v>
      </c>
      <c r="B74" s="11">
        <f>'PEV Sales by Manufacturer'!K76</f>
        <v>2514</v>
      </c>
      <c r="C74" s="11">
        <f>'PEV Sales by Manufacturer'!L76</f>
        <v>2618</v>
      </c>
      <c r="D74" s="11">
        <f>D$29*'PEV Sales by Manufacturer'!$Q76</f>
        <v>6527.0583984374998</v>
      </c>
      <c r="E74" s="11">
        <f>E$29*'PEV Sales by Manufacturer'!$Q76</f>
        <v>9577.6119140624996</v>
      </c>
      <c r="F74" s="11">
        <f>F$29*'PEV Sales by Manufacturer'!$Q76</f>
        <v>13342.235156250001</v>
      </c>
      <c r="G74" s="11">
        <f>G$29*'PEV Sales by Manufacturer'!$Q76</f>
        <v>16468.67578125</v>
      </c>
      <c r="H74" s="11">
        <f>H$29*'PEV Sales by Manufacturer'!$Q76</f>
        <v>18363.447265625</v>
      </c>
      <c r="I74" s="11">
        <f>I$29*'PEV Sales by Manufacturer'!$Q76</f>
        <v>19453.478515625</v>
      </c>
      <c r="J74" s="11">
        <f>J$29*'PEV Sales by Manufacturer'!$Q76</f>
        <v>19706.435546875</v>
      </c>
      <c r="K74" s="11">
        <f>K$29*'PEV Sales by Manufacturer'!$Q76</f>
        <v>19853.66796875</v>
      </c>
      <c r="L74" s="11">
        <f>L$29*'PEV Sales by Manufacturer'!$Q76</f>
        <v>19715.30859375</v>
      </c>
      <c r="M74" s="11">
        <f>M$29*'PEV Sales by Manufacturer'!$Q76</f>
        <v>19648.8359375</v>
      </c>
      <c r="N74" s="11">
        <f>N$29*'PEV Sales by Manufacturer'!$Q76</f>
        <v>19394.224609375</v>
      </c>
      <c r="O74" s="11">
        <f>O$29*'PEV Sales by Manufacturer'!$Q76</f>
        <v>19112.84375</v>
      </c>
      <c r="P74" s="11">
        <f>P$29*'PEV Sales by Manufacturer'!$Q76</f>
        <v>18838.23046875</v>
      </c>
      <c r="Q74" s="11">
        <f>Q$29*'PEV Sales by Manufacturer'!$Q76</f>
        <v>18576.8515625</v>
      </c>
      <c r="R74" s="11">
        <f>R$29*'PEV Sales by Manufacturer'!$Q76</f>
        <v>18344.34765625</v>
      </c>
      <c r="S74" s="11">
        <f>S$29*'PEV Sales by Manufacturer'!$Q76</f>
        <v>18113.046875</v>
      </c>
      <c r="T74" s="11">
        <f>T$29*'PEV Sales by Manufacturer'!$Q76</f>
        <v>17925.66015625</v>
      </c>
      <c r="U74" s="11">
        <f>U$29*'PEV Sales by Manufacturer'!$Q76</f>
        <v>17713.759765625</v>
      </c>
      <c r="V74" s="11">
        <f>V$29*'PEV Sales by Manufacturer'!$Q76</f>
        <v>17539.005859375</v>
      </c>
      <c r="W74" s="11">
        <f>W$29*'PEV Sales by Manufacturer'!$Q76</f>
        <v>17374.02734375</v>
      </c>
      <c r="X74" s="11">
        <f>X$29*'PEV Sales by Manufacturer'!$Q76</f>
        <v>17193.408203125</v>
      </c>
      <c r="Y74" s="11">
        <f>Y$29*'PEV Sales by Manufacturer'!$Q76</f>
        <v>17045.57421875</v>
      </c>
      <c r="Z74" s="11">
        <f>Z$29*'PEV Sales by Manufacturer'!$Q76</f>
        <v>16893.98046875</v>
      </c>
      <c r="AA74" s="11">
        <f>AA$29*'PEV Sales by Manufacturer'!$Q76</f>
        <v>16730.505859375</v>
      </c>
      <c r="AB74" s="11">
        <f>AB$29*'PEV Sales by Manufacturer'!$Q76</f>
        <v>16573.94921875</v>
      </c>
      <c r="AC74" s="11">
        <f>AC$29*'PEV Sales by Manufacturer'!$Q76</f>
        <v>16409.572265625</v>
      </c>
      <c r="AD74" s="11">
        <f>AD$29*'PEV Sales by Manufacturer'!$Q76</f>
        <v>16232.26171875</v>
      </c>
      <c r="AE74" s="11">
        <f>AE$29*'PEV Sales by Manufacturer'!$Q76</f>
        <v>16060.365234375</v>
      </c>
      <c r="AF74" s="11">
        <f>AF$29*'PEV Sales by Manufacturer'!$Q76</f>
        <v>15887.265625</v>
      </c>
      <c r="AG74" s="11"/>
      <c r="AH74" s="11"/>
    </row>
    <row r="75" spans="1:34" x14ac:dyDescent="0.35">
      <c r="A75" s="17" t="s">
        <v>76</v>
      </c>
      <c r="B75" s="11">
        <f>'PEV Sales by Manufacturer'!K77</f>
        <v>0</v>
      </c>
      <c r="C75" s="11">
        <f>'PEV Sales by Manufacturer'!L77</f>
        <v>0</v>
      </c>
      <c r="D75" s="11">
        <f>D$29*'PEV Sales by Manufacturer'!$Q77</f>
        <v>0</v>
      </c>
      <c r="E75" s="11">
        <f>E$29*'PEV Sales by Manufacturer'!$Q77</f>
        <v>0</v>
      </c>
      <c r="F75" s="11">
        <f>F$29*'PEV Sales by Manufacturer'!$Q77</f>
        <v>0</v>
      </c>
      <c r="G75" s="11">
        <f>G$29*'PEV Sales by Manufacturer'!$Q77</f>
        <v>0</v>
      </c>
      <c r="H75" s="11">
        <f>H$29*'PEV Sales by Manufacturer'!$Q77</f>
        <v>0</v>
      </c>
      <c r="I75" s="11">
        <f>I$29*'PEV Sales by Manufacturer'!$Q77</f>
        <v>0</v>
      </c>
      <c r="J75" s="11">
        <f>J$29*'PEV Sales by Manufacturer'!$Q77</f>
        <v>0</v>
      </c>
      <c r="K75" s="11">
        <f>K$29*'PEV Sales by Manufacturer'!$Q77</f>
        <v>0</v>
      </c>
      <c r="L75" s="11">
        <f>L$29*'PEV Sales by Manufacturer'!$Q77</f>
        <v>0</v>
      </c>
      <c r="M75" s="11">
        <f>M$29*'PEV Sales by Manufacturer'!$Q77</f>
        <v>0</v>
      </c>
      <c r="N75" s="11">
        <f>N$29*'PEV Sales by Manufacturer'!$Q77</f>
        <v>0</v>
      </c>
      <c r="O75" s="11">
        <f>O$29*'PEV Sales by Manufacturer'!$Q77</f>
        <v>0</v>
      </c>
      <c r="P75" s="11">
        <f>P$29*'PEV Sales by Manufacturer'!$Q77</f>
        <v>0</v>
      </c>
      <c r="Q75" s="11">
        <f>Q$29*'PEV Sales by Manufacturer'!$Q77</f>
        <v>0</v>
      </c>
      <c r="R75" s="11">
        <f>R$29*'PEV Sales by Manufacturer'!$Q77</f>
        <v>0</v>
      </c>
      <c r="S75" s="11">
        <f>S$29*'PEV Sales by Manufacturer'!$Q77</f>
        <v>0</v>
      </c>
      <c r="T75" s="11">
        <f>T$29*'PEV Sales by Manufacturer'!$Q77</f>
        <v>0</v>
      </c>
      <c r="U75" s="11">
        <f>U$29*'PEV Sales by Manufacturer'!$Q77</f>
        <v>0</v>
      </c>
      <c r="V75" s="11">
        <f>V$29*'PEV Sales by Manufacturer'!$Q77</f>
        <v>0</v>
      </c>
      <c r="W75" s="11">
        <f>W$29*'PEV Sales by Manufacturer'!$Q77</f>
        <v>0</v>
      </c>
      <c r="X75" s="11">
        <f>X$29*'PEV Sales by Manufacturer'!$Q77</f>
        <v>0</v>
      </c>
      <c r="Y75" s="11">
        <f>Y$29*'PEV Sales by Manufacturer'!$Q77</f>
        <v>0</v>
      </c>
      <c r="Z75" s="11">
        <f>Z$29*'PEV Sales by Manufacturer'!$Q77</f>
        <v>0</v>
      </c>
      <c r="AA75" s="11">
        <f>AA$29*'PEV Sales by Manufacturer'!$Q77</f>
        <v>0</v>
      </c>
      <c r="AB75" s="11">
        <f>AB$29*'PEV Sales by Manufacturer'!$Q77</f>
        <v>0</v>
      </c>
      <c r="AC75" s="11">
        <f>AC$29*'PEV Sales by Manufacturer'!$Q77</f>
        <v>0</v>
      </c>
      <c r="AD75" s="11">
        <f>AD$29*'PEV Sales by Manufacturer'!$Q77</f>
        <v>0</v>
      </c>
      <c r="AE75" s="11">
        <f>AE$29*'PEV Sales by Manufacturer'!$Q77</f>
        <v>0</v>
      </c>
      <c r="AF75" s="11">
        <f>AF$29*'PEV Sales by Manufacturer'!$Q77</f>
        <v>0</v>
      </c>
      <c r="AG75" s="11"/>
      <c r="AH75" s="11"/>
    </row>
    <row r="76" spans="1:34" x14ac:dyDescent="0.35">
      <c r="A76" s="17" t="s">
        <v>77</v>
      </c>
      <c r="B76" s="11">
        <f>'PEV Sales by Manufacturer'!K78</f>
        <v>0</v>
      </c>
      <c r="C76" s="11">
        <f>'PEV Sales by Manufacturer'!L78</f>
        <v>0</v>
      </c>
      <c r="D76" s="11">
        <f>D$29*'PEV Sales by Manufacturer'!$Q78</f>
        <v>0</v>
      </c>
      <c r="E76" s="11">
        <f>E$29*'PEV Sales by Manufacturer'!$Q78</f>
        <v>0</v>
      </c>
      <c r="F76" s="11">
        <f>F$29*'PEV Sales by Manufacturer'!$Q78</f>
        <v>0</v>
      </c>
      <c r="G76" s="11">
        <f>G$29*'PEV Sales by Manufacturer'!$Q78</f>
        <v>0</v>
      </c>
      <c r="H76" s="11">
        <f>H$29*'PEV Sales by Manufacturer'!$Q78</f>
        <v>0</v>
      </c>
      <c r="I76" s="11">
        <f>I$29*'PEV Sales by Manufacturer'!$Q78</f>
        <v>0</v>
      </c>
      <c r="J76" s="11">
        <f>J$29*'PEV Sales by Manufacturer'!$Q78</f>
        <v>0</v>
      </c>
      <c r="K76" s="11">
        <f>K$29*'PEV Sales by Manufacturer'!$Q78</f>
        <v>0</v>
      </c>
      <c r="L76" s="11">
        <f>L$29*'PEV Sales by Manufacturer'!$Q78</f>
        <v>0</v>
      </c>
      <c r="M76" s="11">
        <f>M$29*'PEV Sales by Manufacturer'!$Q78</f>
        <v>0</v>
      </c>
      <c r="N76" s="11">
        <f>N$29*'PEV Sales by Manufacturer'!$Q78</f>
        <v>0</v>
      </c>
      <c r="O76" s="11">
        <f>O$29*'PEV Sales by Manufacturer'!$Q78</f>
        <v>0</v>
      </c>
      <c r="P76" s="11">
        <f>P$29*'PEV Sales by Manufacturer'!$Q78</f>
        <v>0</v>
      </c>
      <c r="Q76" s="11">
        <f>Q$29*'PEV Sales by Manufacturer'!$Q78</f>
        <v>0</v>
      </c>
      <c r="R76" s="11">
        <f>R$29*'PEV Sales by Manufacturer'!$Q78</f>
        <v>0</v>
      </c>
      <c r="S76" s="11">
        <f>S$29*'PEV Sales by Manufacturer'!$Q78</f>
        <v>0</v>
      </c>
      <c r="T76" s="11">
        <f>T$29*'PEV Sales by Manufacturer'!$Q78</f>
        <v>0</v>
      </c>
      <c r="U76" s="11">
        <f>U$29*'PEV Sales by Manufacturer'!$Q78</f>
        <v>0</v>
      </c>
      <c r="V76" s="11">
        <f>V$29*'PEV Sales by Manufacturer'!$Q78</f>
        <v>0</v>
      </c>
      <c r="W76" s="11">
        <f>W$29*'PEV Sales by Manufacturer'!$Q78</f>
        <v>0</v>
      </c>
      <c r="X76" s="11">
        <f>X$29*'PEV Sales by Manufacturer'!$Q78</f>
        <v>0</v>
      </c>
      <c r="Y76" s="11">
        <f>Y$29*'PEV Sales by Manufacturer'!$Q78</f>
        <v>0</v>
      </c>
      <c r="Z76" s="11">
        <f>Z$29*'PEV Sales by Manufacturer'!$Q78</f>
        <v>0</v>
      </c>
      <c r="AA76" s="11">
        <f>AA$29*'PEV Sales by Manufacturer'!$Q78</f>
        <v>0</v>
      </c>
      <c r="AB76" s="11">
        <f>AB$29*'PEV Sales by Manufacturer'!$Q78</f>
        <v>0</v>
      </c>
      <c r="AC76" s="11">
        <f>AC$29*'PEV Sales by Manufacturer'!$Q78</f>
        <v>0</v>
      </c>
      <c r="AD76" s="11">
        <f>AD$29*'PEV Sales by Manufacturer'!$Q78</f>
        <v>0</v>
      </c>
      <c r="AE76" s="11">
        <f>AE$29*'PEV Sales by Manufacturer'!$Q78</f>
        <v>0</v>
      </c>
      <c r="AF76" s="11">
        <f>AF$29*'PEV Sales by Manufacturer'!$Q78</f>
        <v>0</v>
      </c>
      <c r="AG76" s="11"/>
      <c r="AH76" s="11"/>
    </row>
    <row r="77" spans="1:34" x14ac:dyDescent="0.35">
      <c r="A77" s="17" t="s">
        <v>75</v>
      </c>
      <c r="B77" s="11">
        <f>'PEV Sales by Manufacturer'!K79</f>
        <v>0</v>
      </c>
      <c r="C77" s="11">
        <f>'PEV Sales by Manufacturer'!L79</f>
        <v>0</v>
      </c>
      <c r="D77" s="11">
        <f>D$29*'PEV Sales by Manufacturer'!$Q79</f>
        <v>0</v>
      </c>
      <c r="E77" s="11">
        <f>E$29*'PEV Sales by Manufacturer'!$Q79</f>
        <v>0</v>
      </c>
      <c r="F77" s="11">
        <f>F$29*'PEV Sales by Manufacturer'!$Q79</f>
        <v>0</v>
      </c>
      <c r="G77" s="11">
        <f>G$29*'PEV Sales by Manufacturer'!$Q79</f>
        <v>0</v>
      </c>
      <c r="H77" s="11">
        <f>H$29*'PEV Sales by Manufacturer'!$Q79</f>
        <v>0</v>
      </c>
      <c r="I77" s="11">
        <f>I$29*'PEV Sales by Manufacturer'!$Q79</f>
        <v>0</v>
      </c>
      <c r="J77" s="11">
        <f>J$29*'PEV Sales by Manufacturer'!$Q79</f>
        <v>0</v>
      </c>
      <c r="K77" s="11">
        <f>K$29*'PEV Sales by Manufacturer'!$Q79</f>
        <v>0</v>
      </c>
      <c r="L77" s="11">
        <f>L$29*'PEV Sales by Manufacturer'!$Q79</f>
        <v>0</v>
      </c>
      <c r="M77" s="11">
        <f>M$29*'PEV Sales by Manufacturer'!$Q79</f>
        <v>0</v>
      </c>
      <c r="N77" s="11">
        <f>N$29*'PEV Sales by Manufacturer'!$Q79</f>
        <v>0</v>
      </c>
      <c r="O77" s="11">
        <f>O$29*'PEV Sales by Manufacturer'!$Q79</f>
        <v>0</v>
      </c>
      <c r="P77" s="11">
        <f>P$29*'PEV Sales by Manufacturer'!$Q79</f>
        <v>0</v>
      </c>
      <c r="Q77" s="11">
        <f>Q$29*'PEV Sales by Manufacturer'!$Q79</f>
        <v>0</v>
      </c>
      <c r="R77" s="11">
        <f>R$29*'PEV Sales by Manufacturer'!$Q79</f>
        <v>0</v>
      </c>
      <c r="S77" s="11">
        <f>S$29*'PEV Sales by Manufacturer'!$Q79</f>
        <v>0</v>
      </c>
      <c r="T77" s="11">
        <f>T$29*'PEV Sales by Manufacturer'!$Q79</f>
        <v>0</v>
      </c>
      <c r="U77" s="11">
        <f>U$29*'PEV Sales by Manufacturer'!$Q79</f>
        <v>0</v>
      </c>
      <c r="V77" s="11">
        <f>V$29*'PEV Sales by Manufacturer'!$Q79</f>
        <v>0</v>
      </c>
      <c r="W77" s="11">
        <f>W$29*'PEV Sales by Manufacturer'!$Q79</f>
        <v>0</v>
      </c>
      <c r="X77" s="11">
        <f>X$29*'PEV Sales by Manufacturer'!$Q79</f>
        <v>0</v>
      </c>
      <c r="Y77" s="11">
        <f>Y$29*'PEV Sales by Manufacturer'!$Q79</f>
        <v>0</v>
      </c>
      <c r="Z77" s="11">
        <f>Z$29*'PEV Sales by Manufacturer'!$Q79</f>
        <v>0</v>
      </c>
      <c r="AA77" s="11">
        <f>AA$29*'PEV Sales by Manufacturer'!$Q79</f>
        <v>0</v>
      </c>
      <c r="AB77" s="11">
        <f>AB$29*'PEV Sales by Manufacturer'!$Q79</f>
        <v>0</v>
      </c>
      <c r="AC77" s="11">
        <f>AC$29*'PEV Sales by Manufacturer'!$Q79</f>
        <v>0</v>
      </c>
      <c r="AD77" s="11">
        <f>AD$29*'PEV Sales by Manufacturer'!$Q79</f>
        <v>0</v>
      </c>
      <c r="AE77" s="11">
        <f>AE$29*'PEV Sales by Manufacturer'!$Q79</f>
        <v>0</v>
      </c>
      <c r="AF77" s="11">
        <f>AF$29*'PEV Sales by Manufacturer'!$Q79</f>
        <v>0</v>
      </c>
      <c r="AG77" s="11"/>
      <c r="AH77" s="11"/>
    </row>
    <row r="79" spans="1:34" x14ac:dyDescent="0.35">
      <c r="A79" s="1" t="s">
        <v>92</v>
      </c>
      <c r="C79" s="17">
        <v>2020</v>
      </c>
      <c r="D79" s="17">
        <v>2021</v>
      </c>
      <c r="E79" s="17">
        <v>2022</v>
      </c>
      <c r="F79" s="17">
        <v>2023</v>
      </c>
      <c r="G79" s="17">
        <v>2024</v>
      </c>
      <c r="H79" s="17">
        <v>2025</v>
      </c>
      <c r="I79" s="17">
        <v>2026</v>
      </c>
      <c r="J79" s="17">
        <v>2027</v>
      </c>
      <c r="K79" s="17">
        <v>2028</v>
      </c>
      <c r="L79" s="17">
        <v>2029</v>
      </c>
      <c r="M79" s="17">
        <v>2030</v>
      </c>
      <c r="N79" s="17">
        <v>2031</v>
      </c>
      <c r="O79" s="17">
        <v>2032</v>
      </c>
      <c r="P79" s="17">
        <v>2033</v>
      </c>
      <c r="Q79" s="17">
        <v>2034</v>
      </c>
      <c r="R79" s="17">
        <v>2035</v>
      </c>
      <c r="S79" s="17">
        <v>2036</v>
      </c>
      <c r="T79" s="17">
        <v>2037</v>
      </c>
      <c r="U79" s="17">
        <v>2038</v>
      </c>
      <c r="V79" s="17">
        <v>2039</v>
      </c>
      <c r="W79" s="17">
        <v>2040</v>
      </c>
      <c r="X79" s="17">
        <v>2041</v>
      </c>
      <c r="Y79" s="17">
        <v>2042</v>
      </c>
      <c r="Z79" s="17">
        <v>2043</v>
      </c>
      <c r="AA79" s="17">
        <v>2044</v>
      </c>
      <c r="AB79" s="17">
        <v>2045</v>
      </c>
      <c r="AC79" s="17">
        <v>2046</v>
      </c>
      <c r="AD79" s="17">
        <v>2047</v>
      </c>
      <c r="AE79" s="17">
        <v>2048</v>
      </c>
      <c r="AF79" s="17">
        <v>2049</v>
      </c>
      <c r="AG79" s="17">
        <v>2050</v>
      </c>
    </row>
    <row r="80" spans="1:34" x14ac:dyDescent="0.35">
      <c r="A80" s="17" t="s">
        <v>2</v>
      </c>
      <c r="C80" s="17">
        <f>IF(B3&lt;200000,7500,0)</f>
        <v>0</v>
      </c>
      <c r="D80" s="17">
        <f>IF(C3&lt;200000,7500,IF(B3&lt;200000,7500*0.375,0))</f>
        <v>0</v>
      </c>
      <c r="E80" s="17">
        <f>IF(D3&lt;200000,7500,IF(C3&lt;200000,7500*0.375,0))</f>
        <v>0</v>
      </c>
      <c r="F80" s="17">
        <f>IF(E3&lt;200000,7500,IF(D3&lt;200000,7500*0.375,0))</f>
        <v>0</v>
      </c>
      <c r="G80" s="17">
        <f>IF(F3&lt;200000,7500,IF(E3&lt;200000,7500*0.375,0))</f>
        <v>0</v>
      </c>
      <c r="H80" s="17">
        <f>IF(G3&lt;200000,7500,IF(F3&lt;200000,7500*0.375,0))</f>
        <v>0</v>
      </c>
      <c r="I80" s="17">
        <f>IF(H3&lt;200000,7500,IF(G3&lt;200000,7500*0.375,0))</f>
        <v>0</v>
      </c>
      <c r="J80" s="17">
        <f>IF(I3&lt;200000,7500,IF(H3&lt;200000,7500*0.375,0))</f>
        <v>0</v>
      </c>
      <c r="K80" s="17">
        <f>IF(J3&lt;200000,7500,IF(I3&lt;200000,7500*0.375,0))</f>
        <v>0</v>
      </c>
      <c r="L80" s="17">
        <f>IF(K3&lt;200000,7500,IF(J3&lt;200000,7500*0.375,0))</f>
        <v>0</v>
      </c>
      <c r="M80" s="17">
        <f>IF(L3&lt;200000,7500,IF(K3&lt;200000,7500*0.375,0))</f>
        <v>0</v>
      </c>
      <c r="N80" s="17">
        <f>IF(M3&lt;200000,7500,IF(L3&lt;200000,7500*0.375,0))</f>
        <v>0</v>
      </c>
      <c r="O80" s="17">
        <f>IF(N3&lt;200000,7500,IF(M3&lt;200000,7500*0.375,0))</f>
        <v>0</v>
      </c>
      <c r="P80" s="17">
        <f>IF(O3&lt;200000,7500,IF(N3&lt;200000,7500*0.375,0))</f>
        <v>0</v>
      </c>
      <c r="Q80" s="17">
        <f>IF(P3&lt;200000,7500,IF(O3&lt;200000,7500*0.375,0))</f>
        <v>0</v>
      </c>
      <c r="R80" s="17">
        <f>IF(Q3&lt;200000,7500,IF(P3&lt;200000,7500*0.375,0))</f>
        <v>0</v>
      </c>
      <c r="S80" s="17">
        <f>IF(R3&lt;200000,7500,IF(Q3&lt;200000,7500*0.375,0))</f>
        <v>0</v>
      </c>
      <c r="T80" s="17">
        <f>IF(S3&lt;200000,7500,IF(R3&lt;200000,7500*0.375,0))</f>
        <v>0</v>
      </c>
      <c r="U80" s="17">
        <f>IF(T3&lt;200000,7500,IF(S3&lt;200000,7500*0.375,0))</f>
        <v>0</v>
      </c>
      <c r="V80" s="17">
        <f>IF(U3&lt;200000,7500,IF(T3&lt;200000,7500*0.375,0))</f>
        <v>0</v>
      </c>
      <c r="W80" s="17">
        <f>IF(V3&lt;200000,7500,IF(U3&lt;200000,7500*0.375,0))</f>
        <v>0</v>
      </c>
      <c r="X80" s="17">
        <f>IF(W3&lt;200000,7500,IF(V3&lt;200000,7500*0.375,0))</f>
        <v>0</v>
      </c>
      <c r="Y80" s="17">
        <f>IF(X3&lt;200000,7500,IF(W3&lt;200000,7500*0.375,0))</f>
        <v>0</v>
      </c>
      <c r="Z80" s="17">
        <f>IF(Y3&lt;200000,7500,IF(X3&lt;200000,7500*0.375,0))</f>
        <v>0</v>
      </c>
      <c r="AA80" s="17">
        <f>IF(Z3&lt;200000,7500,IF(Y3&lt;200000,7500*0.375,0))</f>
        <v>0</v>
      </c>
      <c r="AB80" s="17">
        <f>IF(AA3&lt;200000,7500,IF(Z3&lt;200000,7500*0.375,0))</f>
        <v>0</v>
      </c>
      <c r="AC80" s="17">
        <f>IF(AB3&lt;200000,7500,IF(AA3&lt;200000,7500*0.375,0))</f>
        <v>0</v>
      </c>
      <c r="AD80" s="17">
        <f>IF(AC3&lt;200000,7500,IF(AB3&lt;200000,7500*0.375,0))</f>
        <v>0</v>
      </c>
      <c r="AE80" s="17">
        <f>IF(AD3&lt;200000,7500,IF(AC3&lt;200000,7500*0.375,0))</f>
        <v>0</v>
      </c>
      <c r="AF80" s="17">
        <f>IF(AE3&lt;200000,7500,IF(AD3&lt;200000,7500*0.375,0))</f>
        <v>0</v>
      </c>
      <c r="AG80" s="17">
        <f>IF(AF3&lt;200000,7500,IF(AE3&lt;200000,7500*0.375,0))</f>
        <v>0</v>
      </c>
    </row>
    <row r="81" spans="1:33" x14ac:dyDescent="0.35">
      <c r="A81" s="17" t="s">
        <v>84</v>
      </c>
      <c r="C81" s="17">
        <f>IF(B4&lt;200000,7500,0)</f>
        <v>0</v>
      </c>
      <c r="D81" s="17">
        <f>IF(C4&lt;200000,7500,IF(B4&lt;200000,7500*0.375,0))</f>
        <v>0</v>
      </c>
      <c r="E81" s="17">
        <f>IF(D4&lt;200000,7500,IF(C4&lt;200000,7500*0.375,0))</f>
        <v>0</v>
      </c>
      <c r="F81" s="17">
        <f>IF(E4&lt;200000,7500,IF(D4&lt;200000,7500*0.375,0))</f>
        <v>0</v>
      </c>
      <c r="G81" s="17">
        <f>IF(F4&lt;200000,7500,IF(E4&lt;200000,7500*0.375,0))</f>
        <v>0</v>
      </c>
      <c r="H81" s="17">
        <f>IF(G4&lt;200000,7500,IF(F4&lt;200000,7500*0.375,0))</f>
        <v>0</v>
      </c>
      <c r="I81" s="17">
        <f>IF(H4&lt;200000,7500,IF(G4&lt;200000,7500*0.375,0))</f>
        <v>0</v>
      </c>
      <c r="J81" s="17">
        <f>IF(I4&lt;200000,7500,IF(H4&lt;200000,7500*0.375,0))</f>
        <v>0</v>
      </c>
      <c r="K81" s="17">
        <f>IF(J4&lt;200000,7500,IF(I4&lt;200000,7500*0.375,0))</f>
        <v>0</v>
      </c>
      <c r="L81" s="17">
        <f>IF(K4&lt;200000,7500,IF(J4&lt;200000,7500*0.375,0))</f>
        <v>0</v>
      </c>
      <c r="M81" s="17">
        <f>IF(L4&lt;200000,7500,IF(K4&lt;200000,7500*0.375,0))</f>
        <v>0</v>
      </c>
      <c r="N81" s="17">
        <f>IF(M4&lt;200000,7500,IF(L4&lt;200000,7500*0.375,0))</f>
        <v>0</v>
      </c>
      <c r="O81" s="17">
        <f>IF(N4&lt;200000,7500,IF(M4&lt;200000,7500*0.375,0))</f>
        <v>0</v>
      </c>
      <c r="P81" s="17">
        <f>IF(O4&lt;200000,7500,IF(N4&lt;200000,7500*0.375,0))</f>
        <v>0</v>
      </c>
      <c r="Q81" s="17">
        <f>IF(P4&lt;200000,7500,IF(O4&lt;200000,7500*0.375,0))</f>
        <v>0</v>
      </c>
      <c r="R81" s="17">
        <f>IF(Q4&lt;200000,7500,IF(P4&lt;200000,7500*0.375,0))</f>
        <v>0</v>
      </c>
      <c r="S81" s="17">
        <f>IF(R4&lt;200000,7500,IF(Q4&lt;200000,7500*0.375,0))</f>
        <v>0</v>
      </c>
      <c r="T81" s="17">
        <f>IF(S4&lt;200000,7500,IF(R4&lt;200000,7500*0.375,0))</f>
        <v>0</v>
      </c>
      <c r="U81" s="17">
        <f>IF(T4&lt;200000,7500,IF(S4&lt;200000,7500*0.375,0))</f>
        <v>0</v>
      </c>
      <c r="V81" s="17">
        <f>IF(U4&lt;200000,7500,IF(T4&lt;200000,7500*0.375,0))</f>
        <v>0</v>
      </c>
      <c r="W81" s="17">
        <f>IF(V4&lt;200000,7500,IF(U4&lt;200000,7500*0.375,0))</f>
        <v>0</v>
      </c>
      <c r="X81" s="17">
        <f>IF(W4&lt;200000,7500,IF(V4&lt;200000,7500*0.375,0))</f>
        <v>0</v>
      </c>
      <c r="Y81" s="17">
        <f>IF(X4&lt;200000,7500,IF(W4&lt;200000,7500*0.375,0))</f>
        <v>0</v>
      </c>
      <c r="Z81" s="17">
        <f>IF(Y4&lt;200000,7500,IF(X4&lt;200000,7500*0.375,0))</f>
        <v>0</v>
      </c>
      <c r="AA81" s="17">
        <f>IF(Z4&lt;200000,7500,IF(Y4&lt;200000,7500*0.375,0))</f>
        <v>0</v>
      </c>
      <c r="AB81" s="17">
        <f>IF(AA4&lt;200000,7500,IF(Z4&lt;200000,7500*0.375,0))</f>
        <v>0</v>
      </c>
      <c r="AC81" s="17">
        <f>IF(AB4&lt;200000,7500,IF(AA4&lt;200000,7500*0.375,0))</f>
        <v>0</v>
      </c>
      <c r="AD81" s="17">
        <f>IF(AC4&lt;200000,7500,IF(AB4&lt;200000,7500*0.375,0))</f>
        <v>0</v>
      </c>
      <c r="AE81" s="17">
        <f>IF(AD4&lt;200000,7500,IF(AC4&lt;200000,7500*0.375,0))</f>
        <v>0</v>
      </c>
      <c r="AF81" s="17">
        <f>IF(AE4&lt;200000,7500,IF(AD4&lt;200000,7500*0.375,0))</f>
        <v>0</v>
      </c>
      <c r="AG81" s="17">
        <f>IF(AF4&lt;200000,7500,IF(AE4&lt;200000,7500*0.375,0))</f>
        <v>0</v>
      </c>
    </row>
    <row r="82" spans="1:33" x14ac:dyDescent="0.35">
      <c r="A82" s="17" t="s">
        <v>12</v>
      </c>
      <c r="C82" s="17">
        <f>IF(B5&lt;200000,7500,0)</f>
        <v>7500</v>
      </c>
      <c r="D82" s="17">
        <f>IF(C5&lt;200000,7500,IF(B5&lt;200000,7500*0.375,0))</f>
        <v>7500</v>
      </c>
      <c r="E82" s="17">
        <f>IF(D5&lt;200000,7500,IF(C5&lt;200000,7500*0.375,0))</f>
        <v>7500</v>
      </c>
      <c r="F82" s="17">
        <f>IF(E5&lt;200000,7500,IF(D5&lt;200000,7500*0.375,0))</f>
        <v>2812.5</v>
      </c>
      <c r="G82" s="17">
        <f>IF(F5&lt;200000,7500,IF(E5&lt;200000,7500*0.375,0))</f>
        <v>0</v>
      </c>
      <c r="H82" s="17">
        <f>IF(G5&lt;200000,7500,IF(F5&lt;200000,7500*0.375,0))</f>
        <v>0</v>
      </c>
      <c r="I82" s="17">
        <f>IF(H5&lt;200000,7500,IF(G5&lt;200000,7500*0.375,0))</f>
        <v>0</v>
      </c>
      <c r="J82" s="17">
        <f>IF(I5&lt;200000,7500,IF(H5&lt;200000,7500*0.375,0))</f>
        <v>0</v>
      </c>
      <c r="K82" s="17">
        <f>IF(J5&lt;200000,7500,IF(I5&lt;200000,7500*0.375,0))</f>
        <v>0</v>
      </c>
      <c r="L82" s="17">
        <f>IF(K5&lt;200000,7500,IF(J5&lt;200000,7500*0.375,0))</f>
        <v>0</v>
      </c>
      <c r="M82" s="17">
        <f>IF(L5&lt;200000,7500,IF(K5&lt;200000,7500*0.375,0))</f>
        <v>0</v>
      </c>
      <c r="N82" s="17">
        <f>IF(M5&lt;200000,7500,IF(L5&lt;200000,7500*0.375,0))</f>
        <v>0</v>
      </c>
      <c r="O82" s="17">
        <f>IF(N5&lt;200000,7500,IF(M5&lt;200000,7500*0.375,0))</f>
        <v>0</v>
      </c>
      <c r="P82" s="17">
        <f>IF(O5&lt;200000,7500,IF(N5&lt;200000,7500*0.375,0))</f>
        <v>0</v>
      </c>
      <c r="Q82" s="17">
        <f>IF(P5&lt;200000,7500,IF(O5&lt;200000,7500*0.375,0))</f>
        <v>0</v>
      </c>
      <c r="R82" s="17">
        <f>IF(Q5&lt;200000,7500,IF(P5&lt;200000,7500*0.375,0))</f>
        <v>0</v>
      </c>
      <c r="S82" s="17">
        <f>IF(R5&lt;200000,7500,IF(Q5&lt;200000,7500*0.375,0))</f>
        <v>0</v>
      </c>
      <c r="T82" s="17">
        <f>IF(S5&lt;200000,7500,IF(R5&lt;200000,7500*0.375,0))</f>
        <v>0</v>
      </c>
      <c r="U82" s="17">
        <f>IF(T5&lt;200000,7500,IF(S5&lt;200000,7500*0.375,0))</f>
        <v>0</v>
      </c>
      <c r="V82" s="17">
        <f>IF(U5&lt;200000,7500,IF(T5&lt;200000,7500*0.375,0))</f>
        <v>0</v>
      </c>
      <c r="W82" s="17">
        <f>IF(V5&lt;200000,7500,IF(U5&lt;200000,7500*0.375,0))</f>
        <v>0</v>
      </c>
      <c r="X82" s="17">
        <f>IF(W5&lt;200000,7500,IF(V5&lt;200000,7500*0.375,0))</f>
        <v>0</v>
      </c>
      <c r="Y82" s="17">
        <f>IF(X5&lt;200000,7500,IF(W5&lt;200000,7500*0.375,0))</f>
        <v>0</v>
      </c>
      <c r="Z82" s="17">
        <f>IF(Y5&lt;200000,7500,IF(X5&lt;200000,7500*0.375,0))</f>
        <v>0</v>
      </c>
      <c r="AA82" s="17">
        <f>IF(Z5&lt;200000,7500,IF(Y5&lt;200000,7500*0.375,0))</f>
        <v>0</v>
      </c>
      <c r="AB82" s="17">
        <f>IF(AA5&lt;200000,7500,IF(Z5&lt;200000,7500*0.375,0))</f>
        <v>0</v>
      </c>
      <c r="AC82" s="17">
        <f>IF(AB5&lt;200000,7500,IF(AA5&lt;200000,7500*0.375,0))</f>
        <v>0</v>
      </c>
      <c r="AD82" s="17">
        <f>IF(AC5&lt;200000,7500,IF(AB5&lt;200000,7500*0.375,0))</f>
        <v>0</v>
      </c>
      <c r="AE82" s="17">
        <f>IF(AD5&lt;200000,7500,IF(AC5&lt;200000,7500*0.375,0))</f>
        <v>0</v>
      </c>
      <c r="AF82" s="17">
        <f>IF(AE5&lt;200000,7500,IF(AD5&lt;200000,7500*0.375,0))</f>
        <v>0</v>
      </c>
      <c r="AG82" s="17">
        <f>IF(AF5&lt;200000,7500,IF(AE5&lt;200000,7500*0.375,0))</f>
        <v>0</v>
      </c>
    </row>
    <row r="83" spans="1:33" x14ac:dyDescent="0.35">
      <c r="A83" s="17" t="s">
        <v>32</v>
      </c>
      <c r="C83" s="17">
        <f>IF(B6&lt;200000,7500,0)</f>
        <v>7500</v>
      </c>
      <c r="D83" s="17">
        <f>IF(C6&lt;200000,7500,IF(B6&lt;200000,7500*0.375,0))</f>
        <v>7500</v>
      </c>
      <c r="E83" s="17">
        <f>IF(D6&lt;200000,7500,IF(C6&lt;200000,7500*0.375,0))</f>
        <v>2812.5</v>
      </c>
      <c r="F83" s="17">
        <f>IF(E6&lt;200000,7500,IF(D6&lt;200000,7500*0.375,0))</f>
        <v>0</v>
      </c>
      <c r="G83" s="17">
        <f>IF(F6&lt;200000,7500,IF(E6&lt;200000,7500*0.375,0))</f>
        <v>0</v>
      </c>
      <c r="H83" s="17">
        <f>IF(G6&lt;200000,7500,IF(F6&lt;200000,7500*0.375,0))</f>
        <v>0</v>
      </c>
      <c r="I83" s="17">
        <f>IF(H6&lt;200000,7500,IF(G6&lt;200000,7500*0.375,0))</f>
        <v>0</v>
      </c>
      <c r="J83" s="17">
        <f>IF(I6&lt;200000,7500,IF(H6&lt;200000,7500*0.375,0))</f>
        <v>0</v>
      </c>
      <c r="K83" s="17">
        <f>IF(J6&lt;200000,7500,IF(I6&lt;200000,7500*0.375,0))</f>
        <v>0</v>
      </c>
      <c r="L83" s="17">
        <f>IF(K6&lt;200000,7500,IF(J6&lt;200000,7500*0.375,0))</f>
        <v>0</v>
      </c>
      <c r="M83" s="17">
        <f>IF(L6&lt;200000,7500,IF(K6&lt;200000,7500*0.375,0))</f>
        <v>0</v>
      </c>
      <c r="N83" s="17">
        <f>IF(M6&lt;200000,7500,IF(L6&lt;200000,7500*0.375,0))</f>
        <v>0</v>
      </c>
      <c r="O83" s="17">
        <f>IF(N6&lt;200000,7500,IF(M6&lt;200000,7500*0.375,0))</f>
        <v>0</v>
      </c>
      <c r="P83" s="17">
        <f>IF(O6&lt;200000,7500,IF(N6&lt;200000,7500*0.375,0))</f>
        <v>0</v>
      </c>
      <c r="Q83" s="17">
        <f>IF(P6&lt;200000,7500,IF(O6&lt;200000,7500*0.375,0))</f>
        <v>0</v>
      </c>
      <c r="R83" s="17">
        <f>IF(Q6&lt;200000,7500,IF(P6&lt;200000,7500*0.375,0))</f>
        <v>0</v>
      </c>
      <c r="S83" s="17">
        <f>IF(R6&lt;200000,7500,IF(Q6&lt;200000,7500*0.375,0))</f>
        <v>0</v>
      </c>
      <c r="T83" s="17">
        <f>IF(S6&lt;200000,7500,IF(R6&lt;200000,7500*0.375,0))</f>
        <v>0</v>
      </c>
      <c r="U83" s="17">
        <f>IF(T6&lt;200000,7500,IF(S6&lt;200000,7500*0.375,0))</f>
        <v>0</v>
      </c>
      <c r="V83" s="17">
        <f>IF(U6&lt;200000,7500,IF(T6&lt;200000,7500*0.375,0))</f>
        <v>0</v>
      </c>
      <c r="W83" s="17">
        <f>IF(V6&lt;200000,7500,IF(U6&lt;200000,7500*0.375,0))</f>
        <v>0</v>
      </c>
      <c r="X83" s="17">
        <f>IF(W6&lt;200000,7500,IF(V6&lt;200000,7500*0.375,0))</f>
        <v>0</v>
      </c>
      <c r="Y83" s="17">
        <f>IF(X6&lt;200000,7500,IF(W6&lt;200000,7500*0.375,0))</f>
        <v>0</v>
      </c>
      <c r="Z83" s="17">
        <f>IF(Y6&lt;200000,7500,IF(X6&lt;200000,7500*0.375,0))</f>
        <v>0</v>
      </c>
      <c r="AA83" s="17">
        <f>IF(Z6&lt;200000,7500,IF(Y6&lt;200000,7500*0.375,0))</f>
        <v>0</v>
      </c>
      <c r="AB83" s="17">
        <f>IF(AA6&lt;200000,7500,IF(Z6&lt;200000,7500*0.375,0))</f>
        <v>0</v>
      </c>
      <c r="AC83" s="17">
        <f>IF(AB6&lt;200000,7500,IF(AA6&lt;200000,7500*0.375,0))</f>
        <v>0</v>
      </c>
      <c r="AD83" s="17">
        <f>IF(AC6&lt;200000,7500,IF(AB6&lt;200000,7500*0.375,0))</f>
        <v>0</v>
      </c>
      <c r="AE83" s="17">
        <f>IF(AD6&lt;200000,7500,IF(AC6&lt;200000,7500*0.375,0))</f>
        <v>0</v>
      </c>
      <c r="AF83" s="17">
        <f>IF(AE6&lt;200000,7500,IF(AD6&lt;200000,7500*0.375,0))</f>
        <v>0</v>
      </c>
      <c r="AG83" s="17">
        <f>IF(AF6&lt;200000,7500,IF(AE6&lt;200000,7500*0.375,0))</f>
        <v>0</v>
      </c>
    </row>
    <row r="84" spans="1:33" x14ac:dyDescent="0.35">
      <c r="A84" s="17" t="s">
        <v>27</v>
      </c>
      <c r="C84" s="17">
        <f>IF(B7&lt;200000,7500,0)</f>
        <v>7500</v>
      </c>
      <c r="D84" s="17">
        <f>IF(C7&lt;200000,7500,IF(B7&lt;200000,7500*0.375,0))</f>
        <v>7500</v>
      </c>
      <c r="E84" s="17">
        <f>IF(D7&lt;200000,7500,IF(C7&lt;200000,7500*0.375,0))</f>
        <v>2812.5</v>
      </c>
      <c r="F84" s="17">
        <f>IF(E7&lt;200000,7500,IF(D7&lt;200000,7500*0.375,0))</f>
        <v>0</v>
      </c>
      <c r="G84" s="17">
        <f>IF(F7&lt;200000,7500,IF(E7&lt;200000,7500*0.375,0))</f>
        <v>0</v>
      </c>
      <c r="H84" s="17">
        <f>IF(G7&lt;200000,7500,IF(F7&lt;200000,7500*0.375,0))</f>
        <v>0</v>
      </c>
      <c r="I84" s="17">
        <f>IF(H7&lt;200000,7500,IF(G7&lt;200000,7500*0.375,0))</f>
        <v>0</v>
      </c>
      <c r="J84" s="17">
        <f>IF(I7&lt;200000,7500,IF(H7&lt;200000,7500*0.375,0))</f>
        <v>0</v>
      </c>
      <c r="K84" s="17">
        <f>IF(J7&lt;200000,7500,IF(I7&lt;200000,7500*0.375,0))</f>
        <v>0</v>
      </c>
      <c r="L84" s="17">
        <f>IF(K7&lt;200000,7500,IF(J7&lt;200000,7500*0.375,0))</f>
        <v>0</v>
      </c>
      <c r="M84" s="17">
        <f>IF(L7&lt;200000,7500,IF(K7&lt;200000,7500*0.375,0))</f>
        <v>0</v>
      </c>
      <c r="N84" s="17">
        <f>IF(M7&lt;200000,7500,IF(L7&lt;200000,7500*0.375,0))</f>
        <v>0</v>
      </c>
      <c r="O84" s="17">
        <f>IF(N7&lt;200000,7500,IF(M7&lt;200000,7500*0.375,0))</f>
        <v>0</v>
      </c>
      <c r="P84" s="17">
        <f>IF(O7&lt;200000,7500,IF(N7&lt;200000,7500*0.375,0))</f>
        <v>0</v>
      </c>
      <c r="Q84" s="17">
        <f>IF(P7&lt;200000,7500,IF(O7&lt;200000,7500*0.375,0))</f>
        <v>0</v>
      </c>
      <c r="R84" s="17">
        <f>IF(Q7&lt;200000,7500,IF(P7&lt;200000,7500*0.375,0))</f>
        <v>0</v>
      </c>
      <c r="S84" s="17">
        <f>IF(R7&lt;200000,7500,IF(Q7&lt;200000,7500*0.375,0))</f>
        <v>0</v>
      </c>
      <c r="T84" s="17">
        <f>IF(S7&lt;200000,7500,IF(R7&lt;200000,7500*0.375,0))</f>
        <v>0</v>
      </c>
      <c r="U84" s="17">
        <f>IF(T7&lt;200000,7500,IF(S7&lt;200000,7500*0.375,0))</f>
        <v>0</v>
      </c>
      <c r="V84" s="17">
        <f>IF(U7&lt;200000,7500,IF(T7&lt;200000,7500*0.375,0))</f>
        <v>0</v>
      </c>
      <c r="W84" s="17">
        <f>IF(V7&lt;200000,7500,IF(U7&lt;200000,7500*0.375,0))</f>
        <v>0</v>
      </c>
      <c r="X84" s="17">
        <f>IF(W7&lt;200000,7500,IF(V7&lt;200000,7500*0.375,0))</f>
        <v>0</v>
      </c>
      <c r="Y84" s="17">
        <f>IF(X7&lt;200000,7500,IF(W7&lt;200000,7500*0.375,0))</f>
        <v>0</v>
      </c>
      <c r="Z84" s="17">
        <f>IF(Y7&lt;200000,7500,IF(X7&lt;200000,7500*0.375,0))</f>
        <v>0</v>
      </c>
      <c r="AA84" s="17">
        <f>IF(Z7&lt;200000,7500,IF(Y7&lt;200000,7500*0.375,0))</f>
        <v>0</v>
      </c>
      <c r="AB84" s="17">
        <f>IF(AA7&lt;200000,7500,IF(Z7&lt;200000,7500*0.375,0))</f>
        <v>0</v>
      </c>
      <c r="AC84" s="17">
        <f>IF(AB7&lt;200000,7500,IF(AA7&lt;200000,7500*0.375,0))</f>
        <v>0</v>
      </c>
      <c r="AD84" s="17">
        <f>IF(AC7&lt;200000,7500,IF(AB7&lt;200000,7500*0.375,0))</f>
        <v>0</v>
      </c>
      <c r="AE84" s="17">
        <f>IF(AD7&lt;200000,7500,IF(AC7&lt;200000,7500*0.375,0))</f>
        <v>0</v>
      </c>
      <c r="AF84" s="17">
        <f>IF(AE7&lt;200000,7500,IF(AD7&lt;200000,7500*0.375,0))</f>
        <v>0</v>
      </c>
      <c r="AG84" s="17">
        <f>IF(AF7&lt;200000,7500,IF(AE7&lt;200000,7500*0.375,0))</f>
        <v>0</v>
      </c>
    </row>
    <row r="85" spans="1:33" x14ac:dyDescent="0.35">
      <c r="A85" s="17" t="s">
        <v>85</v>
      </c>
      <c r="C85" s="17">
        <f>IF(B8&lt;200000,7500,0)</f>
        <v>7500</v>
      </c>
      <c r="D85" s="17">
        <f>IF(C8&lt;200000,7500,IF(B8&lt;200000,7500*0.375,0))</f>
        <v>7500</v>
      </c>
      <c r="E85" s="17">
        <f>IF(D8&lt;200000,7500,IF(C8&lt;200000,7500*0.375,0))</f>
        <v>7500</v>
      </c>
      <c r="F85" s="17">
        <f>IF(E8&lt;200000,7500,IF(D8&lt;200000,7500*0.375,0))</f>
        <v>2812.5</v>
      </c>
      <c r="G85" s="17">
        <f>IF(F8&lt;200000,7500,IF(E8&lt;200000,7500*0.375,0))</f>
        <v>0</v>
      </c>
      <c r="H85" s="17">
        <f>IF(G8&lt;200000,7500,IF(F8&lt;200000,7500*0.375,0))</f>
        <v>0</v>
      </c>
      <c r="I85" s="17">
        <f>IF(H8&lt;200000,7500,IF(G8&lt;200000,7500*0.375,0))</f>
        <v>0</v>
      </c>
      <c r="J85" s="17">
        <f>IF(I8&lt;200000,7500,IF(H8&lt;200000,7500*0.375,0))</f>
        <v>0</v>
      </c>
      <c r="K85" s="17">
        <f>IF(J8&lt;200000,7500,IF(I8&lt;200000,7500*0.375,0))</f>
        <v>0</v>
      </c>
      <c r="L85" s="17">
        <f>IF(K8&lt;200000,7500,IF(J8&lt;200000,7500*0.375,0))</f>
        <v>0</v>
      </c>
      <c r="M85" s="17">
        <f>IF(L8&lt;200000,7500,IF(K8&lt;200000,7500*0.375,0))</f>
        <v>0</v>
      </c>
      <c r="N85" s="17">
        <f>IF(M8&lt;200000,7500,IF(L8&lt;200000,7500*0.375,0))</f>
        <v>0</v>
      </c>
      <c r="O85" s="17">
        <f>IF(N8&lt;200000,7500,IF(M8&lt;200000,7500*0.375,0))</f>
        <v>0</v>
      </c>
      <c r="P85" s="17">
        <f>IF(O8&lt;200000,7500,IF(N8&lt;200000,7500*0.375,0))</f>
        <v>0</v>
      </c>
      <c r="Q85" s="17">
        <f>IF(P8&lt;200000,7500,IF(O8&lt;200000,7500*0.375,0))</f>
        <v>0</v>
      </c>
      <c r="R85" s="17">
        <f>IF(Q8&lt;200000,7500,IF(P8&lt;200000,7500*0.375,0))</f>
        <v>0</v>
      </c>
      <c r="S85" s="17">
        <f>IF(R8&lt;200000,7500,IF(Q8&lt;200000,7500*0.375,0))</f>
        <v>0</v>
      </c>
      <c r="T85" s="17">
        <f>IF(S8&lt;200000,7500,IF(R8&lt;200000,7500*0.375,0))</f>
        <v>0</v>
      </c>
      <c r="U85" s="17">
        <f>IF(T8&lt;200000,7500,IF(S8&lt;200000,7500*0.375,0))</f>
        <v>0</v>
      </c>
      <c r="V85" s="17">
        <f>IF(U8&lt;200000,7500,IF(T8&lt;200000,7500*0.375,0))</f>
        <v>0</v>
      </c>
      <c r="W85" s="17">
        <f>IF(V8&lt;200000,7500,IF(U8&lt;200000,7500*0.375,0))</f>
        <v>0</v>
      </c>
      <c r="X85" s="17">
        <f>IF(W8&lt;200000,7500,IF(V8&lt;200000,7500*0.375,0))</f>
        <v>0</v>
      </c>
      <c r="Y85" s="17">
        <f>IF(X8&lt;200000,7500,IF(W8&lt;200000,7500*0.375,0))</f>
        <v>0</v>
      </c>
      <c r="Z85" s="17">
        <f>IF(Y8&lt;200000,7500,IF(X8&lt;200000,7500*0.375,0))</f>
        <v>0</v>
      </c>
      <c r="AA85" s="17">
        <f>IF(Z8&lt;200000,7500,IF(Y8&lt;200000,7500*0.375,0))</f>
        <v>0</v>
      </c>
      <c r="AB85" s="17">
        <f>IF(AA8&lt;200000,7500,IF(Z8&lt;200000,7500*0.375,0))</f>
        <v>0</v>
      </c>
      <c r="AC85" s="17">
        <f>IF(AB8&lt;200000,7500,IF(AA8&lt;200000,7500*0.375,0))</f>
        <v>0</v>
      </c>
      <c r="AD85" s="17">
        <f>IF(AC8&lt;200000,7500,IF(AB8&lt;200000,7500*0.375,0))</f>
        <v>0</v>
      </c>
      <c r="AE85" s="17">
        <f>IF(AD8&lt;200000,7500,IF(AC8&lt;200000,7500*0.375,0))</f>
        <v>0</v>
      </c>
      <c r="AF85" s="17">
        <f>IF(AE8&lt;200000,7500,IF(AD8&lt;200000,7500*0.375,0))</f>
        <v>0</v>
      </c>
      <c r="AG85" s="17">
        <f>IF(AF8&lt;200000,7500,IF(AE8&lt;200000,7500*0.375,0))</f>
        <v>0</v>
      </c>
    </row>
    <row r="86" spans="1:33" x14ac:dyDescent="0.35">
      <c r="A86" s="17" t="s">
        <v>86</v>
      </c>
      <c r="C86" s="17">
        <f>IF(B9&lt;200000,7500,0)</f>
        <v>7500</v>
      </c>
      <c r="D86" s="17">
        <f>IF(C9&lt;200000,7500,IF(B9&lt;200000,7500*0.375,0))</f>
        <v>7500</v>
      </c>
      <c r="E86" s="17">
        <f>IF(D9&lt;200000,7500,IF(C9&lt;200000,7500*0.375,0))</f>
        <v>2812.5</v>
      </c>
      <c r="F86" s="17">
        <f>IF(E9&lt;200000,7500,IF(D9&lt;200000,7500*0.375,0))</f>
        <v>0</v>
      </c>
      <c r="G86" s="17">
        <f>IF(F9&lt;200000,7500,IF(E9&lt;200000,7500*0.375,0))</f>
        <v>0</v>
      </c>
      <c r="H86" s="17">
        <f>IF(G9&lt;200000,7500,IF(F9&lt;200000,7500*0.375,0))</f>
        <v>0</v>
      </c>
      <c r="I86" s="17">
        <f>IF(H9&lt;200000,7500,IF(G9&lt;200000,7500*0.375,0))</f>
        <v>0</v>
      </c>
      <c r="J86" s="17">
        <f>IF(I9&lt;200000,7500,IF(H9&lt;200000,7500*0.375,0))</f>
        <v>0</v>
      </c>
      <c r="K86" s="17">
        <f>IF(J9&lt;200000,7500,IF(I9&lt;200000,7500*0.375,0))</f>
        <v>0</v>
      </c>
      <c r="L86" s="17">
        <f>IF(K9&lt;200000,7500,IF(J9&lt;200000,7500*0.375,0))</f>
        <v>0</v>
      </c>
      <c r="M86" s="17">
        <f>IF(L9&lt;200000,7500,IF(K9&lt;200000,7500*0.375,0))</f>
        <v>0</v>
      </c>
      <c r="N86" s="17">
        <f>IF(M9&lt;200000,7500,IF(L9&lt;200000,7500*0.375,0))</f>
        <v>0</v>
      </c>
      <c r="O86" s="17">
        <f>IF(N9&lt;200000,7500,IF(M9&lt;200000,7500*0.375,0))</f>
        <v>0</v>
      </c>
      <c r="P86" s="17">
        <f>IF(O9&lt;200000,7500,IF(N9&lt;200000,7500*0.375,0))</f>
        <v>0</v>
      </c>
      <c r="Q86" s="17">
        <f>IF(P9&lt;200000,7500,IF(O9&lt;200000,7500*0.375,0))</f>
        <v>0</v>
      </c>
      <c r="R86" s="17">
        <f>IF(Q9&lt;200000,7500,IF(P9&lt;200000,7500*0.375,0))</f>
        <v>0</v>
      </c>
      <c r="S86" s="17">
        <f>IF(R9&lt;200000,7500,IF(Q9&lt;200000,7500*0.375,0))</f>
        <v>0</v>
      </c>
      <c r="T86" s="17">
        <f>IF(S9&lt;200000,7500,IF(R9&lt;200000,7500*0.375,0))</f>
        <v>0</v>
      </c>
      <c r="U86" s="17">
        <f>IF(T9&lt;200000,7500,IF(S9&lt;200000,7500*0.375,0))</f>
        <v>0</v>
      </c>
      <c r="V86" s="17">
        <f>IF(U9&lt;200000,7500,IF(T9&lt;200000,7500*0.375,0))</f>
        <v>0</v>
      </c>
      <c r="W86" s="17">
        <f>IF(V9&lt;200000,7500,IF(U9&lt;200000,7500*0.375,0))</f>
        <v>0</v>
      </c>
      <c r="X86" s="17">
        <f>IF(W9&lt;200000,7500,IF(V9&lt;200000,7500*0.375,0))</f>
        <v>0</v>
      </c>
      <c r="Y86" s="17">
        <f>IF(X9&lt;200000,7500,IF(W9&lt;200000,7500*0.375,0))</f>
        <v>0</v>
      </c>
      <c r="Z86" s="17">
        <f>IF(Y9&lt;200000,7500,IF(X9&lt;200000,7500*0.375,0))</f>
        <v>0</v>
      </c>
      <c r="AA86" s="17">
        <f>IF(Z9&lt;200000,7500,IF(Y9&lt;200000,7500*0.375,0))</f>
        <v>0</v>
      </c>
      <c r="AB86" s="17">
        <f>IF(AA9&lt;200000,7500,IF(Z9&lt;200000,7500*0.375,0))</f>
        <v>0</v>
      </c>
      <c r="AC86" s="17">
        <f>IF(AB9&lt;200000,7500,IF(AA9&lt;200000,7500*0.375,0))</f>
        <v>0</v>
      </c>
      <c r="AD86" s="17">
        <f>IF(AC9&lt;200000,7500,IF(AB9&lt;200000,7500*0.375,0))</f>
        <v>0</v>
      </c>
      <c r="AE86" s="17">
        <f>IF(AD9&lt;200000,7500,IF(AC9&lt;200000,7500*0.375,0))</f>
        <v>0</v>
      </c>
      <c r="AF86" s="17">
        <f>IF(AE9&lt;200000,7500,IF(AD9&lt;200000,7500*0.375,0))</f>
        <v>0</v>
      </c>
      <c r="AG86" s="17">
        <f>IF(AF9&lt;200000,7500,IF(AE9&lt;200000,7500*0.375,0))</f>
        <v>0</v>
      </c>
    </row>
    <row r="87" spans="1:33" x14ac:dyDescent="0.35">
      <c r="A87" s="17" t="s">
        <v>25</v>
      </c>
      <c r="C87" s="17">
        <f>IF(B10&lt;200000,7500,0)</f>
        <v>7500</v>
      </c>
      <c r="D87" s="17">
        <f>IF(C10&lt;200000,7500,IF(B10&lt;200000,7500*0.375,0))</f>
        <v>7500</v>
      </c>
      <c r="E87" s="17">
        <f>IF(D10&lt;200000,7500,IF(C10&lt;200000,7500*0.375,0))</f>
        <v>7500</v>
      </c>
      <c r="F87" s="17">
        <f>IF(E10&lt;200000,7500,IF(D10&lt;200000,7500*0.375,0))</f>
        <v>7500</v>
      </c>
      <c r="G87" s="17">
        <f>IF(F10&lt;200000,7500,IF(E10&lt;200000,7500*0.375,0))</f>
        <v>7500</v>
      </c>
      <c r="H87" s="17">
        <f>IF(G10&lt;200000,7500,IF(F10&lt;200000,7500*0.375,0))</f>
        <v>7500</v>
      </c>
      <c r="I87" s="17">
        <f>IF(H10&lt;200000,7500,IF(G10&lt;200000,7500*0.375,0))</f>
        <v>7500</v>
      </c>
      <c r="J87" s="17">
        <f>IF(I10&lt;200000,7500,IF(H10&lt;200000,7500*0.375,0))</f>
        <v>7500</v>
      </c>
      <c r="K87" s="17">
        <f>IF(J10&lt;200000,7500,IF(I10&lt;200000,7500*0.375,0))</f>
        <v>7500</v>
      </c>
      <c r="L87" s="17">
        <f>IF(K10&lt;200000,7500,IF(J10&lt;200000,7500*0.375,0))</f>
        <v>7500</v>
      </c>
      <c r="M87" s="17">
        <f>IF(L10&lt;200000,7500,IF(K10&lt;200000,7500*0.375,0))</f>
        <v>7500</v>
      </c>
      <c r="N87" s="17">
        <f>IF(M10&lt;200000,7500,IF(L10&lt;200000,7500*0.375,0))</f>
        <v>7500</v>
      </c>
      <c r="O87" s="17">
        <f>IF(N10&lt;200000,7500,IF(M10&lt;200000,7500*0.375,0))</f>
        <v>2812.5</v>
      </c>
      <c r="P87" s="17">
        <f>IF(O10&lt;200000,7500,IF(N10&lt;200000,7500*0.375,0))</f>
        <v>0</v>
      </c>
      <c r="Q87" s="17">
        <f>IF(P10&lt;200000,7500,IF(O10&lt;200000,7500*0.375,0))</f>
        <v>0</v>
      </c>
      <c r="R87" s="17">
        <f>IF(Q10&lt;200000,7500,IF(P10&lt;200000,7500*0.375,0))</f>
        <v>0</v>
      </c>
      <c r="S87" s="17">
        <f>IF(R10&lt;200000,7500,IF(Q10&lt;200000,7500*0.375,0))</f>
        <v>0</v>
      </c>
      <c r="T87" s="17">
        <f>IF(S10&lt;200000,7500,IF(R10&lt;200000,7500*0.375,0))</f>
        <v>0</v>
      </c>
      <c r="U87" s="17">
        <f>IF(T10&lt;200000,7500,IF(S10&lt;200000,7500*0.375,0))</f>
        <v>0</v>
      </c>
      <c r="V87" s="17">
        <f>IF(U10&lt;200000,7500,IF(T10&lt;200000,7500*0.375,0))</f>
        <v>0</v>
      </c>
      <c r="W87" s="17">
        <f>IF(V10&lt;200000,7500,IF(U10&lt;200000,7500*0.375,0))</f>
        <v>0</v>
      </c>
      <c r="X87" s="17">
        <f>IF(W10&lt;200000,7500,IF(V10&lt;200000,7500*0.375,0))</f>
        <v>0</v>
      </c>
      <c r="Y87" s="17">
        <f>IF(X10&lt;200000,7500,IF(W10&lt;200000,7500*0.375,0))</f>
        <v>0</v>
      </c>
      <c r="Z87" s="17">
        <f>IF(Y10&lt;200000,7500,IF(X10&lt;200000,7500*0.375,0))</f>
        <v>0</v>
      </c>
      <c r="AA87" s="17">
        <f>IF(Z10&lt;200000,7500,IF(Y10&lt;200000,7500*0.375,0))</f>
        <v>0</v>
      </c>
      <c r="AB87" s="17">
        <f>IF(AA10&lt;200000,7500,IF(Z10&lt;200000,7500*0.375,0))</f>
        <v>0</v>
      </c>
      <c r="AC87" s="17">
        <f>IF(AB10&lt;200000,7500,IF(AA10&lt;200000,7500*0.375,0))</f>
        <v>0</v>
      </c>
      <c r="AD87" s="17">
        <f>IF(AC10&lt;200000,7500,IF(AB10&lt;200000,7500*0.375,0))</f>
        <v>0</v>
      </c>
      <c r="AE87" s="17">
        <f>IF(AD10&lt;200000,7500,IF(AC10&lt;200000,7500*0.375,0))</f>
        <v>0</v>
      </c>
      <c r="AF87" s="17">
        <f>IF(AE10&lt;200000,7500,IF(AD10&lt;200000,7500*0.375,0))</f>
        <v>0</v>
      </c>
      <c r="AG87" s="17">
        <f>IF(AF10&lt;200000,7500,IF(AE10&lt;200000,7500*0.375,0))</f>
        <v>0</v>
      </c>
    </row>
    <row r="88" spans="1:33" x14ac:dyDescent="0.35">
      <c r="A88" s="17" t="s">
        <v>26</v>
      </c>
      <c r="C88" s="17">
        <f>IF(B11&lt;200000,7500,0)</f>
        <v>7500</v>
      </c>
      <c r="D88" s="17">
        <f>IF(C11&lt;200000,7500,IF(B11&lt;200000,7500*0.375,0))</f>
        <v>7500</v>
      </c>
      <c r="E88" s="17">
        <f>IF(D11&lt;200000,7500,IF(C11&lt;200000,7500*0.375,0))</f>
        <v>7500</v>
      </c>
      <c r="F88" s="17">
        <f>IF(E11&lt;200000,7500,IF(D11&lt;200000,7500*0.375,0))</f>
        <v>7500</v>
      </c>
      <c r="G88" s="17">
        <f>IF(F11&lt;200000,7500,IF(E11&lt;200000,7500*0.375,0))</f>
        <v>2812.5</v>
      </c>
      <c r="H88" s="17">
        <f>IF(G11&lt;200000,7500,IF(F11&lt;200000,7500*0.375,0))</f>
        <v>0</v>
      </c>
      <c r="I88" s="17">
        <f>IF(H11&lt;200000,7500,IF(G11&lt;200000,7500*0.375,0))</f>
        <v>0</v>
      </c>
      <c r="J88" s="17">
        <f>IF(I11&lt;200000,7500,IF(H11&lt;200000,7500*0.375,0))</f>
        <v>0</v>
      </c>
      <c r="K88" s="17">
        <f>IF(J11&lt;200000,7500,IF(I11&lt;200000,7500*0.375,0))</f>
        <v>0</v>
      </c>
      <c r="L88" s="17">
        <f>IF(K11&lt;200000,7500,IF(J11&lt;200000,7500*0.375,0))</f>
        <v>0</v>
      </c>
      <c r="M88" s="17">
        <f>IF(L11&lt;200000,7500,IF(K11&lt;200000,7500*0.375,0))</f>
        <v>0</v>
      </c>
      <c r="N88" s="17">
        <f>IF(M11&lt;200000,7500,IF(L11&lt;200000,7500*0.375,0))</f>
        <v>0</v>
      </c>
      <c r="O88" s="17">
        <f>IF(N11&lt;200000,7500,IF(M11&lt;200000,7500*0.375,0))</f>
        <v>0</v>
      </c>
      <c r="P88" s="17">
        <f>IF(O11&lt;200000,7500,IF(N11&lt;200000,7500*0.375,0))</f>
        <v>0</v>
      </c>
      <c r="Q88" s="17">
        <f>IF(P11&lt;200000,7500,IF(O11&lt;200000,7500*0.375,0))</f>
        <v>0</v>
      </c>
      <c r="R88" s="17">
        <f>IF(Q11&lt;200000,7500,IF(P11&lt;200000,7500*0.375,0))</f>
        <v>0</v>
      </c>
      <c r="S88" s="17">
        <f>IF(R11&lt;200000,7500,IF(Q11&lt;200000,7500*0.375,0))</f>
        <v>0</v>
      </c>
      <c r="T88" s="17">
        <f>IF(S11&lt;200000,7500,IF(R11&lt;200000,7500*0.375,0))</f>
        <v>0</v>
      </c>
      <c r="U88" s="17">
        <f>IF(T11&lt;200000,7500,IF(S11&lt;200000,7500*0.375,0))</f>
        <v>0</v>
      </c>
      <c r="V88" s="17">
        <f>IF(U11&lt;200000,7500,IF(T11&lt;200000,7500*0.375,0))</f>
        <v>0</v>
      </c>
      <c r="W88" s="17">
        <f>IF(V11&lt;200000,7500,IF(U11&lt;200000,7500*0.375,0))</f>
        <v>0</v>
      </c>
      <c r="X88" s="17">
        <f>IF(W11&lt;200000,7500,IF(V11&lt;200000,7500*0.375,0))</f>
        <v>0</v>
      </c>
      <c r="Y88" s="17">
        <f>IF(X11&lt;200000,7500,IF(W11&lt;200000,7500*0.375,0))</f>
        <v>0</v>
      </c>
      <c r="Z88" s="17">
        <f>IF(Y11&lt;200000,7500,IF(X11&lt;200000,7500*0.375,0))</f>
        <v>0</v>
      </c>
      <c r="AA88" s="17">
        <f>IF(Z11&lt;200000,7500,IF(Y11&lt;200000,7500*0.375,0))</f>
        <v>0</v>
      </c>
      <c r="AB88" s="17">
        <f>IF(AA11&lt;200000,7500,IF(Z11&lt;200000,7500*0.375,0))</f>
        <v>0</v>
      </c>
      <c r="AC88" s="17">
        <f>IF(AB11&lt;200000,7500,IF(AA11&lt;200000,7500*0.375,0))</f>
        <v>0</v>
      </c>
      <c r="AD88" s="17">
        <f>IF(AC11&lt;200000,7500,IF(AB11&lt;200000,7500*0.375,0))</f>
        <v>0</v>
      </c>
      <c r="AE88" s="17">
        <f>IF(AD11&lt;200000,7500,IF(AC11&lt;200000,7500*0.375,0))</f>
        <v>0</v>
      </c>
      <c r="AF88" s="17">
        <f>IF(AE11&lt;200000,7500,IF(AD11&lt;200000,7500*0.375,0))</f>
        <v>0</v>
      </c>
      <c r="AG88" s="17">
        <f>IF(AF11&lt;200000,7500,IF(AE11&lt;200000,7500*0.375,0))</f>
        <v>0</v>
      </c>
    </row>
    <row r="89" spans="1:33" x14ac:dyDescent="0.35">
      <c r="A89" s="17" t="s">
        <v>28</v>
      </c>
      <c r="C89" s="17">
        <f>IF(B12&lt;200000,7500,0)</f>
        <v>7500</v>
      </c>
      <c r="D89" s="17">
        <f>IF(C12&lt;200000,7500,IF(B12&lt;200000,7500*0.375,0))</f>
        <v>7500</v>
      </c>
      <c r="E89" s="17">
        <f>IF(D12&lt;200000,7500,IF(C12&lt;200000,7500*0.375,0))</f>
        <v>7500</v>
      </c>
      <c r="F89" s="17">
        <f>IF(E12&lt;200000,7500,IF(D12&lt;200000,7500*0.375,0))</f>
        <v>7500</v>
      </c>
      <c r="G89" s="17">
        <f>IF(F12&lt;200000,7500,IF(E12&lt;200000,7500*0.375,0))</f>
        <v>2812.5</v>
      </c>
      <c r="H89" s="17">
        <f>IF(G12&lt;200000,7500,IF(F12&lt;200000,7500*0.375,0))</f>
        <v>0</v>
      </c>
      <c r="I89" s="17">
        <f>IF(H12&lt;200000,7500,IF(G12&lt;200000,7500*0.375,0))</f>
        <v>0</v>
      </c>
      <c r="J89" s="17">
        <f>IF(I12&lt;200000,7500,IF(H12&lt;200000,7500*0.375,0))</f>
        <v>0</v>
      </c>
      <c r="K89" s="17">
        <f>IF(J12&lt;200000,7500,IF(I12&lt;200000,7500*0.375,0))</f>
        <v>0</v>
      </c>
      <c r="L89" s="17">
        <f>IF(K12&lt;200000,7500,IF(J12&lt;200000,7500*0.375,0))</f>
        <v>0</v>
      </c>
      <c r="M89" s="17">
        <f>IF(L12&lt;200000,7500,IF(K12&lt;200000,7500*0.375,0))</f>
        <v>0</v>
      </c>
      <c r="N89" s="17">
        <f>IF(M12&lt;200000,7500,IF(L12&lt;200000,7500*0.375,0))</f>
        <v>0</v>
      </c>
      <c r="O89" s="17">
        <f>IF(N12&lt;200000,7500,IF(M12&lt;200000,7500*0.375,0))</f>
        <v>0</v>
      </c>
      <c r="P89" s="17">
        <f>IF(O12&lt;200000,7500,IF(N12&lt;200000,7500*0.375,0))</f>
        <v>0</v>
      </c>
      <c r="Q89" s="17">
        <f>IF(P12&lt;200000,7500,IF(O12&lt;200000,7500*0.375,0))</f>
        <v>0</v>
      </c>
      <c r="R89" s="17">
        <f>IF(Q12&lt;200000,7500,IF(P12&lt;200000,7500*0.375,0))</f>
        <v>0</v>
      </c>
      <c r="S89" s="17">
        <f>IF(R12&lt;200000,7500,IF(Q12&lt;200000,7500*0.375,0))</f>
        <v>0</v>
      </c>
      <c r="T89" s="17">
        <f>IF(S12&lt;200000,7500,IF(R12&lt;200000,7500*0.375,0))</f>
        <v>0</v>
      </c>
      <c r="U89" s="17">
        <f>IF(T12&lt;200000,7500,IF(S12&lt;200000,7500*0.375,0))</f>
        <v>0</v>
      </c>
      <c r="V89" s="17">
        <f>IF(U12&lt;200000,7500,IF(T12&lt;200000,7500*0.375,0))</f>
        <v>0</v>
      </c>
      <c r="W89" s="17">
        <f>IF(V12&lt;200000,7500,IF(U12&lt;200000,7500*0.375,0))</f>
        <v>0</v>
      </c>
      <c r="X89" s="17">
        <f>IF(W12&lt;200000,7500,IF(V12&lt;200000,7500*0.375,0))</f>
        <v>0</v>
      </c>
      <c r="Y89" s="17">
        <f>IF(X12&lt;200000,7500,IF(W12&lt;200000,7500*0.375,0))</f>
        <v>0</v>
      </c>
      <c r="Z89" s="17">
        <f>IF(Y12&lt;200000,7500,IF(X12&lt;200000,7500*0.375,0))</f>
        <v>0</v>
      </c>
      <c r="AA89" s="17">
        <f>IF(Z12&lt;200000,7500,IF(Y12&lt;200000,7500*0.375,0))</f>
        <v>0</v>
      </c>
      <c r="AB89" s="17">
        <f>IF(AA12&lt;200000,7500,IF(Z12&lt;200000,7500*0.375,0))</f>
        <v>0</v>
      </c>
      <c r="AC89" s="17">
        <f>IF(AB12&lt;200000,7500,IF(AA12&lt;200000,7500*0.375,0))</f>
        <v>0</v>
      </c>
      <c r="AD89" s="17">
        <f>IF(AC12&lt;200000,7500,IF(AB12&lt;200000,7500*0.375,0))</f>
        <v>0</v>
      </c>
      <c r="AE89" s="17">
        <f>IF(AD12&lt;200000,7500,IF(AC12&lt;200000,7500*0.375,0))</f>
        <v>0</v>
      </c>
      <c r="AF89" s="17">
        <f>IF(AE12&lt;200000,7500,IF(AD12&lt;200000,7500*0.375,0))</f>
        <v>0</v>
      </c>
      <c r="AG89" s="17">
        <f>IF(AF12&lt;200000,7500,IF(AE12&lt;200000,7500*0.375,0))</f>
        <v>0</v>
      </c>
    </row>
    <row r="90" spans="1:33" x14ac:dyDescent="0.35">
      <c r="A90" s="17" t="s">
        <v>29</v>
      </c>
      <c r="C90" s="17">
        <f>IF(B13&lt;200000,7500,0)</f>
        <v>7500</v>
      </c>
      <c r="D90" s="17">
        <f>IF(C13&lt;200000,7500,IF(B13&lt;200000,7500*0.375,0))</f>
        <v>7500</v>
      </c>
      <c r="E90" s="17">
        <f>IF(D13&lt;200000,7500,IF(C13&lt;200000,7500*0.375,0))</f>
        <v>7500</v>
      </c>
      <c r="F90" s="17">
        <f>IF(E13&lt;200000,7500,IF(D13&lt;200000,7500*0.375,0))</f>
        <v>7500</v>
      </c>
      <c r="G90" s="17">
        <f>IF(F13&lt;200000,7500,IF(E13&lt;200000,7500*0.375,0))</f>
        <v>7500</v>
      </c>
      <c r="H90" s="17">
        <f>IF(G13&lt;200000,7500,IF(F13&lt;200000,7500*0.375,0))</f>
        <v>2812.5</v>
      </c>
      <c r="I90" s="17">
        <f>IF(H13&lt;200000,7500,IF(G13&lt;200000,7500*0.375,0))</f>
        <v>0</v>
      </c>
      <c r="J90" s="17">
        <f>IF(I13&lt;200000,7500,IF(H13&lt;200000,7500*0.375,0))</f>
        <v>0</v>
      </c>
      <c r="K90" s="17">
        <f>IF(J13&lt;200000,7500,IF(I13&lt;200000,7500*0.375,0))</f>
        <v>0</v>
      </c>
      <c r="L90" s="17">
        <f>IF(K13&lt;200000,7500,IF(J13&lt;200000,7500*0.375,0))</f>
        <v>0</v>
      </c>
      <c r="M90" s="17">
        <f>IF(L13&lt;200000,7500,IF(K13&lt;200000,7500*0.375,0))</f>
        <v>0</v>
      </c>
      <c r="N90" s="17">
        <f>IF(M13&lt;200000,7500,IF(L13&lt;200000,7500*0.375,0))</f>
        <v>0</v>
      </c>
      <c r="O90" s="17">
        <f>IF(N13&lt;200000,7500,IF(M13&lt;200000,7500*0.375,0))</f>
        <v>0</v>
      </c>
      <c r="P90" s="17">
        <f>IF(O13&lt;200000,7500,IF(N13&lt;200000,7500*0.375,0))</f>
        <v>0</v>
      </c>
      <c r="Q90" s="17">
        <f>IF(P13&lt;200000,7500,IF(O13&lt;200000,7500*0.375,0))</f>
        <v>0</v>
      </c>
      <c r="R90" s="17">
        <f>IF(Q13&lt;200000,7500,IF(P13&lt;200000,7500*0.375,0))</f>
        <v>0</v>
      </c>
      <c r="S90" s="17">
        <f>IF(R13&lt;200000,7500,IF(Q13&lt;200000,7500*0.375,0))</f>
        <v>0</v>
      </c>
      <c r="T90" s="17">
        <f>IF(S13&lt;200000,7500,IF(R13&lt;200000,7500*0.375,0))</f>
        <v>0</v>
      </c>
      <c r="U90" s="17">
        <f>IF(T13&lt;200000,7500,IF(S13&lt;200000,7500*0.375,0))</f>
        <v>0</v>
      </c>
      <c r="V90" s="17">
        <f>IF(U13&lt;200000,7500,IF(T13&lt;200000,7500*0.375,0))</f>
        <v>0</v>
      </c>
      <c r="W90" s="17">
        <f>IF(V13&lt;200000,7500,IF(U13&lt;200000,7500*0.375,0))</f>
        <v>0</v>
      </c>
      <c r="X90" s="17">
        <f>IF(W13&lt;200000,7500,IF(V13&lt;200000,7500*0.375,0))</f>
        <v>0</v>
      </c>
      <c r="Y90" s="17">
        <f>IF(X13&lt;200000,7500,IF(W13&lt;200000,7500*0.375,0))</f>
        <v>0</v>
      </c>
      <c r="Z90" s="17">
        <f>IF(Y13&lt;200000,7500,IF(X13&lt;200000,7500*0.375,0))</f>
        <v>0</v>
      </c>
      <c r="AA90" s="17">
        <f>IF(Z13&lt;200000,7500,IF(Y13&lt;200000,7500*0.375,0))</f>
        <v>0</v>
      </c>
      <c r="AB90" s="17">
        <f>IF(AA13&lt;200000,7500,IF(Z13&lt;200000,7500*0.375,0))</f>
        <v>0</v>
      </c>
      <c r="AC90" s="17">
        <f>IF(AB13&lt;200000,7500,IF(AA13&lt;200000,7500*0.375,0))</f>
        <v>0</v>
      </c>
      <c r="AD90" s="17">
        <f>IF(AC13&lt;200000,7500,IF(AB13&lt;200000,7500*0.375,0))</f>
        <v>0</v>
      </c>
      <c r="AE90" s="17">
        <f>IF(AD13&lt;200000,7500,IF(AC13&lt;200000,7500*0.375,0))</f>
        <v>0</v>
      </c>
      <c r="AF90" s="17">
        <f>IF(AE13&lt;200000,7500,IF(AD13&lt;200000,7500*0.375,0))</f>
        <v>0</v>
      </c>
      <c r="AG90" s="17">
        <f>IF(AF13&lt;200000,7500,IF(AE13&lt;200000,7500*0.375,0))</f>
        <v>0</v>
      </c>
    </row>
    <row r="91" spans="1:33" x14ac:dyDescent="0.35">
      <c r="A91" s="17" t="s">
        <v>87</v>
      </c>
      <c r="C91" s="17">
        <f>IF(B14&lt;200000,7500,0)</f>
        <v>7500</v>
      </c>
      <c r="D91" s="17">
        <f>IF(C14&lt;200000,7500,IF(B14&lt;200000,7500*0.375,0))</f>
        <v>7500</v>
      </c>
      <c r="E91" s="17">
        <f>IF(D14&lt;200000,7500,IF(C14&lt;200000,7500*0.375,0))</f>
        <v>7500</v>
      </c>
      <c r="F91" s="17">
        <f>IF(E14&lt;200000,7500,IF(D14&lt;200000,7500*0.375,0))</f>
        <v>7500</v>
      </c>
      <c r="G91" s="17">
        <f>IF(F14&lt;200000,7500,IF(E14&lt;200000,7500*0.375,0))</f>
        <v>2812.5</v>
      </c>
      <c r="H91" s="17">
        <f>IF(G14&lt;200000,7500,IF(F14&lt;200000,7500*0.375,0))</f>
        <v>0</v>
      </c>
      <c r="I91" s="17">
        <f>IF(H14&lt;200000,7500,IF(G14&lt;200000,7500*0.375,0))</f>
        <v>0</v>
      </c>
      <c r="J91" s="17">
        <f>IF(I14&lt;200000,7500,IF(H14&lt;200000,7500*0.375,0))</f>
        <v>0</v>
      </c>
      <c r="K91" s="17">
        <f>IF(J14&lt;200000,7500,IF(I14&lt;200000,7500*0.375,0))</f>
        <v>0</v>
      </c>
      <c r="L91" s="17">
        <f>IF(K14&lt;200000,7500,IF(J14&lt;200000,7500*0.375,0))</f>
        <v>0</v>
      </c>
      <c r="M91" s="17">
        <f>IF(L14&lt;200000,7500,IF(K14&lt;200000,7500*0.375,0))</f>
        <v>0</v>
      </c>
      <c r="N91" s="17">
        <f>IF(M14&lt;200000,7500,IF(L14&lt;200000,7500*0.375,0))</f>
        <v>0</v>
      </c>
      <c r="O91" s="17">
        <f>IF(N14&lt;200000,7500,IF(M14&lt;200000,7500*0.375,0))</f>
        <v>0</v>
      </c>
      <c r="P91" s="17">
        <f>IF(O14&lt;200000,7500,IF(N14&lt;200000,7500*0.375,0))</f>
        <v>0</v>
      </c>
      <c r="Q91" s="17">
        <f>IF(P14&lt;200000,7500,IF(O14&lt;200000,7500*0.375,0))</f>
        <v>0</v>
      </c>
      <c r="R91" s="17">
        <f>IF(Q14&lt;200000,7500,IF(P14&lt;200000,7500*0.375,0))</f>
        <v>0</v>
      </c>
      <c r="S91" s="17">
        <f>IF(R14&lt;200000,7500,IF(Q14&lt;200000,7500*0.375,0))</f>
        <v>0</v>
      </c>
      <c r="T91" s="17">
        <f>IF(S14&lt;200000,7500,IF(R14&lt;200000,7500*0.375,0))</f>
        <v>0</v>
      </c>
      <c r="U91" s="17">
        <f>IF(T14&lt;200000,7500,IF(S14&lt;200000,7500*0.375,0))</f>
        <v>0</v>
      </c>
      <c r="V91" s="17">
        <f>IF(U14&lt;200000,7500,IF(T14&lt;200000,7500*0.375,0))</f>
        <v>0</v>
      </c>
      <c r="W91" s="17">
        <f>IF(V14&lt;200000,7500,IF(U14&lt;200000,7500*0.375,0))</f>
        <v>0</v>
      </c>
      <c r="X91" s="17">
        <f>IF(W14&lt;200000,7500,IF(V14&lt;200000,7500*0.375,0))</f>
        <v>0</v>
      </c>
      <c r="Y91" s="17">
        <f>IF(X14&lt;200000,7500,IF(W14&lt;200000,7500*0.375,0))</f>
        <v>0</v>
      </c>
      <c r="Z91" s="17">
        <f>IF(Y14&lt;200000,7500,IF(X14&lt;200000,7500*0.375,0))</f>
        <v>0</v>
      </c>
      <c r="AA91" s="17">
        <f>IF(Z14&lt;200000,7500,IF(Y14&lt;200000,7500*0.375,0))</f>
        <v>0</v>
      </c>
      <c r="AB91" s="17">
        <f>IF(AA14&lt;200000,7500,IF(Z14&lt;200000,7500*0.375,0))</f>
        <v>0</v>
      </c>
      <c r="AC91" s="17">
        <f>IF(AB14&lt;200000,7500,IF(AA14&lt;200000,7500*0.375,0))</f>
        <v>0</v>
      </c>
      <c r="AD91" s="17">
        <f>IF(AC14&lt;200000,7500,IF(AB14&lt;200000,7500*0.375,0))</f>
        <v>0</v>
      </c>
      <c r="AE91" s="17">
        <f>IF(AD14&lt;200000,7500,IF(AC14&lt;200000,7500*0.375,0))</f>
        <v>0</v>
      </c>
      <c r="AF91" s="17">
        <f>IF(AE14&lt;200000,7500,IF(AD14&lt;200000,7500*0.375,0))</f>
        <v>0</v>
      </c>
      <c r="AG91" s="17">
        <f>IF(AF14&lt;200000,7500,IF(AE14&lt;200000,7500*0.375,0))</f>
        <v>0</v>
      </c>
    </row>
    <row r="92" spans="1:33" x14ac:dyDescent="0.35">
      <c r="A92" s="17" t="s">
        <v>31</v>
      </c>
      <c r="C92" s="17">
        <f>IF(B15&lt;200000,7500,0)</f>
        <v>7500</v>
      </c>
      <c r="D92" s="17">
        <f>IF(C15&lt;200000,7500,IF(B15&lt;200000,7500*0.375,0))</f>
        <v>7500</v>
      </c>
      <c r="E92" s="17">
        <f>IF(D15&lt;200000,7500,IF(C15&lt;200000,7500*0.375,0))</f>
        <v>7500</v>
      </c>
      <c r="F92" s="17">
        <f>IF(E15&lt;200000,7500,IF(D15&lt;200000,7500*0.375,0))</f>
        <v>7500</v>
      </c>
      <c r="G92" s="17">
        <f>IF(F15&lt;200000,7500,IF(E15&lt;200000,7500*0.375,0))</f>
        <v>7500</v>
      </c>
      <c r="H92" s="17">
        <f>IF(G15&lt;200000,7500,IF(F15&lt;200000,7500*0.375,0))</f>
        <v>2812.5</v>
      </c>
      <c r="I92" s="17">
        <f>IF(H15&lt;200000,7500,IF(G15&lt;200000,7500*0.375,0))</f>
        <v>0</v>
      </c>
      <c r="J92" s="17">
        <f>IF(I15&lt;200000,7500,IF(H15&lt;200000,7500*0.375,0))</f>
        <v>0</v>
      </c>
      <c r="K92" s="17">
        <f>IF(J15&lt;200000,7500,IF(I15&lt;200000,7500*0.375,0))</f>
        <v>0</v>
      </c>
      <c r="L92" s="17">
        <f>IF(K15&lt;200000,7500,IF(J15&lt;200000,7500*0.375,0))</f>
        <v>0</v>
      </c>
      <c r="M92" s="17">
        <f>IF(L15&lt;200000,7500,IF(K15&lt;200000,7500*0.375,0))</f>
        <v>0</v>
      </c>
      <c r="N92" s="17">
        <f>IF(M15&lt;200000,7500,IF(L15&lt;200000,7500*0.375,0))</f>
        <v>0</v>
      </c>
      <c r="O92" s="17">
        <f>IF(N15&lt;200000,7500,IF(M15&lt;200000,7500*0.375,0))</f>
        <v>0</v>
      </c>
      <c r="P92" s="17">
        <f>IF(O15&lt;200000,7500,IF(N15&lt;200000,7500*0.375,0))</f>
        <v>0</v>
      </c>
      <c r="Q92" s="17">
        <f>IF(P15&lt;200000,7500,IF(O15&lt;200000,7500*0.375,0))</f>
        <v>0</v>
      </c>
      <c r="R92" s="17">
        <f>IF(Q15&lt;200000,7500,IF(P15&lt;200000,7500*0.375,0))</f>
        <v>0</v>
      </c>
      <c r="S92" s="17">
        <f>IF(R15&lt;200000,7500,IF(Q15&lt;200000,7500*0.375,0))</f>
        <v>0</v>
      </c>
      <c r="T92" s="17">
        <f>IF(S15&lt;200000,7500,IF(R15&lt;200000,7500*0.375,0))</f>
        <v>0</v>
      </c>
      <c r="U92" s="17">
        <f>IF(T15&lt;200000,7500,IF(S15&lt;200000,7500*0.375,0))</f>
        <v>0</v>
      </c>
      <c r="V92" s="17">
        <f>IF(U15&lt;200000,7500,IF(T15&lt;200000,7500*0.375,0))</f>
        <v>0</v>
      </c>
      <c r="W92" s="17">
        <f>IF(V15&lt;200000,7500,IF(U15&lt;200000,7500*0.375,0))</f>
        <v>0</v>
      </c>
      <c r="X92" s="17">
        <f>IF(W15&lt;200000,7500,IF(V15&lt;200000,7500*0.375,0))</f>
        <v>0</v>
      </c>
      <c r="Y92" s="17">
        <f>IF(X15&lt;200000,7500,IF(W15&lt;200000,7500*0.375,0))</f>
        <v>0</v>
      </c>
      <c r="Z92" s="17">
        <f>IF(Y15&lt;200000,7500,IF(X15&lt;200000,7500*0.375,0))</f>
        <v>0</v>
      </c>
      <c r="AA92" s="17">
        <f>IF(Z15&lt;200000,7500,IF(Y15&lt;200000,7500*0.375,0))</f>
        <v>0</v>
      </c>
      <c r="AB92" s="17">
        <f>IF(AA15&lt;200000,7500,IF(Z15&lt;200000,7500*0.375,0))</f>
        <v>0</v>
      </c>
      <c r="AC92" s="17">
        <f>IF(AB15&lt;200000,7500,IF(AA15&lt;200000,7500*0.375,0))</f>
        <v>0</v>
      </c>
      <c r="AD92" s="17">
        <f>IF(AC15&lt;200000,7500,IF(AB15&lt;200000,7500*0.375,0))</f>
        <v>0</v>
      </c>
      <c r="AE92" s="17">
        <f>IF(AD15&lt;200000,7500,IF(AC15&lt;200000,7500*0.375,0))</f>
        <v>0</v>
      </c>
      <c r="AF92" s="17">
        <f>IF(AE15&lt;200000,7500,IF(AD15&lt;200000,7500*0.375,0))</f>
        <v>0</v>
      </c>
      <c r="AG92" s="17">
        <f>IF(AF15&lt;200000,7500,IF(AE15&lt;200000,7500*0.375,0))</f>
        <v>0</v>
      </c>
    </row>
    <row r="93" spans="1:33" x14ac:dyDescent="0.35">
      <c r="A93" s="17" t="s">
        <v>88</v>
      </c>
      <c r="C93" s="17">
        <f>IF(B16&lt;200000,7500,0)</f>
        <v>7500</v>
      </c>
      <c r="D93" s="17">
        <f>IF(C16&lt;200000,7500,IF(B16&lt;200000,7500*0.375,0))</f>
        <v>7500</v>
      </c>
      <c r="E93" s="17">
        <f>IF(D16&lt;200000,7500,IF(C16&lt;200000,7500*0.375,0))</f>
        <v>7500</v>
      </c>
      <c r="F93" s="17">
        <f>IF(E16&lt;200000,7500,IF(D16&lt;200000,7500*0.375,0))</f>
        <v>7500</v>
      </c>
      <c r="G93" s="17">
        <f>IF(F16&lt;200000,7500,IF(E16&lt;200000,7500*0.375,0))</f>
        <v>2812.5</v>
      </c>
      <c r="H93" s="17">
        <f>IF(G16&lt;200000,7500,IF(F16&lt;200000,7500*0.375,0))</f>
        <v>0</v>
      </c>
      <c r="I93" s="17">
        <f>IF(H16&lt;200000,7500,IF(G16&lt;200000,7500*0.375,0))</f>
        <v>0</v>
      </c>
      <c r="J93" s="17">
        <f>IF(I16&lt;200000,7500,IF(H16&lt;200000,7500*0.375,0))</f>
        <v>0</v>
      </c>
      <c r="K93" s="17">
        <f>IF(J16&lt;200000,7500,IF(I16&lt;200000,7500*0.375,0))</f>
        <v>0</v>
      </c>
      <c r="L93" s="17">
        <f>IF(K16&lt;200000,7500,IF(J16&lt;200000,7500*0.375,0))</f>
        <v>0</v>
      </c>
      <c r="M93" s="17">
        <f>IF(L16&lt;200000,7500,IF(K16&lt;200000,7500*0.375,0))</f>
        <v>0</v>
      </c>
      <c r="N93" s="17">
        <f>IF(M16&lt;200000,7500,IF(L16&lt;200000,7500*0.375,0))</f>
        <v>0</v>
      </c>
      <c r="O93" s="17">
        <f>IF(N16&lt;200000,7500,IF(M16&lt;200000,7500*0.375,0))</f>
        <v>0</v>
      </c>
      <c r="P93" s="17">
        <f>IF(O16&lt;200000,7500,IF(N16&lt;200000,7500*0.375,0))</f>
        <v>0</v>
      </c>
      <c r="Q93" s="17">
        <f>IF(P16&lt;200000,7500,IF(O16&lt;200000,7500*0.375,0))</f>
        <v>0</v>
      </c>
      <c r="R93" s="17">
        <f>IF(Q16&lt;200000,7500,IF(P16&lt;200000,7500*0.375,0))</f>
        <v>0</v>
      </c>
      <c r="S93" s="17">
        <f>IF(R16&lt;200000,7500,IF(Q16&lt;200000,7500*0.375,0))</f>
        <v>0</v>
      </c>
      <c r="T93" s="17">
        <f>IF(S16&lt;200000,7500,IF(R16&lt;200000,7500*0.375,0))</f>
        <v>0</v>
      </c>
      <c r="U93" s="17">
        <f>IF(T16&lt;200000,7500,IF(S16&lt;200000,7500*0.375,0))</f>
        <v>0</v>
      </c>
      <c r="V93" s="17">
        <f>IF(U16&lt;200000,7500,IF(T16&lt;200000,7500*0.375,0))</f>
        <v>0</v>
      </c>
      <c r="W93" s="17">
        <f>IF(V16&lt;200000,7500,IF(U16&lt;200000,7500*0.375,0))</f>
        <v>0</v>
      </c>
      <c r="X93" s="17">
        <f>IF(W16&lt;200000,7500,IF(V16&lt;200000,7500*0.375,0))</f>
        <v>0</v>
      </c>
      <c r="Y93" s="17">
        <f>IF(X16&lt;200000,7500,IF(W16&lt;200000,7500*0.375,0))</f>
        <v>0</v>
      </c>
      <c r="Z93" s="17">
        <f>IF(Y16&lt;200000,7500,IF(X16&lt;200000,7500*0.375,0))</f>
        <v>0</v>
      </c>
      <c r="AA93" s="17">
        <f>IF(Z16&lt;200000,7500,IF(Y16&lt;200000,7500*0.375,0))</f>
        <v>0</v>
      </c>
      <c r="AB93" s="17">
        <f>IF(AA16&lt;200000,7500,IF(Z16&lt;200000,7500*0.375,0))</f>
        <v>0</v>
      </c>
      <c r="AC93" s="17">
        <f>IF(AB16&lt;200000,7500,IF(AA16&lt;200000,7500*0.375,0))</f>
        <v>0</v>
      </c>
      <c r="AD93" s="17">
        <f>IF(AC16&lt;200000,7500,IF(AB16&lt;200000,7500*0.375,0))</f>
        <v>0</v>
      </c>
      <c r="AE93" s="17">
        <f>IF(AD16&lt;200000,7500,IF(AC16&lt;200000,7500*0.375,0))</f>
        <v>0</v>
      </c>
      <c r="AF93" s="17">
        <f>IF(AE16&lt;200000,7500,IF(AD16&lt;200000,7500*0.375,0))</f>
        <v>0</v>
      </c>
      <c r="AG93" s="17">
        <f>IF(AF16&lt;200000,7500,IF(AE16&lt;200000,7500*0.375,0))</f>
        <v>0</v>
      </c>
    </row>
    <row r="94" spans="1:33" x14ac:dyDescent="0.35">
      <c r="A94" s="17" t="s">
        <v>89</v>
      </c>
      <c r="C94" s="17">
        <f>IF(B17&lt;200000,7500,0)</f>
        <v>7500</v>
      </c>
      <c r="D94" s="17">
        <f>IF(C17&lt;200000,7500,IF(B17&lt;200000,7500*0.375,0))</f>
        <v>7500</v>
      </c>
      <c r="E94" s="17">
        <f>IF(D17&lt;200000,7500,IF(C17&lt;200000,7500*0.375,0))</f>
        <v>7500</v>
      </c>
      <c r="F94" s="17">
        <f>IF(E17&lt;200000,7500,IF(D17&lt;200000,7500*0.375,0))</f>
        <v>7500</v>
      </c>
      <c r="G94" s="17">
        <f>IF(F17&lt;200000,7500,IF(E17&lt;200000,7500*0.375,0))</f>
        <v>7500</v>
      </c>
      <c r="H94" s="17">
        <f>IF(G17&lt;200000,7500,IF(F17&lt;200000,7500*0.375,0))</f>
        <v>7500</v>
      </c>
      <c r="I94" s="17">
        <f>IF(H17&lt;200000,7500,IF(G17&lt;200000,7500*0.375,0))</f>
        <v>7500</v>
      </c>
      <c r="J94" s="17">
        <f>IF(I17&lt;200000,7500,IF(H17&lt;200000,7500*0.375,0))</f>
        <v>7500</v>
      </c>
      <c r="K94" s="17">
        <f>IF(J17&lt;200000,7500,IF(I17&lt;200000,7500*0.375,0))</f>
        <v>7500</v>
      </c>
      <c r="L94" s="17">
        <f>IF(K17&lt;200000,7500,IF(J17&lt;200000,7500*0.375,0))</f>
        <v>7500</v>
      </c>
      <c r="M94" s="17">
        <f>IF(L17&lt;200000,7500,IF(K17&lt;200000,7500*0.375,0))</f>
        <v>7500</v>
      </c>
      <c r="N94" s="17">
        <f>IF(M17&lt;200000,7500,IF(L17&lt;200000,7500*0.375,0))</f>
        <v>7500</v>
      </c>
      <c r="O94" s="17">
        <f>IF(N17&lt;200000,7500,IF(M17&lt;200000,7500*0.375,0))</f>
        <v>7500</v>
      </c>
      <c r="P94" s="17">
        <f>IF(O17&lt;200000,7500,IF(N17&lt;200000,7500*0.375,0))</f>
        <v>7500</v>
      </c>
      <c r="Q94" s="17">
        <f>IF(P17&lt;200000,7500,IF(O17&lt;200000,7500*0.375,0))</f>
        <v>7500</v>
      </c>
      <c r="R94" s="17">
        <f>IF(Q17&lt;200000,7500,IF(P17&lt;200000,7500*0.375,0))</f>
        <v>7500</v>
      </c>
      <c r="S94" s="17">
        <f>IF(R17&lt;200000,7500,IF(Q17&lt;200000,7500*0.375,0))</f>
        <v>7500</v>
      </c>
      <c r="T94" s="17">
        <f>IF(S17&lt;200000,7500,IF(R17&lt;200000,7500*0.375,0))</f>
        <v>7500</v>
      </c>
      <c r="U94" s="17">
        <f>IF(T17&lt;200000,7500,IF(S17&lt;200000,7500*0.375,0))</f>
        <v>7500</v>
      </c>
      <c r="V94" s="17">
        <f>IF(U17&lt;200000,7500,IF(T17&lt;200000,7500*0.375,0))</f>
        <v>7500</v>
      </c>
      <c r="W94" s="17">
        <f>IF(V17&lt;200000,7500,IF(U17&lt;200000,7500*0.375,0))</f>
        <v>7500</v>
      </c>
      <c r="X94" s="17">
        <f>IF(W17&lt;200000,7500,IF(V17&lt;200000,7500*0.375,0))</f>
        <v>7500</v>
      </c>
      <c r="Y94" s="17">
        <f>IF(X17&lt;200000,7500,IF(W17&lt;200000,7500*0.375,0))</f>
        <v>7500</v>
      </c>
      <c r="Z94" s="17">
        <f>IF(Y17&lt;200000,7500,IF(X17&lt;200000,7500*0.375,0))</f>
        <v>7500</v>
      </c>
      <c r="AA94" s="17">
        <f>IF(Z17&lt;200000,7500,IF(Y17&lt;200000,7500*0.375,0))</f>
        <v>7500</v>
      </c>
      <c r="AB94" s="17">
        <f>IF(AA17&lt;200000,7500,IF(Z17&lt;200000,7500*0.375,0))</f>
        <v>7500</v>
      </c>
      <c r="AC94" s="17">
        <f>IF(AB17&lt;200000,7500,IF(AA17&lt;200000,7500*0.375,0))</f>
        <v>7500</v>
      </c>
      <c r="AD94" s="17">
        <f>IF(AC17&lt;200000,7500,IF(AB17&lt;200000,7500*0.375,0))</f>
        <v>7500</v>
      </c>
      <c r="AE94" s="17">
        <f>IF(AD17&lt;200000,7500,IF(AC17&lt;200000,7500*0.375,0))</f>
        <v>2812.5</v>
      </c>
      <c r="AF94" s="17">
        <f>IF(AE17&lt;200000,7500,IF(AD17&lt;200000,7500*0.375,0))</f>
        <v>0</v>
      </c>
      <c r="AG94" s="17">
        <f>IF(AF17&lt;200000,7500,IF(AE17&lt;200000,7500*0.375,0))</f>
        <v>0</v>
      </c>
    </row>
    <row r="95" spans="1:33" x14ac:dyDescent="0.35">
      <c r="A95" s="17" t="s">
        <v>30</v>
      </c>
      <c r="C95" s="17">
        <f>IF(B18&lt;200000,7500,0)</f>
        <v>7500</v>
      </c>
      <c r="D95" s="17">
        <f>IF(C18&lt;200000,7500,IF(B18&lt;200000,7500*0.375,0))</f>
        <v>7500</v>
      </c>
      <c r="E95" s="17">
        <f>IF(D18&lt;200000,7500,IF(C18&lt;200000,7500*0.375,0))</f>
        <v>7500</v>
      </c>
      <c r="F95" s="17">
        <f>IF(E18&lt;200000,7500,IF(D18&lt;200000,7500*0.375,0))</f>
        <v>7500</v>
      </c>
      <c r="G95" s="17">
        <f>IF(F18&lt;200000,7500,IF(E18&lt;200000,7500*0.375,0))</f>
        <v>7500</v>
      </c>
      <c r="H95" s="17">
        <f>IF(G18&lt;200000,7500,IF(F18&lt;200000,7500*0.375,0))</f>
        <v>7500</v>
      </c>
      <c r="I95" s="17">
        <f>IF(H18&lt;200000,7500,IF(G18&lt;200000,7500*0.375,0))</f>
        <v>7500</v>
      </c>
      <c r="J95" s="17">
        <f>IF(I18&lt;200000,7500,IF(H18&lt;200000,7500*0.375,0))</f>
        <v>7500</v>
      </c>
      <c r="K95" s="17">
        <f>IF(J18&lt;200000,7500,IF(I18&lt;200000,7500*0.375,0))</f>
        <v>7500</v>
      </c>
      <c r="L95" s="17">
        <f>IF(K18&lt;200000,7500,IF(J18&lt;200000,7500*0.375,0))</f>
        <v>7500</v>
      </c>
      <c r="M95" s="17">
        <f>IF(L18&lt;200000,7500,IF(K18&lt;200000,7500*0.375,0))</f>
        <v>7500</v>
      </c>
      <c r="N95" s="17">
        <f>IF(M18&lt;200000,7500,IF(L18&lt;200000,7500*0.375,0))</f>
        <v>7500</v>
      </c>
      <c r="O95" s="17">
        <f>IF(N18&lt;200000,7500,IF(M18&lt;200000,7500*0.375,0))</f>
        <v>7500</v>
      </c>
      <c r="P95" s="17">
        <f>IF(O18&lt;200000,7500,IF(N18&lt;200000,7500*0.375,0))</f>
        <v>7500</v>
      </c>
      <c r="Q95" s="17">
        <f>IF(P18&lt;200000,7500,IF(O18&lt;200000,7500*0.375,0))</f>
        <v>2812.5</v>
      </c>
      <c r="R95" s="17">
        <f>IF(Q18&lt;200000,7500,IF(P18&lt;200000,7500*0.375,0))</f>
        <v>0</v>
      </c>
      <c r="S95" s="17">
        <f>IF(R18&lt;200000,7500,IF(Q18&lt;200000,7500*0.375,0))</f>
        <v>0</v>
      </c>
      <c r="T95" s="17">
        <f>IF(S18&lt;200000,7500,IF(R18&lt;200000,7500*0.375,0))</f>
        <v>0</v>
      </c>
      <c r="U95" s="17">
        <f>IF(T18&lt;200000,7500,IF(S18&lt;200000,7500*0.375,0))</f>
        <v>0</v>
      </c>
      <c r="V95" s="17">
        <f>IF(U18&lt;200000,7500,IF(T18&lt;200000,7500*0.375,0))</f>
        <v>0</v>
      </c>
      <c r="W95" s="17">
        <f>IF(V18&lt;200000,7500,IF(U18&lt;200000,7500*0.375,0))</f>
        <v>0</v>
      </c>
      <c r="X95" s="17">
        <f>IF(W18&lt;200000,7500,IF(V18&lt;200000,7500*0.375,0))</f>
        <v>0</v>
      </c>
      <c r="Y95" s="17">
        <f>IF(X18&lt;200000,7500,IF(W18&lt;200000,7500*0.375,0))</f>
        <v>0</v>
      </c>
      <c r="Z95" s="17">
        <f>IF(Y18&lt;200000,7500,IF(X18&lt;200000,7500*0.375,0))</f>
        <v>0</v>
      </c>
      <c r="AA95" s="17">
        <f>IF(Z18&lt;200000,7500,IF(Y18&lt;200000,7500*0.375,0))</f>
        <v>0</v>
      </c>
      <c r="AB95" s="17">
        <f>IF(AA18&lt;200000,7500,IF(Z18&lt;200000,7500*0.375,0))</f>
        <v>0</v>
      </c>
      <c r="AC95" s="17">
        <f>IF(AB18&lt;200000,7500,IF(AA18&lt;200000,7500*0.375,0))</f>
        <v>0</v>
      </c>
      <c r="AD95" s="17">
        <f>IF(AC18&lt;200000,7500,IF(AB18&lt;200000,7500*0.375,0))</f>
        <v>0</v>
      </c>
      <c r="AE95" s="17">
        <f>IF(AD18&lt;200000,7500,IF(AC18&lt;200000,7500*0.375,0))</f>
        <v>0</v>
      </c>
      <c r="AF95" s="17">
        <f>IF(AE18&lt;200000,7500,IF(AD18&lt;200000,7500*0.375,0))</f>
        <v>0</v>
      </c>
      <c r="AG95" s="17">
        <f>IF(AF18&lt;200000,7500,IF(AE18&lt;200000,7500*0.375,0))</f>
        <v>0</v>
      </c>
    </row>
    <row r="96" spans="1:33" x14ac:dyDescent="0.35">
      <c r="A96" s="17" t="s">
        <v>90</v>
      </c>
      <c r="C96" s="17">
        <f>IF(B19&lt;200000,7500,0)</f>
        <v>7500</v>
      </c>
      <c r="D96" s="17">
        <f>IF(C19&lt;200000,7500,IF(B19&lt;200000,7500*0.375,0))</f>
        <v>7500</v>
      </c>
      <c r="E96" s="17">
        <f>IF(D19&lt;200000,7500,IF(C19&lt;200000,7500*0.375,0))</f>
        <v>7500</v>
      </c>
      <c r="F96" s="17">
        <f>IF(E19&lt;200000,7500,IF(D19&lt;200000,7500*0.375,0))</f>
        <v>7500</v>
      </c>
      <c r="G96" s="17">
        <f>IF(F19&lt;200000,7500,IF(E19&lt;200000,7500*0.375,0))</f>
        <v>7500</v>
      </c>
      <c r="H96" s="17">
        <f>IF(G19&lt;200000,7500,IF(F19&lt;200000,7500*0.375,0))</f>
        <v>7500</v>
      </c>
      <c r="I96" s="17">
        <f>IF(H19&lt;200000,7500,IF(G19&lt;200000,7500*0.375,0))</f>
        <v>7500</v>
      </c>
      <c r="J96" s="17">
        <f>IF(I19&lt;200000,7500,IF(H19&lt;200000,7500*0.375,0))</f>
        <v>7500</v>
      </c>
      <c r="K96" s="17">
        <f>IF(J19&lt;200000,7500,IF(I19&lt;200000,7500*0.375,0))</f>
        <v>7500</v>
      </c>
      <c r="L96" s="17">
        <f>IF(K19&lt;200000,7500,IF(J19&lt;200000,7500*0.375,0))</f>
        <v>7500</v>
      </c>
      <c r="M96" s="17">
        <f>IF(L19&lt;200000,7500,IF(K19&lt;200000,7500*0.375,0))</f>
        <v>7500</v>
      </c>
      <c r="N96" s="17">
        <f>IF(M19&lt;200000,7500,IF(L19&lt;200000,7500*0.375,0))</f>
        <v>7500</v>
      </c>
      <c r="O96" s="17">
        <f>IF(N19&lt;200000,7500,IF(M19&lt;200000,7500*0.375,0))</f>
        <v>7500</v>
      </c>
      <c r="P96" s="17">
        <f>IF(O19&lt;200000,7500,IF(N19&lt;200000,7500*0.375,0))</f>
        <v>7500</v>
      </c>
      <c r="Q96" s="17">
        <f>IF(P19&lt;200000,7500,IF(O19&lt;200000,7500*0.375,0))</f>
        <v>7500</v>
      </c>
      <c r="R96" s="17">
        <f>IF(Q19&lt;200000,7500,IF(P19&lt;200000,7500*0.375,0))</f>
        <v>7500</v>
      </c>
      <c r="S96" s="17">
        <f>IF(R19&lt;200000,7500,IF(Q19&lt;200000,7500*0.375,0))</f>
        <v>7500</v>
      </c>
      <c r="T96" s="17">
        <f>IF(S19&lt;200000,7500,IF(R19&lt;200000,7500*0.375,0))</f>
        <v>7500</v>
      </c>
      <c r="U96" s="17">
        <f>IF(T19&lt;200000,7500,IF(S19&lt;200000,7500*0.375,0))</f>
        <v>7500</v>
      </c>
      <c r="V96" s="17">
        <f>IF(U19&lt;200000,7500,IF(T19&lt;200000,7500*0.375,0))</f>
        <v>7500</v>
      </c>
      <c r="W96" s="17">
        <f>IF(V19&lt;200000,7500,IF(U19&lt;200000,7500*0.375,0))</f>
        <v>7500</v>
      </c>
      <c r="X96" s="17">
        <f>IF(W19&lt;200000,7500,IF(V19&lt;200000,7500*0.375,0))</f>
        <v>7500</v>
      </c>
      <c r="Y96" s="17">
        <f>IF(X19&lt;200000,7500,IF(W19&lt;200000,7500*0.375,0))</f>
        <v>7500</v>
      </c>
      <c r="Z96" s="17">
        <f>IF(Y19&lt;200000,7500,IF(X19&lt;200000,7500*0.375,0))</f>
        <v>7500</v>
      </c>
      <c r="AA96" s="17">
        <f>IF(Z19&lt;200000,7500,IF(Y19&lt;200000,7500*0.375,0))</f>
        <v>7500</v>
      </c>
      <c r="AB96" s="17">
        <f>IF(AA19&lt;200000,7500,IF(Z19&lt;200000,7500*0.375,0))</f>
        <v>7500</v>
      </c>
      <c r="AC96" s="17">
        <f>IF(AB19&lt;200000,7500,IF(AA19&lt;200000,7500*0.375,0))</f>
        <v>7500</v>
      </c>
      <c r="AD96" s="17">
        <f>IF(AC19&lt;200000,7500,IF(AB19&lt;200000,7500*0.375,0))</f>
        <v>7500</v>
      </c>
      <c r="AE96" s="17">
        <f>IF(AD19&lt;200000,7500,IF(AC19&lt;200000,7500*0.375,0))</f>
        <v>7500</v>
      </c>
      <c r="AF96" s="17">
        <f>IF(AE19&lt;200000,7500,IF(AD19&lt;200000,7500*0.375,0))</f>
        <v>7500</v>
      </c>
      <c r="AG96" s="17">
        <f>IF(AF19&lt;200000,7500,IF(AE19&lt;200000,7500*0.375,0))</f>
        <v>7500</v>
      </c>
    </row>
    <row r="97" spans="1:33" x14ac:dyDescent="0.35">
      <c r="A97" s="17" t="s">
        <v>91</v>
      </c>
      <c r="C97" s="17">
        <f>IF(B20&lt;200000,7500,0)</f>
        <v>7500</v>
      </c>
      <c r="D97" s="17">
        <f>IF(C20&lt;200000,7500,IF(B20&lt;200000,7500*0.375,0))</f>
        <v>7500</v>
      </c>
      <c r="E97" s="17">
        <f>IF(D20&lt;200000,7500,IF(C20&lt;200000,7500*0.375,0))</f>
        <v>7500</v>
      </c>
      <c r="F97" s="17">
        <f>IF(E20&lt;200000,7500,IF(D20&lt;200000,7500*0.375,0))</f>
        <v>7500</v>
      </c>
      <c r="G97" s="17">
        <f>IF(F20&lt;200000,7500,IF(E20&lt;200000,7500*0.375,0))</f>
        <v>7500</v>
      </c>
      <c r="H97" s="17">
        <f>IF(G20&lt;200000,7500,IF(F20&lt;200000,7500*0.375,0))</f>
        <v>7500</v>
      </c>
      <c r="I97" s="17">
        <f>IF(H20&lt;200000,7500,IF(G20&lt;200000,7500*0.375,0))</f>
        <v>7500</v>
      </c>
      <c r="J97" s="17">
        <f>IF(I20&lt;200000,7500,IF(H20&lt;200000,7500*0.375,0))</f>
        <v>7500</v>
      </c>
      <c r="K97" s="17">
        <f>IF(J20&lt;200000,7500,IF(I20&lt;200000,7500*0.375,0))</f>
        <v>7500</v>
      </c>
      <c r="L97" s="17">
        <f>IF(K20&lt;200000,7500,IF(J20&lt;200000,7500*0.375,0))</f>
        <v>7500</v>
      </c>
      <c r="M97" s="17">
        <f>IF(L20&lt;200000,7500,IF(K20&lt;200000,7500*0.375,0))</f>
        <v>7500</v>
      </c>
      <c r="N97" s="17">
        <f>IF(M20&lt;200000,7500,IF(L20&lt;200000,7500*0.375,0))</f>
        <v>7500</v>
      </c>
      <c r="O97" s="17">
        <f>IF(N20&lt;200000,7500,IF(M20&lt;200000,7500*0.375,0))</f>
        <v>7500</v>
      </c>
      <c r="P97" s="17">
        <f>IF(O20&lt;200000,7500,IF(N20&lt;200000,7500*0.375,0))</f>
        <v>7500</v>
      </c>
      <c r="Q97" s="17">
        <f>IF(P20&lt;200000,7500,IF(O20&lt;200000,7500*0.375,0))</f>
        <v>7500</v>
      </c>
      <c r="R97" s="17">
        <f>IF(Q20&lt;200000,7500,IF(P20&lt;200000,7500*0.375,0))</f>
        <v>2812.5</v>
      </c>
      <c r="S97" s="17">
        <f>IF(R20&lt;200000,7500,IF(Q20&lt;200000,7500*0.375,0))</f>
        <v>0</v>
      </c>
      <c r="T97" s="17">
        <f>IF(S20&lt;200000,7500,IF(R20&lt;200000,7500*0.375,0))</f>
        <v>0</v>
      </c>
      <c r="U97" s="17">
        <f>IF(T20&lt;200000,7500,IF(S20&lt;200000,7500*0.375,0))</f>
        <v>0</v>
      </c>
      <c r="V97" s="17">
        <f>IF(U20&lt;200000,7500,IF(T20&lt;200000,7500*0.375,0))</f>
        <v>0</v>
      </c>
      <c r="W97" s="17">
        <f>IF(V20&lt;200000,7500,IF(U20&lt;200000,7500*0.375,0))</f>
        <v>0</v>
      </c>
      <c r="X97" s="17">
        <f>IF(W20&lt;200000,7500,IF(V20&lt;200000,7500*0.375,0))</f>
        <v>0</v>
      </c>
      <c r="Y97" s="17">
        <f>IF(X20&lt;200000,7500,IF(W20&lt;200000,7500*0.375,0))</f>
        <v>0</v>
      </c>
      <c r="Z97" s="17">
        <f>IF(Y20&lt;200000,7500,IF(X20&lt;200000,7500*0.375,0))</f>
        <v>0</v>
      </c>
      <c r="AA97" s="17">
        <f>IF(Z20&lt;200000,7500,IF(Y20&lt;200000,7500*0.375,0))</f>
        <v>0</v>
      </c>
      <c r="AB97" s="17">
        <f>IF(AA20&lt;200000,7500,IF(Z20&lt;200000,7500*0.375,0))</f>
        <v>0</v>
      </c>
      <c r="AC97" s="17">
        <f>IF(AB20&lt;200000,7500,IF(AA20&lt;200000,7500*0.375,0))</f>
        <v>0</v>
      </c>
      <c r="AD97" s="17">
        <f>IF(AC20&lt;200000,7500,IF(AB20&lt;200000,7500*0.375,0))</f>
        <v>0</v>
      </c>
      <c r="AE97" s="17">
        <f>IF(AD20&lt;200000,7500,IF(AC20&lt;200000,7500*0.375,0))</f>
        <v>0</v>
      </c>
      <c r="AF97" s="17">
        <f>IF(AE20&lt;200000,7500,IF(AD20&lt;200000,7500*0.375,0))</f>
        <v>0</v>
      </c>
      <c r="AG97" s="17">
        <f>IF(AF20&lt;200000,7500,IF(AE20&lt;200000,7500*0.375,0))</f>
        <v>0</v>
      </c>
    </row>
    <row r="98" spans="1:33" x14ac:dyDescent="0.35">
      <c r="A98" s="17" t="s">
        <v>33</v>
      </c>
      <c r="C98" s="17">
        <f>IF(B21&lt;200000,7500,0)</f>
        <v>7500</v>
      </c>
      <c r="D98" s="17">
        <f>IF(C21&lt;200000,7500,IF(B21&lt;200000,7500*0.375,0))</f>
        <v>7500</v>
      </c>
      <c r="E98" s="17">
        <f>IF(D21&lt;200000,7500,IF(C21&lt;200000,7500*0.375,0))</f>
        <v>7500</v>
      </c>
      <c r="F98" s="17">
        <f>IF(E21&lt;200000,7500,IF(D21&lt;200000,7500*0.375,0))</f>
        <v>7500</v>
      </c>
      <c r="G98" s="17">
        <f>IF(F21&lt;200000,7500,IF(E21&lt;200000,7500*0.375,0))</f>
        <v>7500</v>
      </c>
      <c r="H98" s="17">
        <f>IF(G21&lt;200000,7500,IF(F21&lt;200000,7500*0.375,0))</f>
        <v>7500</v>
      </c>
      <c r="I98" s="17">
        <f>IF(H21&lt;200000,7500,IF(G21&lt;200000,7500*0.375,0))</f>
        <v>7500</v>
      </c>
      <c r="J98" s="17">
        <f>IF(I21&lt;200000,7500,IF(H21&lt;200000,7500*0.375,0))</f>
        <v>7500</v>
      </c>
      <c r="K98" s="17">
        <f>IF(J21&lt;200000,7500,IF(I21&lt;200000,7500*0.375,0))</f>
        <v>7500</v>
      </c>
      <c r="L98" s="17">
        <f>IF(K21&lt;200000,7500,IF(J21&lt;200000,7500*0.375,0))</f>
        <v>7500</v>
      </c>
      <c r="M98" s="17">
        <f>IF(L21&lt;200000,7500,IF(K21&lt;200000,7500*0.375,0))</f>
        <v>7500</v>
      </c>
      <c r="N98" s="17">
        <f>IF(M21&lt;200000,7500,IF(L21&lt;200000,7500*0.375,0))</f>
        <v>7500</v>
      </c>
      <c r="O98" s="17">
        <f>IF(N21&lt;200000,7500,IF(M21&lt;200000,7500*0.375,0))</f>
        <v>7500</v>
      </c>
      <c r="P98" s="17">
        <f>IF(O21&lt;200000,7500,IF(N21&lt;200000,7500*0.375,0))</f>
        <v>2812.5</v>
      </c>
      <c r="Q98" s="17">
        <f>IF(P21&lt;200000,7500,IF(O21&lt;200000,7500*0.375,0))</f>
        <v>0</v>
      </c>
      <c r="R98" s="17">
        <f>IF(Q21&lt;200000,7500,IF(P21&lt;200000,7500*0.375,0))</f>
        <v>0</v>
      </c>
      <c r="S98" s="17">
        <f>IF(R21&lt;200000,7500,IF(Q21&lt;200000,7500*0.375,0))</f>
        <v>0</v>
      </c>
      <c r="T98" s="17">
        <f>IF(S21&lt;200000,7500,IF(R21&lt;200000,7500*0.375,0))</f>
        <v>0</v>
      </c>
      <c r="U98" s="17">
        <f>IF(T21&lt;200000,7500,IF(S21&lt;200000,7500*0.375,0))</f>
        <v>0</v>
      </c>
      <c r="V98" s="17">
        <f>IF(U21&lt;200000,7500,IF(T21&lt;200000,7500*0.375,0))</f>
        <v>0</v>
      </c>
      <c r="W98" s="17">
        <f>IF(V21&lt;200000,7500,IF(U21&lt;200000,7500*0.375,0))</f>
        <v>0</v>
      </c>
      <c r="X98" s="17">
        <f>IF(W21&lt;200000,7500,IF(V21&lt;200000,7500*0.375,0))</f>
        <v>0</v>
      </c>
      <c r="Y98" s="17">
        <f>IF(X21&lt;200000,7500,IF(W21&lt;200000,7500*0.375,0))</f>
        <v>0</v>
      </c>
      <c r="Z98" s="17">
        <f>IF(Y21&lt;200000,7500,IF(X21&lt;200000,7500*0.375,0))</f>
        <v>0</v>
      </c>
      <c r="AA98" s="17">
        <f>IF(Z21&lt;200000,7500,IF(Y21&lt;200000,7500*0.375,0))</f>
        <v>0</v>
      </c>
      <c r="AB98" s="17">
        <f>IF(AA21&lt;200000,7500,IF(Z21&lt;200000,7500*0.375,0))</f>
        <v>0</v>
      </c>
      <c r="AC98" s="17">
        <f>IF(AB21&lt;200000,7500,IF(AA21&lt;200000,7500*0.375,0))</f>
        <v>0</v>
      </c>
      <c r="AD98" s="17">
        <f>IF(AC21&lt;200000,7500,IF(AB21&lt;200000,7500*0.375,0))</f>
        <v>0</v>
      </c>
      <c r="AE98" s="17">
        <f>IF(AD21&lt;200000,7500,IF(AC21&lt;200000,7500*0.375,0))</f>
        <v>0</v>
      </c>
      <c r="AF98" s="17">
        <f>IF(AE21&lt;200000,7500,IF(AD21&lt;200000,7500*0.375,0))</f>
        <v>0</v>
      </c>
      <c r="AG98" s="17">
        <f>IF(AF21&lt;200000,7500,IF(AE21&lt;200000,7500*0.375,0))</f>
        <v>0</v>
      </c>
    </row>
    <row r="99" spans="1:33" x14ac:dyDescent="0.35">
      <c r="A99" s="17" t="s">
        <v>76</v>
      </c>
      <c r="C99" s="17">
        <f>IF(B22&lt;200000,7500,0)</f>
        <v>7500</v>
      </c>
      <c r="D99" s="17">
        <f>IF(C22&lt;200000,7500,IF(B22&lt;200000,7500*0.375,0))</f>
        <v>7500</v>
      </c>
      <c r="E99" s="17">
        <f>IF(D22&lt;200000,7500,IF(C22&lt;200000,7500*0.375,0))</f>
        <v>7500</v>
      </c>
      <c r="F99" s="17">
        <f>IF(E22&lt;200000,7500,IF(D22&lt;200000,7500*0.375,0))</f>
        <v>7500</v>
      </c>
      <c r="G99" s="17">
        <f>IF(F22&lt;200000,7500,IF(E22&lt;200000,7500*0.375,0))</f>
        <v>7500</v>
      </c>
      <c r="H99" s="17">
        <f>IF(G22&lt;200000,7500,IF(F22&lt;200000,7500*0.375,0))</f>
        <v>7500</v>
      </c>
      <c r="I99" s="17">
        <f>IF(H22&lt;200000,7500,IF(G22&lt;200000,7500*0.375,0))</f>
        <v>7500</v>
      </c>
      <c r="J99" s="17">
        <f>IF(I22&lt;200000,7500,IF(H22&lt;200000,7500*0.375,0))</f>
        <v>7500</v>
      </c>
      <c r="K99" s="17">
        <f>IF(J22&lt;200000,7500,IF(I22&lt;200000,7500*0.375,0))</f>
        <v>7500</v>
      </c>
      <c r="L99" s="17">
        <f>IF(K22&lt;200000,7500,IF(J22&lt;200000,7500*0.375,0))</f>
        <v>7500</v>
      </c>
      <c r="M99" s="17">
        <f>IF(L22&lt;200000,7500,IF(K22&lt;200000,7500*0.375,0))</f>
        <v>7500</v>
      </c>
      <c r="N99" s="17">
        <f>IF(M22&lt;200000,7500,IF(L22&lt;200000,7500*0.375,0))</f>
        <v>7500</v>
      </c>
      <c r="O99" s="17">
        <f>IF(N22&lt;200000,7500,IF(M22&lt;200000,7500*0.375,0))</f>
        <v>7500</v>
      </c>
      <c r="P99" s="17">
        <f>IF(O22&lt;200000,7500,IF(N22&lt;200000,7500*0.375,0))</f>
        <v>7500</v>
      </c>
      <c r="Q99" s="17">
        <f>IF(P22&lt;200000,7500,IF(O22&lt;200000,7500*0.375,0))</f>
        <v>7500</v>
      </c>
      <c r="R99" s="17">
        <f>IF(Q22&lt;200000,7500,IF(P22&lt;200000,7500*0.375,0))</f>
        <v>7500</v>
      </c>
      <c r="S99" s="17">
        <f>IF(R22&lt;200000,7500,IF(Q22&lt;200000,7500*0.375,0))</f>
        <v>7500</v>
      </c>
      <c r="T99" s="17">
        <f>IF(S22&lt;200000,7500,IF(R22&lt;200000,7500*0.375,0))</f>
        <v>7500</v>
      </c>
      <c r="U99" s="17">
        <f>IF(T22&lt;200000,7500,IF(S22&lt;200000,7500*0.375,0))</f>
        <v>7500</v>
      </c>
      <c r="V99" s="17">
        <f>IF(U22&lt;200000,7500,IF(T22&lt;200000,7500*0.375,0))</f>
        <v>7500</v>
      </c>
      <c r="W99" s="17">
        <f>IF(V22&lt;200000,7500,IF(U22&lt;200000,7500*0.375,0))</f>
        <v>7500</v>
      </c>
      <c r="X99" s="17">
        <f>IF(W22&lt;200000,7500,IF(V22&lt;200000,7500*0.375,0))</f>
        <v>7500</v>
      </c>
      <c r="Y99" s="17">
        <f>IF(X22&lt;200000,7500,IF(W22&lt;200000,7500*0.375,0))</f>
        <v>7500</v>
      </c>
      <c r="Z99" s="17">
        <f>IF(Y22&lt;200000,7500,IF(X22&lt;200000,7500*0.375,0))</f>
        <v>7500</v>
      </c>
      <c r="AA99" s="17">
        <f>IF(Z22&lt;200000,7500,IF(Y22&lt;200000,7500*0.375,0))</f>
        <v>7500</v>
      </c>
      <c r="AB99" s="17">
        <f>IF(AA22&lt;200000,7500,IF(Z22&lt;200000,7500*0.375,0))</f>
        <v>7500</v>
      </c>
      <c r="AC99" s="17">
        <f>IF(AB22&lt;200000,7500,IF(AA22&lt;200000,7500*0.375,0))</f>
        <v>7500</v>
      </c>
      <c r="AD99" s="17">
        <f>IF(AC22&lt;200000,7500,IF(AB22&lt;200000,7500*0.375,0))</f>
        <v>7500</v>
      </c>
      <c r="AE99" s="17">
        <f>IF(AD22&lt;200000,7500,IF(AC22&lt;200000,7500*0.375,0))</f>
        <v>7500</v>
      </c>
      <c r="AF99" s="17">
        <f>IF(AE22&lt;200000,7500,IF(AD22&lt;200000,7500*0.375,0))</f>
        <v>7500</v>
      </c>
      <c r="AG99" s="17">
        <f>IF(AF22&lt;200000,7500,IF(AE22&lt;200000,7500*0.375,0))</f>
        <v>7500</v>
      </c>
    </row>
    <row r="100" spans="1:33" x14ac:dyDescent="0.35">
      <c r="A100" s="17" t="s">
        <v>77</v>
      </c>
      <c r="C100" s="17">
        <f>IF(B23&lt;200000,7500,0)</f>
        <v>7500</v>
      </c>
      <c r="D100" s="17">
        <f>IF(C23&lt;200000,7500,IF(B23&lt;200000,7500*0.375,0))</f>
        <v>7500</v>
      </c>
      <c r="E100" s="17">
        <f>IF(D23&lt;200000,7500,IF(C23&lt;200000,7500*0.375,0))</f>
        <v>7500</v>
      </c>
      <c r="F100" s="17">
        <f>IF(E23&lt;200000,7500,IF(D23&lt;200000,7500*0.375,0))</f>
        <v>7500</v>
      </c>
      <c r="G100" s="17">
        <f>IF(F23&lt;200000,7500,IF(E23&lt;200000,7500*0.375,0))</f>
        <v>7500</v>
      </c>
      <c r="H100" s="17">
        <f>IF(G23&lt;200000,7500,IF(F23&lt;200000,7500*0.375,0))</f>
        <v>7500</v>
      </c>
      <c r="I100" s="17">
        <f>IF(H23&lt;200000,7500,IF(G23&lt;200000,7500*0.375,0))</f>
        <v>7500</v>
      </c>
      <c r="J100" s="17">
        <f>IF(I23&lt;200000,7500,IF(H23&lt;200000,7500*0.375,0))</f>
        <v>7500</v>
      </c>
      <c r="K100" s="17">
        <f>IF(J23&lt;200000,7500,IF(I23&lt;200000,7500*0.375,0))</f>
        <v>7500</v>
      </c>
      <c r="L100" s="17">
        <f>IF(K23&lt;200000,7500,IF(J23&lt;200000,7500*0.375,0))</f>
        <v>7500</v>
      </c>
      <c r="M100" s="17">
        <f>IF(L23&lt;200000,7500,IF(K23&lt;200000,7500*0.375,0))</f>
        <v>7500</v>
      </c>
      <c r="N100" s="17">
        <f>IF(M23&lt;200000,7500,IF(L23&lt;200000,7500*0.375,0))</f>
        <v>7500</v>
      </c>
      <c r="O100" s="17">
        <f>IF(N23&lt;200000,7500,IF(M23&lt;200000,7500*0.375,0))</f>
        <v>7500</v>
      </c>
      <c r="P100" s="17">
        <f>IF(O23&lt;200000,7500,IF(N23&lt;200000,7500*0.375,0))</f>
        <v>7500</v>
      </c>
      <c r="Q100" s="17">
        <f>IF(P23&lt;200000,7500,IF(O23&lt;200000,7500*0.375,0))</f>
        <v>7500</v>
      </c>
      <c r="R100" s="17">
        <f>IF(Q23&lt;200000,7500,IF(P23&lt;200000,7500*0.375,0))</f>
        <v>7500</v>
      </c>
      <c r="S100" s="17">
        <f>IF(R23&lt;200000,7500,IF(Q23&lt;200000,7500*0.375,0))</f>
        <v>7500</v>
      </c>
      <c r="T100" s="17">
        <f>IF(S23&lt;200000,7500,IF(R23&lt;200000,7500*0.375,0))</f>
        <v>7500</v>
      </c>
      <c r="U100" s="17">
        <f>IF(T23&lt;200000,7500,IF(S23&lt;200000,7500*0.375,0))</f>
        <v>7500</v>
      </c>
      <c r="V100" s="17">
        <f>IF(U23&lt;200000,7500,IF(T23&lt;200000,7500*0.375,0))</f>
        <v>7500</v>
      </c>
      <c r="W100" s="17">
        <f>IF(V23&lt;200000,7500,IF(U23&lt;200000,7500*0.375,0))</f>
        <v>7500</v>
      </c>
      <c r="X100" s="17">
        <f>IF(W23&lt;200000,7500,IF(V23&lt;200000,7500*0.375,0))</f>
        <v>7500</v>
      </c>
      <c r="Y100" s="17">
        <f>IF(X23&lt;200000,7500,IF(W23&lt;200000,7500*0.375,0))</f>
        <v>7500</v>
      </c>
      <c r="Z100" s="17">
        <f>IF(Y23&lt;200000,7500,IF(X23&lt;200000,7500*0.375,0))</f>
        <v>7500</v>
      </c>
      <c r="AA100" s="17">
        <f>IF(Z23&lt;200000,7500,IF(Y23&lt;200000,7500*0.375,0))</f>
        <v>7500</v>
      </c>
      <c r="AB100" s="17">
        <f>IF(AA23&lt;200000,7500,IF(Z23&lt;200000,7500*0.375,0))</f>
        <v>7500</v>
      </c>
      <c r="AC100" s="17">
        <f>IF(AB23&lt;200000,7500,IF(AA23&lt;200000,7500*0.375,0))</f>
        <v>7500</v>
      </c>
      <c r="AD100" s="17">
        <f>IF(AC23&lt;200000,7500,IF(AB23&lt;200000,7500*0.375,0))</f>
        <v>7500</v>
      </c>
      <c r="AE100" s="17">
        <f>IF(AD23&lt;200000,7500,IF(AC23&lt;200000,7500*0.375,0))</f>
        <v>7500</v>
      </c>
      <c r="AF100" s="17">
        <f>IF(AE23&lt;200000,7500,IF(AD23&lt;200000,7500*0.375,0))</f>
        <v>7500</v>
      </c>
      <c r="AG100" s="17">
        <f>IF(AF23&lt;200000,7500,IF(AE23&lt;200000,7500*0.375,0))</f>
        <v>7500</v>
      </c>
    </row>
    <row r="101" spans="1:33" x14ac:dyDescent="0.35">
      <c r="A101" s="17" t="s">
        <v>75</v>
      </c>
      <c r="C101" s="17">
        <f>IF(B24&lt;200000,7500,0)</f>
        <v>7500</v>
      </c>
      <c r="D101" s="17">
        <f>IF(C24&lt;200000,7500,IF(B24&lt;200000,7500*0.375,0))</f>
        <v>7500</v>
      </c>
      <c r="E101" s="17">
        <f>IF(D24&lt;200000,7500,IF(C24&lt;200000,7500*0.375,0))</f>
        <v>7500</v>
      </c>
      <c r="F101" s="17">
        <f>IF(E24&lt;200000,7500,IF(D24&lt;200000,7500*0.375,0))</f>
        <v>7500</v>
      </c>
      <c r="G101" s="17">
        <f>IF(F24&lt;200000,7500,IF(E24&lt;200000,7500*0.375,0))</f>
        <v>7500</v>
      </c>
      <c r="H101" s="17">
        <f>IF(G24&lt;200000,7500,IF(F24&lt;200000,7500*0.375,0))</f>
        <v>7500</v>
      </c>
      <c r="I101" s="17">
        <f>IF(H24&lt;200000,7500,IF(G24&lt;200000,7500*0.375,0))</f>
        <v>7500</v>
      </c>
      <c r="J101" s="17">
        <f>IF(I24&lt;200000,7500,IF(H24&lt;200000,7500*0.375,0))</f>
        <v>7500</v>
      </c>
      <c r="K101" s="17">
        <f>IF(J24&lt;200000,7500,IF(I24&lt;200000,7500*0.375,0))</f>
        <v>7500</v>
      </c>
      <c r="L101" s="17">
        <f>IF(K24&lt;200000,7500,IF(J24&lt;200000,7500*0.375,0))</f>
        <v>7500</v>
      </c>
      <c r="M101" s="17">
        <f>IF(L24&lt;200000,7500,IF(K24&lt;200000,7500*0.375,0))</f>
        <v>7500</v>
      </c>
      <c r="N101" s="17">
        <f>IF(M24&lt;200000,7500,IF(L24&lt;200000,7500*0.375,0))</f>
        <v>7500</v>
      </c>
      <c r="O101" s="17">
        <f>IF(N24&lt;200000,7500,IF(M24&lt;200000,7500*0.375,0))</f>
        <v>7500</v>
      </c>
      <c r="P101" s="17">
        <f>IF(O24&lt;200000,7500,IF(N24&lt;200000,7500*0.375,0))</f>
        <v>7500</v>
      </c>
      <c r="Q101" s="17">
        <f>IF(P24&lt;200000,7500,IF(O24&lt;200000,7500*0.375,0))</f>
        <v>7500</v>
      </c>
      <c r="R101" s="17">
        <f>IF(Q24&lt;200000,7500,IF(P24&lt;200000,7500*0.375,0))</f>
        <v>7500</v>
      </c>
      <c r="S101" s="17">
        <f>IF(R24&lt;200000,7500,IF(Q24&lt;200000,7500*0.375,0))</f>
        <v>7500</v>
      </c>
      <c r="T101" s="17">
        <f>IF(S24&lt;200000,7500,IF(R24&lt;200000,7500*0.375,0))</f>
        <v>7500</v>
      </c>
      <c r="U101" s="17">
        <f>IF(T24&lt;200000,7500,IF(S24&lt;200000,7500*0.375,0))</f>
        <v>7500</v>
      </c>
      <c r="V101" s="17">
        <f>IF(U24&lt;200000,7500,IF(T24&lt;200000,7500*0.375,0))</f>
        <v>7500</v>
      </c>
      <c r="W101" s="17">
        <f>IF(V24&lt;200000,7500,IF(U24&lt;200000,7500*0.375,0))</f>
        <v>7500</v>
      </c>
      <c r="X101" s="17">
        <f>IF(W24&lt;200000,7500,IF(V24&lt;200000,7500*0.375,0))</f>
        <v>7500</v>
      </c>
      <c r="Y101" s="17">
        <f>IF(X24&lt;200000,7500,IF(W24&lt;200000,7500*0.375,0))</f>
        <v>7500</v>
      </c>
      <c r="Z101" s="17">
        <f>IF(Y24&lt;200000,7500,IF(X24&lt;200000,7500*0.375,0))</f>
        <v>7500</v>
      </c>
      <c r="AA101" s="17">
        <f>IF(Z24&lt;200000,7500,IF(Y24&lt;200000,7500*0.375,0))</f>
        <v>7500</v>
      </c>
      <c r="AB101" s="17">
        <f>IF(AA24&lt;200000,7500,IF(Z24&lt;200000,7500*0.375,0))</f>
        <v>7500</v>
      </c>
      <c r="AC101" s="17">
        <f>IF(AB24&lt;200000,7500,IF(AA24&lt;200000,7500*0.375,0))</f>
        <v>7500</v>
      </c>
      <c r="AD101" s="17">
        <f>IF(AC24&lt;200000,7500,IF(AB24&lt;200000,7500*0.375,0))</f>
        <v>7500</v>
      </c>
      <c r="AE101" s="17">
        <f>IF(AD24&lt;200000,7500,IF(AC24&lt;200000,7500*0.375,0))</f>
        <v>7500</v>
      </c>
      <c r="AF101" s="17">
        <f>IF(AE24&lt;200000,7500,IF(AD24&lt;200000,7500*0.375,0))</f>
        <v>7500</v>
      </c>
      <c r="AG101" s="17">
        <f>IF(AF24&lt;200000,7500,IF(AE24&lt;200000,7500*0.375,0))</f>
        <v>7500</v>
      </c>
    </row>
    <row r="103" spans="1:33" x14ac:dyDescent="0.35">
      <c r="A103" s="17" t="s">
        <v>36</v>
      </c>
      <c r="C103" s="17">
        <v>2020</v>
      </c>
      <c r="D103" s="17">
        <v>2021</v>
      </c>
      <c r="E103" s="17">
        <v>2022</v>
      </c>
      <c r="F103" s="17">
        <v>2023</v>
      </c>
      <c r="G103" s="17">
        <v>2024</v>
      </c>
      <c r="H103" s="17">
        <v>2025</v>
      </c>
      <c r="I103" s="17">
        <v>2026</v>
      </c>
      <c r="J103" s="17">
        <v>2027</v>
      </c>
      <c r="K103" s="17">
        <v>2028</v>
      </c>
      <c r="L103" s="17">
        <v>2029</v>
      </c>
      <c r="M103" s="17">
        <v>2030</v>
      </c>
      <c r="N103" s="17">
        <v>2031</v>
      </c>
      <c r="O103" s="17">
        <v>2032</v>
      </c>
      <c r="P103" s="17">
        <v>2033</v>
      </c>
      <c r="Q103" s="17">
        <v>2034</v>
      </c>
      <c r="R103" s="17">
        <v>2035</v>
      </c>
      <c r="S103" s="17">
        <v>2036</v>
      </c>
      <c r="T103" s="17">
        <v>2037</v>
      </c>
      <c r="U103" s="17">
        <v>2038</v>
      </c>
      <c r="V103" s="17">
        <v>2039</v>
      </c>
      <c r="W103" s="17">
        <v>2040</v>
      </c>
      <c r="X103" s="17">
        <v>2041</v>
      </c>
      <c r="Y103" s="17">
        <v>2042</v>
      </c>
      <c r="Z103" s="17">
        <v>2043</v>
      </c>
      <c r="AA103" s="17">
        <v>2044</v>
      </c>
      <c r="AB103" s="17">
        <v>2045</v>
      </c>
      <c r="AC103" s="17">
        <v>2046</v>
      </c>
      <c r="AD103" s="17">
        <v>2047</v>
      </c>
      <c r="AE103" s="17">
        <v>2048</v>
      </c>
      <c r="AF103" s="17">
        <v>2049</v>
      </c>
      <c r="AG103" s="17">
        <v>2050</v>
      </c>
    </row>
    <row r="104" spans="1:33" x14ac:dyDescent="0.35">
      <c r="C104" s="13">
        <f>SUMPRODUCT(C80:C101,B32:B53)/SUM(B32:B53)</f>
        <v>1066.1676835021071</v>
      </c>
      <c r="D104" s="13">
        <f>SUMPRODUCT(D80:D101,C32:C53)/SUM(C32:C53)</f>
        <v>1856.0233411543468</v>
      </c>
      <c r="E104" s="13">
        <f t="shared" ref="C104:AG104" si="4">SUMPRODUCT(E80:E101,D32:D53)/SUM(D32:D53)</f>
        <v>1578.300959198687</v>
      </c>
      <c r="F104" s="13">
        <f t="shared" si="4"/>
        <v>1230.8383357347759</v>
      </c>
      <c r="G104" s="13">
        <f t="shared" si="4"/>
        <v>626.81536567953572</v>
      </c>
      <c r="H104" s="13">
        <f t="shared" si="4"/>
        <v>144.46746734110212</v>
      </c>
      <c r="I104" s="13">
        <f t="shared" si="4"/>
        <v>33.447891591177203</v>
      </c>
      <c r="J104" s="13">
        <f t="shared" si="4"/>
        <v>33.447891591177196</v>
      </c>
      <c r="K104" s="13">
        <f t="shared" si="4"/>
        <v>33.447891591177196</v>
      </c>
      <c r="L104" s="13">
        <f t="shared" si="4"/>
        <v>33.447891591177182</v>
      </c>
      <c r="M104" s="13">
        <f t="shared" si="4"/>
        <v>33.447891591177203</v>
      </c>
      <c r="N104" s="13">
        <f t="shared" si="4"/>
        <v>33.447891591177196</v>
      </c>
      <c r="O104" s="13">
        <f t="shared" si="4"/>
        <v>33.437689086421472</v>
      </c>
      <c r="P104" s="13">
        <f t="shared" si="4"/>
        <v>33.431567583568039</v>
      </c>
      <c r="Q104" s="13">
        <f t="shared" si="4"/>
        <v>33.431567583568032</v>
      </c>
      <c r="R104" s="13">
        <f t="shared" si="4"/>
        <v>22.596507532985374</v>
      </c>
      <c r="S104" s="13">
        <f t="shared" si="4"/>
        <v>16.095471502635785</v>
      </c>
      <c r="T104" s="13">
        <f t="shared" si="4"/>
        <v>16.095471502635785</v>
      </c>
      <c r="U104" s="13">
        <f t="shared" si="4"/>
        <v>16.095471502635782</v>
      </c>
      <c r="V104" s="13">
        <f t="shared" si="4"/>
        <v>16.095471502635782</v>
      </c>
      <c r="W104" s="13">
        <f t="shared" si="4"/>
        <v>16.095471502635789</v>
      </c>
      <c r="X104" s="13">
        <f t="shared" si="4"/>
        <v>16.095471502635782</v>
      </c>
      <c r="Y104" s="13">
        <f t="shared" si="4"/>
        <v>16.095471502635782</v>
      </c>
      <c r="Z104" s="13">
        <f t="shared" si="4"/>
        <v>16.095471502635782</v>
      </c>
      <c r="AA104" s="13">
        <f t="shared" si="4"/>
        <v>16.095471502635782</v>
      </c>
      <c r="AB104" s="13">
        <f t="shared" si="4"/>
        <v>16.095471502635782</v>
      </c>
      <c r="AC104" s="13">
        <f t="shared" si="4"/>
        <v>16.095471502635782</v>
      </c>
      <c r="AD104" s="13">
        <f t="shared" si="4"/>
        <v>16.095471502635778</v>
      </c>
      <c r="AE104" s="13">
        <f t="shared" si="4"/>
        <v>11.718596962428663</v>
      </c>
      <c r="AF104" s="13">
        <f t="shared" si="4"/>
        <v>9.0924722383043886</v>
      </c>
      <c r="AG104" s="13">
        <f t="shared" si="4"/>
        <v>9.0924722383043903</v>
      </c>
    </row>
  </sheetData>
  <conditionalFormatting sqref="AG15:AI24 AG3:AG14 B3:AF24">
    <cfRule type="expression" dxfId="1" priority="1">
      <formula>B3&gt;600000</formula>
    </cfRule>
    <cfRule type="expression" dxfId="0" priority="2">
      <formula>B3&gt;200000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35D-1EA9-4EA0-BC79-B0A926B70A46}">
  <dimension ref="A1:Q81"/>
  <sheetViews>
    <sheetView topLeftCell="A28" workbookViewId="0">
      <selection activeCell="K35" sqref="K35"/>
    </sheetView>
  </sheetViews>
  <sheetFormatPr defaultRowHeight="14.5" x14ac:dyDescent="0.35"/>
  <cols>
    <col min="1" max="1" width="21.1796875" style="17" customWidth="1"/>
    <col min="2" max="15" width="8.7265625" style="17"/>
    <col min="16" max="16" width="13.26953125" style="17" customWidth="1"/>
    <col min="17" max="16384" width="8.7265625" style="17"/>
  </cols>
  <sheetData>
    <row r="1" spans="1:17" x14ac:dyDescent="0.35">
      <c r="A1" s="17" t="s">
        <v>93</v>
      </c>
    </row>
    <row r="2" spans="1:17" x14ac:dyDescent="0.35">
      <c r="A2" s="1" t="s">
        <v>97</v>
      </c>
    </row>
    <row r="3" spans="1:17" ht="29" x14ac:dyDescent="0.35">
      <c r="A3" s="26" t="s">
        <v>94</v>
      </c>
      <c r="B3" s="27">
        <v>2011</v>
      </c>
      <c r="C3" s="27">
        <v>2012</v>
      </c>
      <c r="D3" s="27">
        <v>2013</v>
      </c>
      <c r="E3" s="27">
        <v>2014</v>
      </c>
      <c r="F3" s="27">
        <v>2015</v>
      </c>
      <c r="G3" s="27">
        <v>2016</v>
      </c>
      <c r="H3" s="27">
        <v>2017</v>
      </c>
      <c r="I3" s="27">
        <v>2018</v>
      </c>
      <c r="J3" s="27">
        <v>2019</v>
      </c>
      <c r="K3" s="27">
        <v>2020</v>
      </c>
      <c r="L3" s="27">
        <v>2021</v>
      </c>
      <c r="M3" s="27" t="s">
        <v>95</v>
      </c>
      <c r="N3" s="27"/>
      <c r="O3" s="27" t="s">
        <v>96</v>
      </c>
      <c r="P3" s="28" t="s">
        <v>98</v>
      </c>
      <c r="Q3" s="1"/>
    </row>
    <row r="4" spans="1:17" x14ac:dyDescent="0.35">
      <c r="A4" s="17" t="s">
        <v>2</v>
      </c>
      <c r="C4" s="17">
        <v>2400</v>
      </c>
      <c r="D4" s="17">
        <v>19400</v>
      </c>
      <c r="E4" s="17">
        <v>16750</v>
      </c>
      <c r="F4" s="17">
        <v>26408</v>
      </c>
      <c r="G4" s="17">
        <v>49800</v>
      </c>
      <c r="H4" s="17">
        <v>49970</v>
      </c>
      <c r="I4" s="17">
        <v>161123</v>
      </c>
      <c r="J4" s="17">
        <v>177589</v>
      </c>
      <c r="K4" s="17">
        <v>183829</v>
      </c>
      <c r="L4" s="17">
        <v>320918</v>
      </c>
      <c r="M4" s="17">
        <v>180520</v>
      </c>
      <c r="O4" s="17">
        <v>1188707</v>
      </c>
      <c r="P4" s="7">
        <f>L4/$L$27</f>
        <v>0.506558531141579</v>
      </c>
    </row>
    <row r="5" spans="1:17" x14ac:dyDescent="0.35">
      <c r="A5" s="17" t="s">
        <v>84</v>
      </c>
      <c r="B5" s="17">
        <v>7671</v>
      </c>
      <c r="C5" s="17">
        <v>23461</v>
      </c>
      <c r="D5" s="17">
        <v>23660</v>
      </c>
      <c r="E5" s="17">
        <v>21260</v>
      </c>
      <c r="F5" s="17">
        <v>19046</v>
      </c>
      <c r="G5" s="17">
        <v>28887</v>
      </c>
      <c r="H5" s="17">
        <v>43891</v>
      </c>
      <c r="I5" s="17">
        <v>36594</v>
      </c>
      <c r="J5" s="17">
        <v>21370</v>
      </c>
      <c r="K5" s="17">
        <v>20835</v>
      </c>
      <c r="L5" s="17">
        <v>24845</v>
      </c>
      <c r="M5" s="17">
        <v>3680</v>
      </c>
      <c r="O5" s="17">
        <v>275200</v>
      </c>
      <c r="P5" s="7">
        <f t="shared" ref="P5:P25" si="0">L5/$L$27</f>
        <v>3.9217017138996661E-2</v>
      </c>
    </row>
    <row r="6" spans="1:17" x14ac:dyDescent="0.35">
      <c r="A6" s="17" t="s">
        <v>12</v>
      </c>
      <c r="B6" s="17">
        <v>9674</v>
      </c>
      <c r="C6" s="17">
        <v>9819</v>
      </c>
      <c r="D6" s="17">
        <v>22610</v>
      </c>
      <c r="E6" s="17">
        <v>30200</v>
      </c>
      <c r="F6" s="17">
        <v>17269</v>
      </c>
      <c r="G6" s="17">
        <v>14006</v>
      </c>
      <c r="H6" s="17">
        <v>11230</v>
      </c>
      <c r="I6" s="17">
        <v>14715</v>
      </c>
      <c r="J6" s="17">
        <v>12365</v>
      </c>
      <c r="K6" s="17">
        <v>9564</v>
      </c>
      <c r="L6" s="17">
        <v>14239</v>
      </c>
      <c r="M6" s="17">
        <v>7037</v>
      </c>
      <c r="O6" s="17">
        <v>172728</v>
      </c>
      <c r="P6" s="7">
        <f t="shared" si="0"/>
        <v>2.2475794205762668E-2</v>
      </c>
    </row>
    <row r="7" spans="1:17" x14ac:dyDescent="0.35">
      <c r="A7" s="17" t="s">
        <v>32</v>
      </c>
      <c r="C7" s="17">
        <v>12941</v>
      </c>
      <c r="D7" s="17">
        <v>13093</v>
      </c>
      <c r="E7" s="17">
        <v>14448</v>
      </c>
      <c r="F7" s="17">
        <v>4209</v>
      </c>
      <c r="G7" s="17">
        <v>2474</v>
      </c>
      <c r="H7" s="17">
        <v>20936</v>
      </c>
      <c r="I7" s="17">
        <v>27596</v>
      </c>
      <c r="J7" s="17">
        <v>21856</v>
      </c>
      <c r="K7" s="17">
        <v>17898</v>
      </c>
      <c r="L7" s="17">
        <v>52767</v>
      </c>
      <c r="M7" s="17">
        <v>13578</v>
      </c>
      <c r="O7" s="17">
        <v>201796</v>
      </c>
      <c r="P7" s="7">
        <f t="shared" si="0"/>
        <v>8.3290977797280619E-2</v>
      </c>
    </row>
    <row r="8" spans="1:17" x14ac:dyDescent="0.35">
      <c r="A8" s="17" t="s">
        <v>27</v>
      </c>
      <c r="C8" s="17">
        <v>3057</v>
      </c>
      <c r="D8" s="17">
        <v>14981</v>
      </c>
      <c r="E8" s="17">
        <v>21947</v>
      </c>
      <c r="F8" s="17">
        <v>18923</v>
      </c>
      <c r="G8" s="17">
        <v>24796</v>
      </c>
      <c r="H8" s="17">
        <v>19589</v>
      </c>
      <c r="I8" s="17">
        <v>9216</v>
      </c>
      <c r="J8" s="17">
        <v>8235</v>
      </c>
      <c r="K8" s="17">
        <v>5568</v>
      </c>
      <c r="L8" s="17">
        <v>33234</v>
      </c>
      <c r="M8" s="17">
        <v>23819</v>
      </c>
      <c r="O8" s="17">
        <v>183365</v>
      </c>
      <c r="P8" s="7">
        <f t="shared" si="0"/>
        <v>5.2458778329539747E-2</v>
      </c>
    </row>
    <row r="9" spans="1:17" x14ac:dyDescent="0.35">
      <c r="A9" s="17" t="s">
        <v>85</v>
      </c>
      <c r="C9" s="17">
        <v>673</v>
      </c>
      <c r="D9" s="17">
        <v>0</v>
      </c>
      <c r="E9" s="17">
        <v>6647</v>
      </c>
      <c r="F9" s="17">
        <v>14181</v>
      </c>
      <c r="G9" s="17">
        <v>16117</v>
      </c>
      <c r="H9" s="17">
        <v>21195</v>
      </c>
      <c r="I9" s="17">
        <v>26092</v>
      </c>
      <c r="J9" s="17">
        <v>14067</v>
      </c>
      <c r="K9" s="17">
        <v>10639</v>
      </c>
      <c r="L9" s="17">
        <v>23064</v>
      </c>
      <c r="M9" s="17">
        <v>7611</v>
      </c>
      <c r="O9" s="17">
        <v>140286</v>
      </c>
      <c r="P9" s="7">
        <f t="shared" si="0"/>
        <v>3.6405767087696481E-2</v>
      </c>
    </row>
    <row r="10" spans="1:17" x14ac:dyDescent="0.35">
      <c r="A10" s="17" t="s">
        <v>86</v>
      </c>
      <c r="D10" s="17">
        <v>260</v>
      </c>
      <c r="E10" s="17">
        <v>1503</v>
      </c>
      <c r="F10" s="17">
        <v>3477</v>
      </c>
      <c r="G10" s="17">
        <v>3737</v>
      </c>
      <c r="H10" s="17">
        <v>6317</v>
      </c>
      <c r="I10" s="17">
        <v>9897</v>
      </c>
      <c r="J10" s="17">
        <v>6850</v>
      </c>
      <c r="K10" s="17">
        <v>5666</v>
      </c>
      <c r="L10" s="17">
        <v>48723</v>
      </c>
      <c r="M10" s="17">
        <v>30098</v>
      </c>
      <c r="O10" s="17">
        <v>116528</v>
      </c>
      <c r="P10" s="7">
        <f t="shared" si="0"/>
        <v>7.6907656512913439E-2</v>
      </c>
    </row>
    <row r="11" spans="1:17" x14ac:dyDescent="0.35">
      <c r="A11" s="17" t="s">
        <v>25</v>
      </c>
      <c r="C11" s="17">
        <v>93</v>
      </c>
      <c r="D11" s="17">
        <v>1095</v>
      </c>
      <c r="E11" s="17">
        <v>856</v>
      </c>
      <c r="F11" s="17">
        <v>66</v>
      </c>
      <c r="G11" s="17">
        <v>0</v>
      </c>
      <c r="H11" s="17">
        <v>2024</v>
      </c>
      <c r="I11" s="17">
        <v>19550</v>
      </c>
      <c r="J11" s="17">
        <v>11334</v>
      </c>
      <c r="K11" s="17">
        <v>3984</v>
      </c>
      <c r="L11" s="17">
        <v>2315</v>
      </c>
      <c r="M11" s="17">
        <v>2</v>
      </c>
      <c r="O11" s="17">
        <v>41319</v>
      </c>
      <c r="P11" s="7">
        <f t="shared" si="0"/>
        <v>3.654151526535612E-3</v>
      </c>
    </row>
    <row r="12" spans="1:17" x14ac:dyDescent="0.35">
      <c r="A12" s="17" t="s">
        <v>26</v>
      </c>
      <c r="G12" s="17">
        <v>4280</v>
      </c>
      <c r="H12" s="17">
        <v>2877</v>
      </c>
      <c r="I12" s="17">
        <v>2391</v>
      </c>
      <c r="J12" s="17">
        <v>5410</v>
      </c>
      <c r="K12" s="17">
        <v>11670</v>
      </c>
      <c r="L12" s="17">
        <v>20019</v>
      </c>
      <c r="M12" s="17">
        <v>9704</v>
      </c>
      <c r="O12" s="17">
        <v>56351</v>
      </c>
      <c r="P12" s="7">
        <f t="shared" si="0"/>
        <v>3.159933451823603E-2</v>
      </c>
    </row>
    <row r="13" spans="1:17" x14ac:dyDescent="0.35">
      <c r="A13" s="17" t="s">
        <v>28</v>
      </c>
      <c r="F13" s="17">
        <v>15</v>
      </c>
      <c r="G13" s="17">
        <v>3000</v>
      </c>
      <c r="H13" s="17">
        <v>2686</v>
      </c>
      <c r="I13" s="17">
        <v>2684</v>
      </c>
      <c r="J13" s="17">
        <v>8045</v>
      </c>
      <c r="K13" s="17">
        <v>8793</v>
      </c>
      <c r="L13" s="17">
        <v>17013</v>
      </c>
      <c r="M13" s="17">
        <v>17215</v>
      </c>
      <c r="O13" s="17">
        <v>59451</v>
      </c>
      <c r="P13" s="7">
        <f t="shared" si="0"/>
        <v>2.6854462168877047E-2</v>
      </c>
    </row>
    <row r="14" spans="1:17" x14ac:dyDescent="0.35">
      <c r="A14" s="17" t="s">
        <v>29</v>
      </c>
      <c r="E14" s="17">
        <v>359</v>
      </c>
      <c r="F14" s="17">
        <v>1015</v>
      </c>
      <c r="G14" s="17">
        <v>1728</v>
      </c>
      <c r="H14" s="17">
        <v>3669</v>
      </c>
      <c r="I14" s="17">
        <v>5670</v>
      </c>
      <c r="J14" s="17">
        <v>6769</v>
      </c>
      <c r="K14" s="17">
        <v>5302</v>
      </c>
      <c r="L14" s="17">
        <v>14617</v>
      </c>
      <c r="M14" s="17">
        <v>19481</v>
      </c>
      <c r="O14" s="17">
        <v>58610</v>
      </c>
      <c r="P14" s="7">
        <f t="shared" si="0"/>
        <v>2.3072454800592241E-2</v>
      </c>
    </row>
    <row r="15" spans="1:17" x14ac:dyDescent="0.35">
      <c r="A15" s="17" t="s">
        <v>87</v>
      </c>
      <c r="F15" s="17">
        <v>86</v>
      </c>
      <c r="G15" s="17">
        <v>2015</v>
      </c>
      <c r="H15" s="17">
        <v>2826</v>
      </c>
      <c r="I15" s="17">
        <v>3818</v>
      </c>
      <c r="J15" s="17">
        <v>3683</v>
      </c>
      <c r="K15" s="17">
        <v>7241</v>
      </c>
      <c r="L15" s="17">
        <v>25469</v>
      </c>
      <c r="M15" s="17">
        <v>13813</v>
      </c>
      <c r="O15" s="17">
        <v>58951</v>
      </c>
      <c r="P15" s="7">
        <f t="shared" si="0"/>
        <v>4.0201980660620085E-2</v>
      </c>
    </row>
    <row r="16" spans="1:17" x14ac:dyDescent="0.35">
      <c r="A16" s="17" t="s">
        <v>31</v>
      </c>
      <c r="D16" s="17">
        <v>51</v>
      </c>
      <c r="E16" s="17">
        <v>991</v>
      </c>
      <c r="F16" s="17">
        <v>1570</v>
      </c>
      <c r="G16" s="17">
        <v>2504</v>
      </c>
      <c r="H16" s="17">
        <v>1592</v>
      </c>
      <c r="I16" s="17">
        <v>2152</v>
      </c>
      <c r="J16" s="17">
        <v>2705</v>
      </c>
      <c r="K16" s="17">
        <v>6935</v>
      </c>
      <c r="L16" s="17">
        <v>11931</v>
      </c>
      <c r="M16" s="17">
        <v>4760</v>
      </c>
      <c r="O16" s="17">
        <v>35191</v>
      </c>
      <c r="P16" s="7">
        <f t="shared" si="0"/>
        <v>1.8832691949501677E-2</v>
      </c>
    </row>
    <row r="17" spans="1:17" x14ac:dyDescent="0.35">
      <c r="A17" s="17" t="s">
        <v>88</v>
      </c>
      <c r="E17" s="17">
        <v>357</v>
      </c>
      <c r="F17" s="17">
        <v>4232</v>
      </c>
      <c r="G17" s="17">
        <v>3937</v>
      </c>
      <c r="H17" s="17">
        <v>3534</v>
      </c>
      <c r="I17" s="17">
        <v>1354</v>
      </c>
      <c r="J17" s="17">
        <v>4863</v>
      </c>
      <c r="K17" s="17">
        <v>767</v>
      </c>
      <c r="L17" s="17">
        <v>16775</v>
      </c>
      <c r="M17" s="17">
        <v>3820</v>
      </c>
      <c r="O17" s="17">
        <v>39639</v>
      </c>
      <c r="P17" s="7">
        <f t="shared" si="0"/>
        <v>2.6478786979539908E-2</v>
      </c>
    </row>
    <row r="18" spans="1:17" x14ac:dyDescent="0.35">
      <c r="A18" s="17" t="s">
        <v>89</v>
      </c>
      <c r="E18" s="17">
        <v>774</v>
      </c>
      <c r="F18" s="17">
        <v>2024</v>
      </c>
      <c r="G18" s="17">
        <v>1584</v>
      </c>
      <c r="H18" s="17">
        <v>2690</v>
      </c>
      <c r="I18" s="17">
        <v>2336</v>
      </c>
      <c r="J18" s="17">
        <v>5389</v>
      </c>
      <c r="K18" s="17">
        <v>1236</v>
      </c>
      <c r="L18" s="17">
        <v>507</v>
      </c>
      <c r="M18" s="17">
        <v>3280</v>
      </c>
      <c r="O18" s="17">
        <v>19820</v>
      </c>
      <c r="P18" s="7">
        <f t="shared" si="0"/>
        <v>8.0028286131903035E-4</v>
      </c>
    </row>
    <row r="19" spans="1:17" x14ac:dyDescent="0.35">
      <c r="A19" s="17" t="s">
        <v>30</v>
      </c>
      <c r="B19" s="17">
        <v>76</v>
      </c>
      <c r="C19" s="17">
        <v>588</v>
      </c>
      <c r="D19" s="17">
        <v>1029</v>
      </c>
      <c r="E19" s="17">
        <v>196</v>
      </c>
      <c r="F19" s="17">
        <v>115</v>
      </c>
      <c r="G19" s="17">
        <v>94</v>
      </c>
      <c r="H19" s="17">
        <v>105</v>
      </c>
      <c r="I19" s="17">
        <v>4166</v>
      </c>
      <c r="J19" s="17">
        <v>2810</v>
      </c>
      <c r="K19" s="17">
        <v>1964</v>
      </c>
      <c r="L19" s="17">
        <v>2250</v>
      </c>
      <c r="M19" s="17">
        <v>1158</v>
      </c>
      <c r="O19" s="17">
        <v>14551</v>
      </c>
      <c r="P19" s="7">
        <f t="shared" si="0"/>
        <v>3.5515511596998389E-3</v>
      </c>
    </row>
    <row r="20" spans="1:17" x14ac:dyDescent="0.35">
      <c r="A20" s="17" t="s">
        <v>90</v>
      </c>
      <c r="B20" s="17">
        <v>342</v>
      </c>
      <c r="C20" s="17">
        <v>139</v>
      </c>
      <c r="D20" s="17">
        <v>923</v>
      </c>
      <c r="E20" s="17">
        <v>2594</v>
      </c>
      <c r="F20" s="17">
        <v>1387</v>
      </c>
      <c r="G20" s="17">
        <v>657</v>
      </c>
      <c r="H20" s="17">
        <v>544</v>
      </c>
      <c r="I20" s="17">
        <v>1198</v>
      </c>
      <c r="J20" s="17">
        <v>680</v>
      </c>
      <c r="K20" s="17">
        <v>0</v>
      </c>
      <c r="L20" s="17">
        <v>0</v>
      </c>
      <c r="M20" s="17">
        <v>0</v>
      </c>
      <c r="O20" s="17">
        <v>8464</v>
      </c>
      <c r="P20" s="7">
        <f t="shared" si="0"/>
        <v>0</v>
      </c>
    </row>
    <row r="21" spans="1:17" x14ac:dyDescent="0.35">
      <c r="A21" s="17" t="s">
        <v>91</v>
      </c>
      <c r="I21" s="17">
        <v>393</v>
      </c>
      <c r="J21" s="17">
        <v>3002</v>
      </c>
      <c r="K21" s="17">
        <v>3129</v>
      </c>
      <c r="L21" s="17">
        <v>1665</v>
      </c>
      <c r="M21" s="17">
        <v>251</v>
      </c>
      <c r="O21" s="17">
        <v>8440</v>
      </c>
      <c r="P21" s="7">
        <f t="shared" si="0"/>
        <v>2.6281478581778807E-3</v>
      </c>
    </row>
    <row r="22" spans="1:17" x14ac:dyDescent="0.35">
      <c r="A22" s="17" t="s">
        <v>33</v>
      </c>
      <c r="I22" s="17">
        <v>0</v>
      </c>
      <c r="J22" s="17">
        <v>2591</v>
      </c>
      <c r="K22" s="17">
        <v>2514</v>
      </c>
      <c r="L22" s="17">
        <v>2618</v>
      </c>
      <c r="M22" s="17">
        <v>947</v>
      </c>
      <c r="O22" s="17">
        <v>8670</v>
      </c>
      <c r="P22" s="7">
        <f t="shared" si="0"/>
        <v>4.1324270827085233E-3</v>
      </c>
    </row>
    <row r="23" spans="1:17" x14ac:dyDescent="0.35">
      <c r="A23" s="17" t="s">
        <v>76</v>
      </c>
      <c r="L23" s="17">
        <v>376</v>
      </c>
      <c r="M23" s="17">
        <v>3551</v>
      </c>
      <c r="O23" s="17">
        <v>3927</v>
      </c>
      <c r="P23" s="7">
        <f t="shared" si="0"/>
        <v>5.9350366046539526E-4</v>
      </c>
    </row>
    <row r="24" spans="1:17" x14ac:dyDescent="0.35">
      <c r="A24" s="17" t="s">
        <v>77</v>
      </c>
      <c r="L24" s="17">
        <v>65</v>
      </c>
      <c r="M24" s="17">
        <v>600</v>
      </c>
      <c r="O24" s="17">
        <v>665</v>
      </c>
      <c r="P24" s="7">
        <f t="shared" si="0"/>
        <v>1.0260036683577312E-4</v>
      </c>
    </row>
    <row r="25" spans="1:17" x14ac:dyDescent="0.35">
      <c r="A25" s="17" t="s">
        <v>75</v>
      </c>
      <c r="L25" s="17">
        <v>116</v>
      </c>
      <c r="M25" s="17">
        <v>293</v>
      </c>
      <c r="O25" s="17">
        <v>409</v>
      </c>
      <c r="P25" s="7">
        <f t="shared" si="0"/>
        <v>1.831021931223028E-4</v>
      </c>
    </row>
    <row r="27" spans="1:17" x14ac:dyDescent="0.35">
      <c r="A27" s="17" t="s">
        <v>96</v>
      </c>
      <c r="B27" s="17">
        <v>17763</v>
      </c>
      <c r="C27" s="17">
        <v>53171</v>
      </c>
      <c r="D27" s="17">
        <v>97102</v>
      </c>
      <c r="E27" s="17">
        <v>118882</v>
      </c>
      <c r="F27" s="17">
        <v>114023</v>
      </c>
      <c r="G27" s="17">
        <v>159616</v>
      </c>
      <c r="H27" s="17">
        <v>195675</v>
      </c>
      <c r="I27" s="17">
        <v>330945</v>
      </c>
      <c r="J27" s="17">
        <v>319613</v>
      </c>
      <c r="K27" s="17">
        <v>307534</v>
      </c>
      <c r="L27" s="17">
        <v>633526</v>
      </c>
      <c r="M27" s="17">
        <v>345218</v>
      </c>
      <c r="O27" s="17">
        <v>2693068</v>
      </c>
    </row>
    <row r="29" spans="1:17" x14ac:dyDescent="0.35">
      <c r="A29" s="1" t="s">
        <v>100</v>
      </c>
    </row>
    <row r="30" spans="1:17" x14ac:dyDescent="0.35">
      <c r="A30" s="26" t="s">
        <v>94</v>
      </c>
      <c r="B30" s="27">
        <v>2011</v>
      </c>
      <c r="C30" s="27">
        <v>2012</v>
      </c>
      <c r="D30" s="27">
        <v>2013</v>
      </c>
      <c r="E30" s="27">
        <v>2014</v>
      </c>
      <c r="F30" s="27">
        <v>2015</v>
      </c>
      <c r="G30" s="27">
        <v>2016</v>
      </c>
      <c r="H30" s="27">
        <v>2017</v>
      </c>
      <c r="I30" s="27">
        <v>2018</v>
      </c>
      <c r="J30" s="27">
        <v>2019</v>
      </c>
      <c r="K30" s="27">
        <v>2020</v>
      </c>
      <c r="L30" s="27">
        <v>2021</v>
      </c>
      <c r="M30" s="27" t="s">
        <v>95</v>
      </c>
      <c r="O30" s="27" t="s">
        <v>96</v>
      </c>
      <c r="P30" s="27"/>
      <c r="Q30" s="1" t="s">
        <v>101</v>
      </c>
    </row>
    <row r="31" spans="1:17" x14ac:dyDescent="0.35">
      <c r="A31" s="17" t="s">
        <v>2</v>
      </c>
      <c r="C31" s="17">
        <v>2400</v>
      </c>
      <c r="D31" s="17">
        <v>19400</v>
      </c>
      <c r="E31" s="17">
        <v>16750</v>
      </c>
      <c r="F31" s="17">
        <v>26408</v>
      </c>
      <c r="G31" s="17">
        <v>49800</v>
      </c>
      <c r="H31" s="17">
        <v>49970</v>
      </c>
      <c r="I31" s="17">
        <v>161123</v>
      </c>
      <c r="J31" s="17">
        <v>177589</v>
      </c>
      <c r="K31" s="17">
        <v>183829</v>
      </c>
      <c r="L31" s="17">
        <v>320918</v>
      </c>
      <c r="M31" s="17">
        <v>180520</v>
      </c>
      <c r="O31" s="17">
        <f>SUM(B31:M31)</f>
        <v>1188707</v>
      </c>
      <c r="Q31" s="17">
        <f>L31/$L$54</f>
        <v>0.69848904985569582</v>
      </c>
    </row>
    <row r="32" spans="1:17" x14ac:dyDescent="0.35">
      <c r="A32" s="17" t="s">
        <v>84</v>
      </c>
      <c r="B32" s="17">
        <v>0</v>
      </c>
      <c r="C32" s="17">
        <v>0</v>
      </c>
      <c r="D32" s="17">
        <v>560</v>
      </c>
      <c r="E32" s="17">
        <v>1145</v>
      </c>
      <c r="F32" s="17">
        <v>2629</v>
      </c>
      <c r="G32" s="17">
        <v>3614</v>
      </c>
      <c r="H32" s="17">
        <v>23320</v>
      </c>
      <c r="I32" s="17">
        <v>18026</v>
      </c>
      <c r="J32" s="17">
        <v>16418</v>
      </c>
      <c r="K32" s="17">
        <v>20754</v>
      </c>
      <c r="L32" s="17">
        <v>24829</v>
      </c>
      <c r="M32" s="17">
        <v>3680</v>
      </c>
      <c r="O32" s="17">
        <f t="shared" ref="O32:O52" si="1">SUM(B32:M32)</f>
        <v>114975</v>
      </c>
      <c r="Q32" s="17">
        <f t="shared" ref="Q32:Q52" si="2">L32/$L$54</f>
        <v>5.4041171323724657E-2</v>
      </c>
    </row>
    <row r="33" spans="1:17" x14ac:dyDescent="0.35">
      <c r="A33" s="17" t="s">
        <v>12</v>
      </c>
      <c r="B33" s="17">
        <v>9674</v>
      </c>
      <c r="C33" s="17">
        <v>9819</v>
      </c>
      <c r="D33" s="17">
        <v>22610</v>
      </c>
      <c r="E33" s="17">
        <v>30200</v>
      </c>
      <c r="F33" s="17">
        <v>17269</v>
      </c>
      <c r="G33" s="17">
        <v>14006</v>
      </c>
      <c r="H33" s="17">
        <v>11230</v>
      </c>
      <c r="I33" s="17">
        <v>14715</v>
      </c>
      <c r="J33" s="17">
        <v>12365</v>
      </c>
      <c r="K33" s="17">
        <v>9564</v>
      </c>
      <c r="L33" s="17">
        <v>14239</v>
      </c>
      <c r="M33" s="17">
        <v>7037</v>
      </c>
      <c r="O33" s="17">
        <f t="shared" si="1"/>
        <v>172728</v>
      </c>
      <c r="Q33" s="17">
        <f t="shared" si="2"/>
        <v>3.0991672579584979E-2</v>
      </c>
    </row>
    <row r="34" spans="1:17" x14ac:dyDescent="0.35">
      <c r="A34" s="17" t="s">
        <v>32</v>
      </c>
      <c r="C34" s="17">
        <v>192</v>
      </c>
      <c r="D34" s="17">
        <v>1005</v>
      </c>
      <c r="E34" s="17">
        <v>1184</v>
      </c>
      <c r="F34" s="17">
        <v>18</v>
      </c>
      <c r="G34" s="17">
        <v>0</v>
      </c>
      <c r="H34" s="17">
        <v>0</v>
      </c>
      <c r="I34" s="17">
        <v>1</v>
      </c>
      <c r="J34" s="17">
        <v>0</v>
      </c>
      <c r="K34" s="17">
        <v>0</v>
      </c>
      <c r="L34" s="17">
        <v>0</v>
      </c>
      <c r="M34" s="17">
        <v>199</v>
      </c>
      <c r="O34" s="17">
        <f t="shared" si="1"/>
        <v>2599</v>
      </c>
      <c r="Q34" s="17">
        <f t="shared" si="2"/>
        <v>0</v>
      </c>
    </row>
    <row r="35" spans="1:17" x14ac:dyDescent="0.35">
      <c r="A35" s="17" t="s">
        <v>27</v>
      </c>
      <c r="C35" s="17">
        <v>683</v>
      </c>
      <c r="D35" s="17">
        <v>1738</v>
      </c>
      <c r="E35" s="17">
        <v>1964</v>
      </c>
      <c r="F35" s="17">
        <v>1582</v>
      </c>
      <c r="G35" s="17">
        <v>901</v>
      </c>
      <c r="H35" s="17">
        <v>1817</v>
      </c>
      <c r="I35" s="17">
        <v>560</v>
      </c>
      <c r="J35" s="17">
        <v>0</v>
      </c>
      <c r="K35" s="17">
        <v>3</v>
      </c>
      <c r="L35" s="17">
        <v>27221</v>
      </c>
      <c r="M35" s="17">
        <v>18763</v>
      </c>
      <c r="O35" s="17">
        <f t="shared" si="1"/>
        <v>55232</v>
      </c>
      <c r="Q35" s="17">
        <f t="shared" si="2"/>
        <v>5.9247441483874057E-2</v>
      </c>
    </row>
    <row r="36" spans="1:17" x14ac:dyDescent="0.35">
      <c r="A36" s="17" t="s">
        <v>85</v>
      </c>
      <c r="C36" s="17">
        <v>673</v>
      </c>
      <c r="D36" s="17">
        <v>0</v>
      </c>
      <c r="E36" s="17">
        <v>6092</v>
      </c>
      <c r="F36" s="17">
        <v>11024</v>
      </c>
      <c r="G36" s="17">
        <v>7625</v>
      </c>
      <c r="H36" s="17">
        <v>6276</v>
      </c>
      <c r="I36" s="17">
        <v>6117</v>
      </c>
      <c r="J36" s="17">
        <v>4854</v>
      </c>
      <c r="K36" s="17">
        <v>2640</v>
      </c>
      <c r="L36" s="17">
        <v>3485</v>
      </c>
      <c r="M36" s="17">
        <v>2392</v>
      </c>
      <c r="O36" s="17">
        <f t="shared" si="1"/>
        <v>51178</v>
      </c>
      <c r="Q36" s="17">
        <f t="shared" si="2"/>
        <v>7.5852222023915757E-3</v>
      </c>
    </row>
    <row r="37" spans="1:17" x14ac:dyDescent="0.35">
      <c r="A37" s="17" t="s">
        <v>86</v>
      </c>
      <c r="D37" s="17">
        <v>260</v>
      </c>
      <c r="E37" s="17">
        <v>1503</v>
      </c>
      <c r="F37" s="17">
        <v>3477</v>
      </c>
      <c r="G37" s="17">
        <v>3737</v>
      </c>
      <c r="H37" s="17">
        <v>3336</v>
      </c>
      <c r="I37" s="17">
        <v>1022</v>
      </c>
      <c r="J37" s="17">
        <v>604</v>
      </c>
      <c r="K37" s="17">
        <v>70</v>
      </c>
      <c r="L37" s="17">
        <v>0</v>
      </c>
      <c r="M37" s="17">
        <v>0</v>
      </c>
      <c r="O37" s="17">
        <f t="shared" si="1"/>
        <v>14009</v>
      </c>
      <c r="Q37" s="17">
        <f t="shared" si="2"/>
        <v>0</v>
      </c>
    </row>
    <row r="38" spans="1:17" x14ac:dyDescent="0.35">
      <c r="A38" s="17" t="s">
        <v>25</v>
      </c>
      <c r="C38" s="17">
        <v>93</v>
      </c>
      <c r="D38" s="17">
        <v>569</v>
      </c>
      <c r="E38" s="17">
        <v>407</v>
      </c>
      <c r="F38" s="17">
        <v>2</v>
      </c>
      <c r="G38" s="17">
        <v>0</v>
      </c>
      <c r="H38" s="17">
        <v>1121</v>
      </c>
      <c r="I38" s="17">
        <v>948</v>
      </c>
      <c r="J38" s="17">
        <v>576</v>
      </c>
      <c r="K38" s="17">
        <v>45</v>
      </c>
      <c r="L38" s="17">
        <v>1</v>
      </c>
      <c r="M38" s="17">
        <v>0</v>
      </c>
      <c r="O38" s="17">
        <f t="shared" si="1"/>
        <v>3762</v>
      </c>
      <c r="Q38" s="17">
        <f t="shared" si="2"/>
        <v>2.1765343478885439E-6</v>
      </c>
    </row>
    <row r="39" spans="1:17" x14ac:dyDescent="0.35">
      <c r="A39" s="17" t="s">
        <v>26</v>
      </c>
      <c r="G39" s="17">
        <v>0</v>
      </c>
      <c r="H39" s="17">
        <v>0</v>
      </c>
      <c r="I39" s="17">
        <v>0</v>
      </c>
      <c r="J39" s="17">
        <v>5369</v>
      </c>
      <c r="K39" s="17">
        <v>7202</v>
      </c>
      <c r="L39" s="17">
        <v>11076</v>
      </c>
      <c r="M39" s="17">
        <v>5530</v>
      </c>
      <c r="O39" s="17">
        <f t="shared" si="1"/>
        <v>29177</v>
      </c>
      <c r="Q39" s="17">
        <f t="shared" si="2"/>
        <v>2.4107294437213513E-2</v>
      </c>
    </row>
    <row r="40" spans="1:17" x14ac:dyDescent="0.35">
      <c r="A40" s="17" t="s">
        <v>28</v>
      </c>
      <c r="F40" s="17">
        <v>0</v>
      </c>
      <c r="G40" s="17">
        <v>0</v>
      </c>
      <c r="H40" s="17">
        <v>432</v>
      </c>
      <c r="I40" s="17">
        <v>474</v>
      </c>
      <c r="J40" s="17">
        <v>5244</v>
      </c>
      <c r="K40" s="17">
        <v>4556</v>
      </c>
      <c r="L40" s="17">
        <v>10855</v>
      </c>
      <c r="M40" s="17">
        <v>13030</v>
      </c>
      <c r="O40" s="17">
        <f t="shared" si="1"/>
        <v>34591</v>
      </c>
      <c r="Q40" s="17">
        <f t="shared" si="2"/>
        <v>2.3626280346330145E-2</v>
      </c>
    </row>
    <row r="41" spans="1:17" x14ac:dyDescent="0.35">
      <c r="A41" s="17" t="s">
        <v>29</v>
      </c>
      <c r="E41" s="17">
        <v>359</v>
      </c>
      <c r="F41" s="17">
        <v>1015</v>
      </c>
      <c r="G41" s="17">
        <v>1728</v>
      </c>
      <c r="H41" s="17">
        <v>2157</v>
      </c>
      <c r="I41" s="17">
        <v>996</v>
      </c>
      <c r="J41" s="17">
        <v>2528</v>
      </c>
      <c r="K41" s="17">
        <v>2848</v>
      </c>
      <c r="L41" s="17">
        <v>8717</v>
      </c>
      <c r="M41" s="17">
        <v>15261</v>
      </c>
      <c r="O41" s="17">
        <f t="shared" si="1"/>
        <v>35609</v>
      </c>
      <c r="Q41" s="17">
        <f t="shared" si="2"/>
        <v>1.8972849910544438E-2</v>
      </c>
    </row>
    <row r="42" spans="1:17" x14ac:dyDescent="0.35">
      <c r="A42" s="17" t="s">
        <v>87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135</v>
      </c>
      <c r="L42" s="17">
        <v>9863</v>
      </c>
      <c r="M42" s="17">
        <v>7331</v>
      </c>
      <c r="O42" s="17">
        <f t="shared" si="1"/>
        <v>17329</v>
      </c>
      <c r="Q42" s="17">
        <f t="shared" si="2"/>
        <v>2.146715827322471E-2</v>
      </c>
    </row>
    <row r="43" spans="1:17" x14ac:dyDescent="0.35">
      <c r="A43" s="17" t="s">
        <v>31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130</v>
      </c>
      <c r="K43" s="17">
        <v>4414</v>
      </c>
      <c r="L43" s="17">
        <v>9419</v>
      </c>
      <c r="M43" s="17">
        <v>3895</v>
      </c>
      <c r="O43" s="17">
        <f t="shared" si="1"/>
        <v>17858</v>
      </c>
      <c r="Q43" s="17">
        <f t="shared" si="2"/>
        <v>2.0500777022762196E-2</v>
      </c>
    </row>
    <row r="44" spans="1:17" x14ac:dyDescent="0.35">
      <c r="A44" s="17" t="s">
        <v>88</v>
      </c>
      <c r="E44" s="17">
        <v>357</v>
      </c>
      <c r="F44" s="17">
        <v>4232</v>
      </c>
      <c r="G44" s="17">
        <v>3937</v>
      </c>
      <c r="H44" s="17">
        <v>3534</v>
      </c>
      <c r="I44" s="17">
        <v>1354</v>
      </c>
      <c r="J44" s="17">
        <v>4863</v>
      </c>
      <c r="K44" s="17">
        <v>767</v>
      </c>
      <c r="L44" s="17">
        <v>16775</v>
      </c>
      <c r="M44" s="17">
        <v>3820</v>
      </c>
      <c r="O44" s="17">
        <f t="shared" si="1"/>
        <v>39639</v>
      </c>
      <c r="Q44" s="17">
        <f t="shared" si="2"/>
        <v>3.6511363685830328E-2</v>
      </c>
    </row>
    <row r="45" spans="1:17" x14ac:dyDescent="0.35">
      <c r="A45" s="17" t="s">
        <v>89</v>
      </c>
      <c r="E45" s="17">
        <v>774</v>
      </c>
      <c r="F45" s="17">
        <v>1906</v>
      </c>
      <c r="G45" s="17">
        <v>632</v>
      </c>
      <c r="H45" s="17">
        <v>744</v>
      </c>
      <c r="I45" s="17">
        <v>135</v>
      </c>
      <c r="J45" s="17">
        <v>8</v>
      </c>
      <c r="K45" s="17">
        <v>0</v>
      </c>
      <c r="L45" s="17">
        <v>429</v>
      </c>
      <c r="M45" s="17">
        <v>3280</v>
      </c>
      <c r="O45" s="17">
        <f t="shared" si="1"/>
        <v>7908</v>
      </c>
      <c r="Q45" s="17">
        <f t="shared" si="2"/>
        <v>9.3373323524418542E-4</v>
      </c>
    </row>
    <row r="46" spans="1:17" x14ac:dyDescent="0.35">
      <c r="A46" s="17" t="s">
        <v>30</v>
      </c>
      <c r="B46" s="17">
        <v>76</v>
      </c>
      <c r="C46" s="17">
        <v>588</v>
      </c>
      <c r="D46" s="17">
        <v>1029</v>
      </c>
      <c r="E46" s="17">
        <v>196</v>
      </c>
      <c r="F46" s="17">
        <v>115</v>
      </c>
      <c r="G46" s="17">
        <v>94</v>
      </c>
      <c r="H46" s="17">
        <v>6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O46" s="17">
        <f t="shared" si="1"/>
        <v>2104</v>
      </c>
      <c r="Q46" s="17">
        <f t="shared" si="2"/>
        <v>0</v>
      </c>
    </row>
    <row r="47" spans="1:17" x14ac:dyDescent="0.35">
      <c r="A47" s="17" t="s">
        <v>90</v>
      </c>
      <c r="B47" s="17">
        <v>342</v>
      </c>
      <c r="C47" s="17">
        <v>139</v>
      </c>
      <c r="D47" s="17">
        <v>923</v>
      </c>
      <c r="E47" s="17">
        <v>2594</v>
      </c>
      <c r="F47" s="17">
        <v>1387</v>
      </c>
      <c r="G47" s="17">
        <v>657</v>
      </c>
      <c r="H47" s="17">
        <v>544</v>
      </c>
      <c r="I47" s="17">
        <v>1198</v>
      </c>
      <c r="J47" s="17">
        <v>680</v>
      </c>
      <c r="K47" s="17">
        <v>0</v>
      </c>
      <c r="L47" s="17">
        <v>0</v>
      </c>
      <c r="M47" s="17">
        <v>0</v>
      </c>
      <c r="O47" s="17">
        <f t="shared" si="1"/>
        <v>8464</v>
      </c>
      <c r="Q47" s="17">
        <f t="shared" si="2"/>
        <v>0</v>
      </c>
    </row>
    <row r="48" spans="1:17" x14ac:dyDescent="0.35">
      <c r="A48" s="17" t="s">
        <v>91</v>
      </c>
      <c r="I48" s="17">
        <v>393</v>
      </c>
      <c r="J48" s="17">
        <v>2594</v>
      </c>
      <c r="K48" s="17">
        <v>1658</v>
      </c>
      <c r="L48" s="17">
        <v>1062</v>
      </c>
      <c r="M48" s="17">
        <v>251</v>
      </c>
      <c r="O48" s="17">
        <f t="shared" si="1"/>
        <v>5958</v>
      </c>
      <c r="Q48" s="17">
        <f t="shared" si="2"/>
        <v>2.3114794774576337E-3</v>
      </c>
    </row>
    <row r="49" spans="1:17" x14ac:dyDescent="0.35">
      <c r="A49" s="17" t="s">
        <v>33</v>
      </c>
      <c r="L49" s="17">
        <v>0</v>
      </c>
      <c r="M49" s="17">
        <v>0</v>
      </c>
      <c r="O49" s="17">
        <f t="shared" si="1"/>
        <v>0</v>
      </c>
      <c r="Q49" s="17">
        <f t="shared" si="2"/>
        <v>0</v>
      </c>
    </row>
    <row r="50" spans="1:17" x14ac:dyDescent="0.35">
      <c r="A50" s="17" t="s">
        <v>76</v>
      </c>
      <c r="L50" s="17">
        <v>376</v>
      </c>
      <c r="M50" s="17">
        <v>3551</v>
      </c>
      <c r="O50" s="17">
        <f t="shared" si="1"/>
        <v>3927</v>
      </c>
      <c r="Q50" s="17">
        <f t="shared" si="2"/>
        <v>8.1837691480609253E-4</v>
      </c>
    </row>
    <row r="51" spans="1:17" x14ac:dyDescent="0.35">
      <c r="A51" s="17" t="s">
        <v>77</v>
      </c>
      <c r="L51" s="17">
        <v>65</v>
      </c>
      <c r="M51" s="17">
        <v>600</v>
      </c>
      <c r="O51" s="17">
        <f t="shared" si="1"/>
        <v>665</v>
      </c>
      <c r="Q51" s="17">
        <f t="shared" si="2"/>
        <v>1.4147473261275537E-4</v>
      </c>
    </row>
    <row r="52" spans="1:17" x14ac:dyDescent="0.35">
      <c r="A52" s="17" t="s">
        <v>75</v>
      </c>
      <c r="L52" s="17">
        <v>116</v>
      </c>
      <c r="M52" s="17">
        <v>293</v>
      </c>
      <c r="O52" s="17">
        <f t="shared" si="1"/>
        <v>409</v>
      </c>
      <c r="Q52" s="17">
        <f t="shared" si="2"/>
        <v>2.5247798435507112E-4</v>
      </c>
    </row>
    <row r="54" spans="1:17" x14ac:dyDescent="0.35">
      <c r="A54" s="17" t="s">
        <v>96</v>
      </c>
      <c r="B54" s="17">
        <f t="shared" ref="B54:M54" si="3">SUM(B31:B52)</f>
        <v>10092</v>
      </c>
      <c r="C54" s="17">
        <f t="shared" si="3"/>
        <v>14587</v>
      </c>
      <c r="D54" s="17">
        <f t="shared" si="3"/>
        <v>48094</v>
      </c>
      <c r="E54" s="17">
        <f t="shared" si="3"/>
        <v>63525</v>
      </c>
      <c r="F54" s="17">
        <f t="shared" si="3"/>
        <v>71064</v>
      </c>
      <c r="G54" s="17">
        <f t="shared" si="3"/>
        <v>86731</v>
      </c>
      <c r="H54" s="17">
        <f t="shared" si="3"/>
        <v>104487</v>
      </c>
      <c r="I54" s="17">
        <f t="shared" si="3"/>
        <v>207062</v>
      </c>
      <c r="J54" s="17">
        <f t="shared" si="3"/>
        <v>233822</v>
      </c>
      <c r="K54" s="17">
        <f t="shared" si="3"/>
        <v>238485</v>
      </c>
      <c r="L54" s="17">
        <f t="shared" si="3"/>
        <v>459446</v>
      </c>
      <c r="M54" s="17">
        <f t="shared" si="3"/>
        <v>269433</v>
      </c>
    </row>
    <row r="56" spans="1:17" x14ac:dyDescent="0.35">
      <c r="A56" s="1" t="s">
        <v>102</v>
      </c>
    </row>
    <row r="57" spans="1:17" x14ac:dyDescent="0.35">
      <c r="A57" s="26" t="s">
        <v>94</v>
      </c>
      <c r="B57" s="27">
        <v>2011</v>
      </c>
      <c r="C57" s="27">
        <v>2012</v>
      </c>
      <c r="D57" s="27">
        <v>2013</v>
      </c>
      <c r="E57" s="27">
        <v>2014</v>
      </c>
      <c r="F57" s="27">
        <v>2015</v>
      </c>
      <c r="G57" s="27">
        <v>2016</v>
      </c>
      <c r="H57" s="27">
        <v>2017</v>
      </c>
      <c r="I57" s="27">
        <v>2018</v>
      </c>
      <c r="J57" s="27">
        <v>2019</v>
      </c>
      <c r="K57" s="27">
        <v>2020</v>
      </c>
      <c r="L57" s="27">
        <v>2021</v>
      </c>
      <c r="M57" s="27" t="s">
        <v>95</v>
      </c>
      <c r="O57" s="27" t="s">
        <v>96</v>
      </c>
      <c r="P57" s="27"/>
      <c r="Q57" s="1" t="s">
        <v>101</v>
      </c>
    </row>
    <row r="58" spans="1:17" x14ac:dyDescent="0.35">
      <c r="A58" s="17" t="s">
        <v>2</v>
      </c>
      <c r="B58" s="17">
        <f>B4-B31</f>
        <v>0</v>
      </c>
      <c r="C58" s="17">
        <f t="shared" ref="C58:M58" si="4">C4-C31</f>
        <v>0</v>
      </c>
      <c r="D58" s="17">
        <f t="shared" si="4"/>
        <v>0</v>
      </c>
      <c r="E58" s="17">
        <f t="shared" si="4"/>
        <v>0</v>
      </c>
      <c r="F58" s="17">
        <f t="shared" si="4"/>
        <v>0</v>
      </c>
      <c r="G58" s="17">
        <f t="shared" si="4"/>
        <v>0</v>
      </c>
      <c r="H58" s="17">
        <f t="shared" si="4"/>
        <v>0</v>
      </c>
      <c r="I58" s="17">
        <f t="shared" si="4"/>
        <v>0</v>
      </c>
      <c r="J58" s="17">
        <f t="shared" si="4"/>
        <v>0</v>
      </c>
      <c r="K58" s="17">
        <f t="shared" si="4"/>
        <v>0</v>
      </c>
      <c r="L58" s="17">
        <f t="shared" si="4"/>
        <v>0</v>
      </c>
      <c r="M58" s="17">
        <f t="shared" si="4"/>
        <v>0</v>
      </c>
      <c r="O58" s="17">
        <f>SUM(B58:M58)</f>
        <v>0</v>
      </c>
      <c r="Q58" s="17">
        <f>L58/$L$81</f>
        <v>0</v>
      </c>
    </row>
    <row r="59" spans="1:17" x14ac:dyDescent="0.35">
      <c r="A59" s="17" t="s">
        <v>84</v>
      </c>
      <c r="B59" s="17">
        <f t="shared" ref="B59:M74" si="5">B5-B32</f>
        <v>7671</v>
      </c>
      <c r="C59" s="17">
        <f t="shared" si="5"/>
        <v>23461</v>
      </c>
      <c r="D59" s="17">
        <f t="shared" si="5"/>
        <v>23100</v>
      </c>
      <c r="E59" s="17">
        <f t="shared" si="5"/>
        <v>20115</v>
      </c>
      <c r="F59" s="17">
        <f t="shared" si="5"/>
        <v>16417</v>
      </c>
      <c r="G59" s="17">
        <f t="shared" si="5"/>
        <v>25273</v>
      </c>
      <c r="H59" s="17">
        <f t="shared" si="5"/>
        <v>20571</v>
      </c>
      <c r="I59" s="17">
        <f t="shared" si="5"/>
        <v>18568</v>
      </c>
      <c r="J59" s="17">
        <f t="shared" si="5"/>
        <v>4952</v>
      </c>
      <c r="K59" s="17">
        <f t="shared" si="5"/>
        <v>81</v>
      </c>
      <c r="L59" s="17">
        <f t="shared" si="5"/>
        <v>16</v>
      </c>
      <c r="M59" s="17">
        <f t="shared" si="5"/>
        <v>0</v>
      </c>
      <c r="O59" s="17">
        <f t="shared" ref="O59:O79" si="6">SUM(B59:M59)</f>
        <v>160225</v>
      </c>
      <c r="Q59" s="17">
        <f t="shared" ref="Q59:Q79" si="7">L59/$L$81</f>
        <v>9.1911764705882352E-5</v>
      </c>
    </row>
    <row r="60" spans="1:17" x14ac:dyDescent="0.35">
      <c r="A60" s="17" t="s">
        <v>12</v>
      </c>
      <c r="B60" s="17">
        <f t="shared" si="5"/>
        <v>0</v>
      </c>
      <c r="C60" s="17">
        <f t="shared" si="5"/>
        <v>0</v>
      </c>
      <c r="D60" s="17">
        <f t="shared" si="5"/>
        <v>0</v>
      </c>
      <c r="E60" s="17">
        <f t="shared" si="5"/>
        <v>0</v>
      </c>
      <c r="F60" s="17">
        <f t="shared" si="5"/>
        <v>0</v>
      </c>
      <c r="G60" s="17">
        <f t="shared" si="5"/>
        <v>0</v>
      </c>
      <c r="H60" s="17">
        <f t="shared" si="5"/>
        <v>0</v>
      </c>
      <c r="I60" s="17">
        <f t="shared" si="5"/>
        <v>0</v>
      </c>
      <c r="J60" s="17">
        <f t="shared" si="5"/>
        <v>0</v>
      </c>
      <c r="K60" s="17">
        <f t="shared" si="5"/>
        <v>0</v>
      </c>
      <c r="L60" s="17">
        <f t="shared" si="5"/>
        <v>0</v>
      </c>
      <c r="M60" s="17">
        <f t="shared" si="5"/>
        <v>0</v>
      </c>
      <c r="O60" s="17">
        <f t="shared" si="6"/>
        <v>0</v>
      </c>
      <c r="Q60" s="17">
        <f t="shared" si="7"/>
        <v>0</v>
      </c>
    </row>
    <row r="61" spans="1:17" x14ac:dyDescent="0.35">
      <c r="A61" s="17" t="s">
        <v>32</v>
      </c>
      <c r="B61" s="17">
        <f t="shared" si="5"/>
        <v>0</v>
      </c>
      <c r="C61" s="17">
        <f t="shared" si="5"/>
        <v>12749</v>
      </c>
      <c r="D61" s="17">
        <f t="shared" si="5"/>
        <v>12088</v>
      </c>
      <c r="E61" s="17">
        <f t="shared" si="5"/>
        <v>13264</v>
      </c>
      <c r="F61" s="17">
        <f t="shared" si="5"/>
        <v>4191</v>
      </c>
      <c r="G61" s="17">
        <f t="shared" si="5"/>
        <v>2474</v>
      </c>
      <c r="H61" s="17">
        <f t="shared" si="5"/>
        <v>20936</v>
      </c>
      <c r="I61" s="17">
        <f t="shared" si="5"/>
        <v>27595</v>
      </c>
      <c r="J61" s="17">
        <f t="shared" si="5"/>
        <v>21856</v>
      </c>
      <c r="K61" s="17">
        <f t="shared" si="5"/>
        <v>17898</v>
      </c>
      <c r="L61" s="17">
        <f t="shared" si="5"/>
        <v>52767</v>
      </c>
      <c r="M61" s="17">
        <f t="shared" si="5"/>
        <v>13379</v>
      </c>
      <c r="O61" s="17">
        <f t="shared" si="6"/>
        <v>199197</v>
      </c>
      <c r="Q61" s="17">
        <f t="shared" si="7"/>
        <v>0.30311925551470587</v>
      </c>
    </row>
    <row r="62" spans="1:17" x14ac:dyDescent="0.35">
      <c r="A62" s="17" t="s">
        <v>27</v>
      </c>
      <c r="B62" s="17">
        <f t="shared" si="5"/>
        <v>0</v>
      </c>
      <c r="C62" s="17">
        <f t="shared" si="5"/>
        <v>2374</v>
      </c>
      <c r="D62" s="17">
        <f t="shared" si="5"/>
        <v>13243</v>
      </c>
      <c r="E62" s="17">
        <f t="shared" si="5"/>
        <v>19983</v>
      </c>
      <c r="F62" s="17">
        <f t="shared" si="5"/>
        <v>17341</v>
      </c>
      <c r="G62" s="17">
        <f t="shared" si="5"/>
        <v>23895</v>
      </c>
      <c r="H62" s="17">
        <f t="shared" si="5"/>
        <v>17772</v>
      </c>
      <c r="I62" s="17">
        <f t="shared" si="5"/>
        <v>8656</v>
      </c>
      <c r="J62" s="17">
        <f t="shared" si="5"/>
        <v>8235</v>
      </c>
      <c r="K62" s="17">
        <f t="shared" si="5"/>
        <v>5565</v>
      </c>
      <c r="L62" s="17">
        <f t="shared" si="5"/>
        <v>6013</v>
      </c>
      <c r="M62" s="17">
        <f t="shared" si="5"/>
        <v>5056</v>
      </c>
      <c r="O62" s="17">
        <f t="shared" si="6"/>
        <v>128133</v>
      </c>
      <c r="Q62" s="17">
        <f t="shared" si="7"/>
        <v>3.4541590073529409E-2</v>
      </c>
    </row>
    <row r="63" spans="1:17" x14ac:dyDescent="0.35">
      <c r="A63" s="17" t="s">
        <v>85</v>
      </c>
      <c r="B63" s="17">
        <f t="shared" si="5"/>
        <v>0</v>
      </c>
      <c r="C63" s="17">
        <f t="shared" si="5"/>
        <v>0</v>
      </c>
      <c r="D63" s="17">
        <f t="shared" si="5"/>
        <v>0</v>
      </c>
      <c r="E63" s="17">
        <f t="shared" si="5"/>
        <v>555</v>
      </c>
      <c r="F63" s="17">
        <f t="shared" si="5"/>
        <v>3157</v>
      </c>
      <c r="G63" s="17">
        <f t="shared" si="5"/>
        <v>8492</v>
      </c>
      <c r="H63" s="17">
        <f t="shared" si="5"/>
        <v>14919</v>
      </c>
      <c r="I63" s="17">
        <f t="shared" si="5"/>
        <v>19975</v>
      </c>
      <c r="J63" s="17">
        <f t="shared" si="5"/>
        <v>9213</v>
      </c>
      <c r="K63" s="17">
        <f t="shared" si="5"/>
        <v>7999</v>
      </c>
      <c r="L63" s="17">
        <f t="shared" si="5"/>
        <v>19579</v>
      </c>
      <c r="M63" s="17">
        <f t="shared" si="5"/>
        <v>5219</v>
      </c>
      <c r="O63" s="17">
        <f t="shared" si="6"/>
        <v>89108</v>
      </c>
      <c r="Q63" s="17">
        <f t="shared" si="7"/>
        <v>0.11247127757352941</v>
      </c>
    </row>
    <row r="64" spans="1:17" x14ac:dyDescent="0.35">
      <c r="A64" s="17" t="s">
        <v>86</v>
      </c>
      <c r="B64" s="17">
        <f t="shared" si="5"/>
        <v>0</v>
      </c>
      <c r="C64" s="17">
        <f t="shared" si="5"/>
        <v>0</v>
      </c>
      <c r="D64" s="17">
        <f t="shared" si="5"/>
        <v>0</v>
      </c>
      <c r="E64" s="17">
        <f t="shared" si="5"/>
        <v>0</v>
      </c>
      <c r="F64" s="17">
        <f t="shared" si="5"/>
        <v>0</v>
      </c>
      <c r="G64" s="17">
        <f t="shared" si="5"/>
        <v>0</v>
      </c>
      <c r="H64" s="17">
        <f t="shared" si="5"/>
        <v>2981</v>
      </c>
      <c r="I64" s="17">
        <f t="shared" si="5"/>
        <v>8875</v>
      </c>
      <c r="J64" s="17">
        <f t="shared" si="5"/>
        <v>6246</v>
      </c>
      <c r="K64" s="17">
        <f t="shared" si="5"/>
        <v>5596</v>
      </c>
      <c r="L64" s="17">
        <f t="shared" si="5"/>
        <v>48723</v>
      </c>
      <c r="M64" s="17">
        <f t="shared" si="5"/>
        <v>30098</v>
      </c>
      <c r="O64" s="17">
        <f t="shared" si="6"/>
        <v>102519</v>
      </c>
      <c r="Q64" s="17">
        <f t="shared" si="7"/>
        <v>0.27988855698529413</v>
      </c>
    </row>
    <row r="65" spans="1:17" x14ac:dyDescent="0.35">
      <c r="A65" s="17" t="s">
        <v>25</v>
      </c>
      <c r="B65" s="17">
        <f t="shared" si="5"/>
        <v>0</v>
      </c>
      <c r="C65" s="17">
        <f t="shared" si="5"/>
        <v>0</v>
      </c>
      <c r="D65" s="17">
        <f t="shared" si="5"/>
        <v>526</v>
      </c>
      <c r="E65" s="17">
        <f t="shared" si="5"/>
        <v>449</v>
      </c>
      <c r="F65" s="17">
        <f t="shared" si="5"/>
        <v>64</v>
      </c>
      <c r="G65" s="17">
        <f t="shared" si="5"/>
        <v>0</v>
      </c>
      <c r="H65" s="17">
        <f t="shared" si="5"/>
        <v>903</v>
      </c>
      <c r="I65" s="17">
        <f t="shared" si="5"/>
        <v>18602</v>
      </c>
      <c r="J65" s="17">
        <f t="shared" si="5"/>
        <v>10758</v>
      </c>
      <c r="K65" s="17">
        <f t="shared" si="5"/>
        <v>3939</v>
      </c>
      <c r="L65" s="17">
        <f t="shared" si="5"/>
        <v>2314</v>
      </c>
      <c r="M65" s="17">
        <f t="shared" si="5"/>
        <v>2</v>
      </c>
      <c r="O65" s="17">
        <f t="shared" si="6"/>
        <v>37557</v>
      </c>
      <c r="Q65" s="17">
        <f t="shared" si="7"/>
        <v>1.3292738970588235E-2</v>
      </c>
    </row>
    <row r="66" spans="1:17" x14ac:dyDescent="0.35">
      <c r="A66" s="17" t="s">
        <v>26</v>
      </c>
      <c r="B66" s="17">
        <f t="shared" si="5"/>
        <v>0</v>
      </c>
      <c r="C66" s="17">
        <f t="shared" si="5"/>
        <v>0</v>
      </c>
      <c r="D66" s="17">
        <f t="shared" si="5"/>
        <v>0</v>
      </c>
      <c r="E66" s="17">
        <f t="shared" si="5"/>
        <v>0</v>
      </c>
      <c r="F66" s="17">
        <f t="shared" si="5"/>
        <v>0</v>
      </c>
      <c r="G66" s="17">
        <f t="shared" si="5"/>
        <v>4280</v>
      </c>
      <c r="H66" s="17">
        <f t="shared" si="5"/>
        <v>2877</v>
      </c>
      <c r="I66" s="17">
        <f t="shared" si="5"/>
        <v>2391</v>
      </c>
      <c r="J66" s="17">
        <f t="shared" si="5"/>
        <v>41</v>
      </c>
      <c r="K66" s="17">
        <f t="shared" si="5"/>
        <v>4468</v>
      </c>
      <c r="L66" s="17">
        <f t="shared" si="5"/>
        <v>8943</v>
      </c>
      <c r="M66" s="17">
        <f t="shared" si="5"/>
        <v>4174</v>
      </c>
      <c r="O66" s="17">
        <f t="shared" si="6"/>
        <v>27174</v>
      </c>
      <c r="Q66" s="17">
        <f t="shared" si="7"/>
        <v>5.1372931985294121E-2</v>
      </c>
    </row>
    <row r="67" spans="1:17" x14ac:dyDescent="0.35">
      <c r="A67" s="17" t="s">
        <v>28</v>
      </c>
      <c r="B67" s="17">
        <f t="shared" si="5"/>
        <v>0</v>
      </c>
      <c r="C67" s="17">
        <f t="shared" si="5"/>
        <v>0</v>
      </c>
      <c r="D67" s="17">
        <f t="shared" si="5"/>
        <v>0</v>
      </c>
      <c r="E67" s="17">
        <f t="shared" si="5"/>
        <v>0</v>
      </c>
      <c r="F67" s="17">
        <f t="shared" si="5"/>
        <v>15</v>
      </c>
      <c r="G67" s="17">
        <f t="shared" si="5"/>
        <v>3000</v>
      </c>
      <c r="H67" s="17">
        <f t="shared" si="5"/>
        <v>2254</v>
      </c>
      <c r="I67" s="17">
        <f t="shared" si="5"/>
        <v>2210</v>
      </c>
      <c r="J67" s="17">
        <f t="shared" si="5"/>
        <v>2801</v>
      </c>
      <c r="K67" s="17">
        <f t="shared" si="5"/>
        <v>4237</v>
      </c>
      <c r="L67" s="17">
        <f t="shared" si="5"/>
        <v>6158</v>
      </c>
      <c r="M67" s="17">
        <f t="shared" si="5"/>
        <v>4185</v>
      </c>
      <c r="O67" s="17">
        <f t="shared" si="6"/>
        <v>24860</v>
      </c>
      <c r="Q67" s="17">
        <f t="shared" si="7"/>
        <v>3.5374540441176473E-2</v>
      </c>
    </row>
    <row r="68" spans="1:17" x14ac:dyDescent="0.35">
      <c r="A68" s="17" t="s">
        <v>29</v>
      </c>
      <c r="B68" s="17">
        <f t="shared" si="5"/>
        <v>0</v>
      </c>
      <c r="C68" s="17">
        <f t="shared" si="5"/>
        <v>0</v>
      </c>
      <c r="D68" s="17">
        <f t="shared" si="5"/>
        <v>0</v>
      </c>
      <c r="E68" s="17">
        <f t="shared" si="5"/>
        <v>0</v>
      </c>
      <c r="F68" s="17">
        <f t="shared" si="5"/>
        <v>0</v>
      </c>
      <c r="G68" s="17">
        <f t="shared" si="5"/>
        <v>0</v>
      </c>
      <c r="H68" s="17">
        <f t="shared" si="5"/>
        <v>1512</v>
      </c>
      <c r="I68" s="17">
        <f t="shared" si="5"/>
        <v>4674</v>
      </c>
      <c r="J68" s="17">
        <f t="shared" si="5"/>
        <v>4241</v>
      </c>
      <c r="K68" s="17">
        <f t="shared" si="5"/>
        <v>2454</v>
      </c>
      <c r="L68" s="17">
        <f t="shared" si="5"/>
        <v>5900</v>
      </c>
      <c r="M68" s="17">
        <f t="shared" si="5"/>
        <v>4220</v>
      </c>
      <c r="O68" s="17">
        <f t="shared" si="6"/>
        <v>23001</v>
      </c>
      <c r="Q68" s="17">
        <f t="shared" si="7"/>
        <v>3.3892463235294115E-2</v>
      </c>
    </row>
    <row r="69" spans="1:17" x14ac:dyDescent="0.35">
      <c r="A69" s="17" t="s">
        <v>87</v>
      </c>
      <c r="B69" s="17">
        <f t="shared" si="5"/>
        <v>0</v>
      </c>
      <c r="C69" s="17">
        <f t="shared" si="5"/>
        <v>0</v>
      </c>
      <c r="D69" s="17">
        <f t="shared" si="5"/>
        <v>0</v>
      </c>
      <c r="E69" s="17">
        <f t="shared" si="5"/>
        <v>0</v>
      </c>
      <c r="F69" s="17">
        <f t="shared" si="5"/>
        <v>86</v>
      </c>
      <c r="G69" s="17">
        <f t="shared" si="5"/>
        <v>2015</v>
      </c>
      <c r="H69" s="17">
        <f t="shared" si="5"/>
        <v>2826</v>
      </c>
      <c r="I69" s="17">
        <f t="shared" si="5"/>
        <v>3818</v>
      </c>
      <c r="J69" s="17">
        <f t="shared" si="5"/>
        <v>3683</v>
      </c>
      <c r="K69" s="17">
        <f t="shared" si="5"/>
        <v>7106</v>
      </c>
      <c r="L69" s="17">
        <f t="shared" si="5"/>
        <v>15606</v>
      </c>
      <c r="M69" s="17">
        <f t="shared" si="5"/>
        <v>6482</v>
      </c>
      <c r="O69" s="17">
        <f t="shared" si="6"/>
        <v>41622</v>
      </c>
      <c r="Q69" s="17">
        <f t="shared" si="7"/>
        <v>8.9648437499999997E-2</v>
      </c>
    </row>
    <row r="70" spans="1:17" x14ac:dyDescent="0.35">
      <c r="A70" s="17" t="s">
        <v>31</v>
      </c>
      <c r="B70" s="17">
        <f t="shared" si="5"/>
        <v>0</v>
      </c>
      <c r="C70" s="17">
        <f t="shared" si="5"/>
        <v>0</v>
      </c>
      <c r="D70" s="17">
        <f t="shared" si="5"/>
        <v>51</v>
      </c>
      <c r="E70" s="17">
        <f t="shared" si="5"/>
        <v>991</v>
      </c>
      <c r="F70" s="17">
        <f t="shared" si="5"/>
        <v>1570</v>
      </c>
      <c r="G70" s="17">
        <f t="shared" si="5"/>
        <v>2504</v>
      </c>
      <c r="H70" s="17">
        <f t="shared" si="5"/>
        <v>1592</v>
      </c>
      <c r="I70" s="17">
        <f t="shared" si="5"/>
        <v>2152</v>
      </c>
      <c r="J70" s="17">
        <f t="shared" si="5"/>
        <v>2575</v>
      </c>
      <c r="K70" s="17">
        <f t="shared" si="5"/>
        <v>2521</v>
      </c>
      <c r="L70" s="17">
        <f t="shared" si="5"/>
        <v>2512</v>
      </c>
      <c r="M70" s="17">
        <f t="shared" si="5"/>
        <v>865</v>
      </c>
      <c r="O70" s="17">
        <f t="shared" si="6"/>
        <v>17333</v>
      </c>
      <c r="Q70" s="17">
        <f t="shared" si="7"/>
        <v>1.443014705882353E-2</v>
      </c>
    </row>
    <row r="71" spans="1:17" x14ac:dyDescent="0.35">
      <c r="A71" s="17" t="s">
        <v>88</v>
      </c>
      <c r="B71" s="17">
        <f t="shared" si="5"/>
        <v>0</v>
      </c>
      <c r="C71" s="17">
        <f t="shared" si="5"/>
        <v>0</v>
      </c>
      <c r="D71" s="17">
        <f t="shared" si="5"/>
        <v>0</v>
      </c>
      <c r="E71" s="17">
        <f t="shared" si="5"/>
        <v>0</v>
      </c>
      <c r="F71" s="17">
        <f t="shared" si="5"/>
        <v>0</v>
      </c>
      <c r="G71" s="17">
        <f t="shared" si="5"/>
        <v>0</v>
      </c>
      <c r="H71" s="17">
        <f t="shared" si="5"/>
        <v>0</v>
      </c>
      <c r="I71" s="17">
        <f t="shared" si="5"/>
        <v>0</v>
      </c>
      <c r="J71" s="17">
        <f t="shared" si="5"/>
        <v>0</v>
      </c>
      <c r="K71" s="17">
        <f t="shared" si="5"/>
        <v>0</v>
      </c>
      <c r="L71" s="17">
        <f t="shared" si="5"/>
        <v>0</v>
      </c>
      <c r="M71" s="17">
        <f t="shared" si="5"/>
        <v>0</v>
      </c>
      <c r="O71" s="17">
        <f t="shared" si="6"/>
        <v>0</v>
      </c>
      <c r="Q71" s="17">
        <f t="shared" si="7"/>
        <v>0</v>
      </c>
    </row>
    <row r="72" spans="1:17" x14ac:dyDescent="0.35">
      <c r="A72" s="17" t="s">
        <v>89</v>
      </c>
      <c r="B72" s="17">
        <f t="shared" si="5"/>
        <v>0</v>
      </c>
      <c r="C72" s="17">
        <f t="shared" si="5"/>
        <v>0</v>
      </c>
      <c r="D72" s="17">
        <f t="shared" si="5"/>
        <v>0</v>
      </c>
      <c r="E72" s="17">
        <f t="shared" si="5"/>
        <v>0</v>
      </c>
      <c r="F72" s="17">
        <f t="shared" si="5"/>
        <v>118</v>
      </c>
      <c r="G72" s="17">
        <f t="shared" si="5"/>
        <v>952</v>
      </c>
      <c r="H72" s="17">
        <f t="shared" si="5"/>
        <v>1946</v>
      </c>
      <c r="I72" s="17">
        <f t="shared" si="5"/>
        <v>2201</v>
      </c>
      <c r="J72" s="17">
        <f t="shared" si="5"/>
        <v>5381</v>
      </c>
      <c r="K72" s="17">
        <f t="shared" si="5"/>
        <v>1236</v>
      </c>
      <c r="L72" s="17">
        <f t="shared" si="5"/>
        <v>78</v>
      </c>
      <c r="M72" s="17">
        <f t="shared" si="5"/>
        <v>0</v>
      </c>
      <c r="O72" s="17">
        <f t="shared" si="6"/>
        <v>11912</v>
      </c>
      <c r="Q72" s="17">
        <f t="shared" si="7"/>
        <v>4.4806985294117645E-4</v>
      </c>
    </row>
    <row r="73" spans="1:17" x14ac:dyDescent="0.35">
      <c r="A73" s="17" t="s">
        <v>30</v>
      </c>
      <c r="B73" s="17">
        <f t="shared" si="5"/>
        <v>0</v>
      </c>
      <c r="C73" s="17">
        <f t="shared" si="5"/>
        <v>0</v>
      </c>
      <c r="D73" s="17">
        <f t="shared" si="5"/>
        <v>0</v>
      </c>
      <c r="E73" s="17">
        <f t="shared" si="5"/>
        <v>0</v>
      </c>
      <c r="F73" s="17">
        <f t="shared" si="5"/>
        <v>0</v>
      </c>
      <c r="G73" s="17">
        <f t="shared" si="5"/>
        <v>0</v>
      </c>
      <c r="H73" s="17">
        <f t="shared" si="5"/>
        <v>99</v>
      </c>
      <c r="I73" s="17">
        <f t="shared" si="5"/>
        <v>4166</v>
      </c>
      <c r="J73" s="17">
        <f t="shared" si="5"/>
        <v>2810</v>
      </c>
      <c r="K73" s="17">
        <f t="shared" si="5"/>
        <v>1964</v>
      </c>
      <c r="L73" s="17">
        <f t="shared" si="5"/>
        <v>2250</v>
      </c>
      <c r="M73" s="17">
        <f t="shared" si="5"/>
        <v>1158</v>
      </c>
      <c r="O73" s="17">
        <f t="shared" si="6"/>
        <v>12447</v>
      </c>
      <c r="Q73" s="17">
        <f t="shared" si="7"/>
        <v>1.2925091911764705E-2</v>
      </c>
    </row>
    <row r="74" spans="1:17" x14ac:dyDescent="0.35">
      <c r="A74" s="17" t="s">
        <v>90</v>
      </c>
      <c r="B74" s="17">
        <f t="shared" si="5"/>
        <v>0</v>
      </c>
      <c r="C74" s="17">
        <f t="shared" si="5"/>
        <v>0</v>
      </c>
      <c r="D74" s="17">
        <f t="shared" si="5"/>
        <v>0</v>
      </c>
      <c r="E74" s="17">
        <f t="shared" si="5"/>
        <v>0</v>
      </c>
      <c r="F74" s="17">
        <f t="shared" si="5"/>
        <v>0</v>
      </c>
      <c r="G74" s="17">
        <f t="shared" si="5"/>
        <v>0</v>
      </c>
      <c r="H74" s="17">
        <f t="shared" si="5"/>
        <v>0</v>
      </c>
      <c r="I74" s="17">
        <f t="shared" si="5"/>
        <v>0</v>
      </c>
      <c r="J74" s="17">
        <f t="shared" si="5"/>
        <v>0</v>
      </c>
      <c r="K74" s="17">
        <f t="shared" si="5"/>
        <v>0</v>
      </c>
      <c r="L74" s="17">
        <f t="shared" si="5"/>
        <v>0</v>
      </c>
      <c r="M74" s="17">
        <f t="shared" si="5"/>
        <v>0</v>
      </c>
      <c r="O74" s="17">
        <f t="shared" si="6"/>
        <v>0</v>
      </c>
      <c r="Q74" s="17">
        <f t="shared" si="7"/>
        <v>0</v>
      </c>
    </row>
    <row r="75" spans="1:17" x14ac:dyDescent="0.35">
      <c r="A75" s="17" t="s">
        <v>91</v>
      </c>
      <c r="B75" s="17">
        <f t="shared" ref="B75:M79" si="8">B21-B48</f>
        <v>0</v>
      </c>
      <c r="C75" s="17">
        <f t="shared" si="8"/>
        <v>0</v>
      </c>
      <c r="D75" s="17">
        <f t="shared" si="8"/>
        <v>0</v>
      </c>
      <c r="E75" s="17">
        <f t="shared" si="8"/>
        <v>0</v>
      </c>
      <c r="F75" s="17">
        <f t="shared" si="8"/>
        <v>0</v>
      </c>
      <c r="G75" s="17">
        <f t="shared" si="8"/>
        <v>0</v>
      </c>
      <c r="H75" s="17">
        <f t="shared" si="8"/>
        <v>0</v>
      </c>
      <c r="I75" s="17">
        <f t="shared" si="8"/>
        <v>0</v>
      </c>
      <c r="J75" s="17">
        <f t="shared" si="8"/>
        <v>408</v>
      </c>
      <c r="K75" s="17">
        <f t="shared" si="8"/>
        <v>1471</v>
      </c>
      <c r="L75" s="17">
        <f t="shared" si="8"/>
        <v>603</v>
      </c>
      <c r="M75" s="17">
        <f t="shared" si="8"/>
        <v>0</v>
      </c>
      <c r="O75" s="17">
        <f t="shared" si="6"/>
        <v>2482</v>
      </c>
      <c r="Q75" s="17">
        <f t="shared" si="7"/>
        <v>3.463924632352941E-3</v>
      </c>
    </row>
    <row r="76" spans="1:17" x14ac:dyDescent="0.35">
      <c r="A76" s="17" t="s">
        <v>33</v>
      </c>
      <c r="B76" s="17">
        <f t="shared" si="8"/>
        <v>0</v>
      </c>
      <c r="C76" s="17">
        <f t="shared" si="8"/>
        <v>0</v>
      </c>
      <c r="D76" s="17">
        <f t="shared" si="8"/>
        <v>0</v>
      </c>
      <c r="E76" s="17">
        <f t="shared" si="8"/>
        <v>0</v>
      </c>
      <c r="F76" s="17">
        <f t="shared" si="8"/>
        <v>0</v>
      </c>
      <c r="G76" s="17">
        <f t="shared" si="8"/>
        <v>0</v>
      </c>
      <c r="H76" s="17">
        <f t="shared" si="8"/>
        <v>0</v>
      </c>
      <c r="I76" s="17">
        <f t="shared" si="8"/>
        <v>0</v>
      </c>
      <c r="J76" s="17">
        <f t="shared" si="8"/>
        <v>2591</v>
      </c>
      <c r="K76" s="17">
        <f t="shared" si="8"/>
        <v>2514</v>
      </c>
      <c r="L76" s="17">
        <f t="shared" si="8"/>
        <v>2618</v>
      </c>
      <c r="M76" s="17">
        <f t="shared" si="8"/>
        <v>947</v>
      </c>
      <c r="O76" s="17">
        <f t="shared" si="6"/>
        <v>8670</v>
      </c>
      <c r="Q76" s="17">
        <f t="shared" si="7"/>
        <v>1.50390625E-2</v>
      </c>
    </row>
    <row r="77" spans="1:17" x14ac:dyDescent="0.35">
      <c r="A77" s="17" t="s">
        <v>76</v>
      </c>
      <c r="B77" s="17">
        <f t="shared" si="8"/>
        <v>0</v>
      </c>
      <c r="C77" s="17">
        <f t="shared" si="8"/>
        <v>0</v>
      </c>
      <c r="D77" s="17">
        <f t="shared" si="8"/>
        <v>0</v>
      </c>
      <c r="E77" s="17">
        <f t="shared" si="8"/>
        <v>0</v>
      </c>
      <c r="F77" s="17">
        <f t="shared" si="8"/>
        <v>0</v>
      </c>
      <c r="G77" s="17">
        <f t="shared" si="8"/>
        <v>0</v>
      </c>
      <c r="H77" s="17">
        <f t="shared" si="8"/>
        <v>0</v>
      </c>
      <c r="I77" s="17">
        <f t="shared" si="8"/>
        <v>0</v>
      </c>
      <c r="J77" s="17">
        <f t="shared" si="8"/>
        <v>0</v>
      </c>
      <c r="K77" s="17">
        <f t="shared" si="8"/>
        <v>0</v>
      </c>
      <c r="L77" s="17">
        <f t="shared" si="8"/>
        <v>0</v>
      </c>
      <c r="M77" s="17">
        <f t="shared" si="8"/>
        <v>0</v>
      </c>
      <c r="O77" s="17">
        <f t="shared" si="6"/>
        <v>0</v>
      </c>
      <c r="Q77" s="17">
        <f t="shared" si="7"/>
        <v>0</v>
      </c>
    </row>
    <row r="78" spans="1:17" x14ac:dyDescent="0.35">
      <c r="A78" s="17" t="s">
        <v>77</v>
      </c>
      <c r="B78" s="17">
        <f t="shared" si="8"/>
        <v>0</v>
      </c>
      <c r="C78" s="17">
        <f t="shared" si="8"/>
        <v>0</v>
      </c>
      <c r="D78" s="17">
        <f t="shared" si="8"/>
        <v>0</v>
      </c>
      <c r="E78" s="17">
        <f t="shared" si="8"/>
        <v>0</v>
      </c>
      <c r="F78" s="17">
        <f t="shared" si="8"/>
        <v>0</v>
      </c>
      <c r="G78" s="17">
        <f t="shared" si="8"/>
        <v>0</v>
      </c>
      <c r="H78" s="17">
        <f t="shared" si="8"/>
        <v>0</v>
      </c>
      <c r="I78" s="17">
        <f t="shared" si="8"/>
        <v>0</v>
      </c>
      <c r="J78" s="17">
        <f t="shared" si="8"/>
        <v>0</v>
      </c>
      <c r="K78" s="17">
        <f t="shared" si="8"/>
        <v>0</v>
      </c>
      <c r="L78" s="17">
        <f t="shared" si="8"/>
        <v>0</v>
      </c>
      <c r="M78" s="17">
        <f t="shared" si="8"/>
        <v>0</v>
      </c>
      <c r="O78" s="17">
        <f t="shared" si="6"/>
        <v>0</v>
      </c>
      <c r="Q78" s="17">
        <f t="shared" si="7"/>
        <v>0</v>
      </c>
    </row>
    <row r="79" spans="1:17" x14ac:dyDescent="0.35">
      <c r="A79" s="17" t="s">
        <v>75</v>
      </c>
      <c r="B79" s="17">
        <f t="shared" si="8"/>
        <v>0</v>
      </c>
      <c r="C79" s="17">
        <f t="shared" si="8"/>
        <v>0</v>
      </c>
      <c r="D79" s="17">
        <f t="shared" si="8"/>
        <v>0</v>
      </c>
      <c r="E79" s="17">
        <f t="shared" si="8"/>
        <v>0</v>
      </c>
      <c r="F79" s="17">
        <f t="shared" si="8"/>
        <v>0</v>
      </c>
      <c r="G79" s="17">
        <f t="shared" si="8"/>
        <v>0</v>
      </c>
      <c r="H79" s="17">
        <f t="shared" si="8"/>
        <v>0</v>
      </c>
      <c r="I79" s="17">
        <f t="shared" si="8"/>
        <v>0</v>
      </c>
      <c r="J79" s="17">
        <f t="shared" si="8"/>
        <v>0</v>
      </c>
      <c r="K79" s="17">
        <f t="shared" si="8"/>
        <v>0</v>
      </c>
      <c r="L79" s="17">
        <f t="shared" si="8"/>
        <v>0</v>
      </c>
      <c r="M79" s="17">
        <f t="shared" si="8"/>
        <v>0</v>
      </c>
      <c r="O79" s="17">
        <f t="shared" si="6"/>
        <v>0</v>
      </c>
      <c r="Q79" s="17">
        <f t="shared" si="7"/>
        <v>0</v>
      </c>
    </row>
    <row r="81" spans="1:13" x14ac:dyDescent="0.35">
      <c r="A81" s="17" t="s">
        <v>96</v>
      </c>
      <c r="B81" s="17">
        <f t="shared" ref="B81:M81" si="9">SUM(B58:B79)</f>
        <v>7671</v>
      </c>
      <c r="C81" s="17">
        <f t="shared" si="9"/>
        <v>38584</v>
      </c>
      <c r="D81" s="17">
        <f t="shared" si="9"/>
        <v>49008</v>
      </c>
      <c r="E81" s="17">
        <f t="shared" si="9"/>
        <v>55357</v>
      </c>
      <c r="F81" s="17">
        <f t="shared" si="9"/>
        <v>42959</v>
      </c>
      <c r="G81" s="17">
        <f t="shared" si="9"/>
        <v>72885</v>
      </c>
      <c r="H81" s="17">
        <f t="shared" si="9"/>
        <v>91188</v>
      </c>
      <c r="I81" s="17">
        <f t="shared" si="9"/>
        <v>123883</v>
      </c>
      <c r="J81" s="17">
        <f t="shared" si="9"/>
        <v>85791</v>
      </c>
      <c r="K81" s="17">
        <f t="shared" si="9"/>
        <v>69049</v>
      </c>
      <c r="L81" s="17">
        <f t="shared" si="9"/>
        <v>174080</v>
      </c>
      <c r="M81" s="17">
        <f t="shared" si="9"/>
        <v>75785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B2" sqref="B2"/>
    </sheetView>
  </sheetViews>
  <sheetFormatPr defaultRowHeight="14.5" x14ac:dyDescent="0.35"/>
  <cols>
    <col min="1" max="1" width="15.36328125" customWidth="1"/>
  </cols>
  <sheetData>
    <row r="1" spans="1:32" ht="43.5" x14ac:dyDescent="0.35">
      <c r="A1" s="15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17</v>
      </c>
      <c r="B2" s="9">
        <f>Summary!C44</f>
        <v>3.6464286331361652E-2</v>
      </c>
      <c r="C2" s="9">
        <f>Summary!D44</f>
        <v>5.4522194176258157E-2</v>
      </c>
      <c r="D2" s="9">
        <f>Summary!E44</f>
        <v>5.2172970590076181E-2</v>
      </c>
      <c r="E2" s="9">
        <f>Summary!F44</f>
        <v>4.7283104331653211E-2</v>
      </c>
      <c r="F2" s="9">
        <f>Summary!G44</f>
        <v>3.5724021310804585E-2</v>
      </c>
      <c r="G2" s="9">
        <f>Summary!H44</f>
        <v>2.5831422445975995E-2</v>
      </c>
      <c r="H2" s="9">
        <f>Summary!I44</f>
        <v>2.4129104745574833E-2</v>
      </c>
      <c r="I2" s="9">
        <f>Summary!J44</f>
        <v>2.4949579328811942E-2</v>
      </c>
      <c r="J2" s="9">
        <f>Summary!K44</f>
        <v>2.5982196601902464E-2</v>
      </c>
      <c r="K2" s="9">
        <f>Summary!L44</f>
        <v>2.6782316819956881E-2</v>
      </c>
      <c r="L2" s="9">
        <f>Summary!M44</f>
        <v>2.7571529500024429E-2</v>
      </c>
      <c r="M2" s="9">
        <f>Summary!N44</f>
        <v>2.804151631152621E-2</v>
      </c>
      <c r="N2" s="9">
        <f>Summary!O44</f>
        <v>2.8462696672770241E-2</v>
      </c>
      <c r="O2" s="9">
        <f>Summary!P44</f>
        <v>2.883246170928561E-2</v>
      </c>
      <c r="P2" s="9">
        <f>Summary!Q44</f>
        <v>2.91609721422585E-2</v>
      </c>
      <c r="Q2" s="9">
        <f>Summary!R44</f>
        <v>2.9139691134415186E-2</v>
      </c>
      <c r="R2" s="9">
        <f>Summary!S44</f>
        <v>2.9211215615209625E-2</v>
      </c>
      <c r="S2" s="9">
        <f>Summary!T44</f>
        <v>2.9444198812270988E-2</v>
      </c>
      <c r="T2" s="9">
        <f>Summary!U44</f>
        <v>2.9654282735340896E-2</v>
      </c>
      <c r="U2" s="9">
        <f>Summary!V44</f>
        <v>2.9846239900672544E-2</v>
      </c>
      <c r="V2" s="9">
        <f>Summary!W44</f>
        <v>3.0022360338654054E-2</v>
      </c>
      <c r="W2" s="9">
        <f>Summary!X44</f>
        <v>3.0182346664229791E-2</v>
      </c>
      <c r="X2" s="9">
        <f>Summary!Y44</f>
        <v>3.0328557722371915E-2</v>
      </c>
      <c r="Y2" s="9">
        <f>Summary!Z44</f>
        <v>3.0462978385358021E-2</v>
      </c>
      <c r="Z2" s="9">
        <f>Summary!AA44</f>
        <v>3.0586649474304863E-2</v>
      </c>
      <c r="AA2" s="9">
        <f>Summary!AB44</f>
        <v>3.0700997640717681E-2</v>
      </c>
      <c r="AB2" s="9">
        <f>Summary!AC44</f>
        <v>3.080708861663355E-2</v>
      </c>
      <c r="AC2" s="9">
        <f>Summary!AD44</f>
        <v>3.0905928908767949E-2</v>
      </c>
      <c r="AD2" s="9">
        <f>Summary!AE44</f>
        <v>3.0862390004988038E-2</v>
      </c>
      <c r="AE2" s="9">
        <f>Summary!AF44</f>
        <v>3.0867174007500588E-2</v>
      </c>
      <c r="AF2" s="9">
        <f>Summary!AG44</f>
        <v>3.0948134307723401E-2</v>
      </c>
    </row>
    <row r="3" spans="1:32" x14ac:dyDescent="0.3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7"/>
  <sheetViews>
    <sheetView workbookViewId="0">
      <selection activeCell="B1" sqref="B1:E1048576"/>
    </sheetView>
  </sheetViews>
  <sheetFormatPr defaultRowHeight="14.5" x14ac:dyDescent="0.35"/>
  <cols>
    <col min="1" max="1" width="16.81640625" customWidth="1"/>
  </cols>
  <sheetData>
    <row r="1" spans="1:32" ht="43.5" x14ac:dyDescent="0.35">
      <c r="A1" s="15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Summary</vt:lpstr>
      <vt:lpstr>Baseline Calculations</vt:lpstr>
      <vt:lpstr>PEV Sales by Manufacturer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2022-06-30T21:28:39Z</dcterms:modified>
</cp:coreProperties>
</file>