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MeganM\Documents\eps-us\InputData\land\BLAPE\"/>
    </mc:Choice>
  </mc:AlternateContent>
  <bookViews>
    <workbookView xWindow="-120" yWindow="-120" windowWidth="29040" windowHeight="17640"/>
  </bookViews>
  <sheets>
    <sheet name="About" sheetId="1" r:id="rId1"/>
    <sheet name="Calcs" sheetId="2" r:id="rId2"/>
    <sheet name="EPA Table 6-1" sheetId="5" r:id="rId3"/>
    <sheet name="data from RPEpUACE" sheetId="4" r:id="rId4"/>
    <sheet name="BLAPE" sheetId="3" r:id="rId5"/>
  </sheets>
  <calcPr calcId="162913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E5" i="2" l="1"/>
  <c r="F5" i="2"/>
  <c r="D5" i="2"/>
  <c r="F4" i="2" a="1"/>
  <c r="F4" i="2" s="1"/>
  <c r="E4" i="2" a="1"/>
  <c r="E4" i="2" s="1"/>
  <c r="D4" i="2" a="1"/>
  <c r="D4" i="2" s="1"/>
  <c r="C5" i="2"/>
  <c r="C4" i="2"/>
  <c r="G13" i="2" a="1"/>
  <c r="G13" i="2" s="1"/>
  <c r="C13" i="2"/>
  <c r="D13" i="2"/>
  <c r="E13" i="2"/>
  <c r="F13" i="2"/>
  <c r="B13" i="2"/>
  <c r="F7" i="2" l="1"/>
  <c r="B7" i="2" l="1"/>
  <c r="C7" i="2"/>
  <c r="D7" i="2"/>
  <c r="E7" i="2"/>
  <c r="B2" i="3" l="1"/>
  <c r="B12" i="3" s="1"/>
  <c r="S2" i="3"/>
  <c r="AA2" i="3"/>
  <c r="AI2" i="3"/>
  <c r="AJ2" i="3"/>
  <c r="T2" i="3"/>
  <c r="X2" i="3"/>
  <c r="AB2" i="3"/>
  <c r="AF2" i="3"/>
  <c r="U2" i="3"/>
  <c r="Y2" i="3"/>
  <c r="AC2" i="3"/>
  <c r="AG2" i="3"/>
  <c r="AK2" i="3"/>
  <c r="V2" i="3"/>
  <c r="Z2" i="3"/>
  <c r="AD2" i="3"/>
  <c r="AH2" i="3"/>
  <c r="R2" i="3"/>
  <c r="W2" i="3"/>
  <c r="AE2" i="3"/>
  <c r="G2" i="3"/>
  <c r="D2" i="3"/>
  <c r="C2" i="3"/>
  <c r="F2" i="3"/>
  <c r="E2" i="3"/>
  <c r="N2" i="3"/>
  <c r="O2" i="3"/>
  <c r="P2" i="3"/>
  <c r="Q2" i="3"/>
  <c r="M2" i="3"/>
  <c r="I2" i="3"/>
  <c r="H2" i="3"/>
  <c r="J2" i="3"/>
  <c r="K2" i="3"/>
  <c r="L2" i="3"/>
  <c r="B11" i="3" l="1"/>
  <c r="X11" i="3"/>
  <c r="X12" i="3"/>
  <c r="T12" i="3"/>
  <c r="T11" i="3"/>
  <c r="L12" i="3"/>
  <c r="L11" i="3"/>
  <c r="W11" i="3"/>
  <c r="W12" i="3"/>
  <c r="AC11" i="3"/>
  <c r="AC12" i="3"/>
  <c r="AI12" i="3"/>
  <c r="AI11" i="3"/>
  <c r="AJ12" i="3"/>
  <c r="AJ11" i="3"/>
  <c r="R12" i="3"/>
  <c r="R11" i="3"/>
  <c r="Y11" i="3"/>
  <c r="Y12" i="3"/>
  <c r="AA12" i="3"/>
  <c r="AA11" i="3"/>
  <c r="M11" i="3"/>
  <c r="M12" i="3"/>
  <c r="G12" i="3"/>
  <c r="G11" i="3"/>
  <c r="AE11" i="3"/>
  <c r="AE12" i="3"/>
  <c r="N11" i="3"/>
  <c r="N12" i="3"/>
  <c r="AH12" i="3"/>
  <c r="AH11" i="3"/>
  <c r="S12" i="3"/>
  <c r="S11" i="3"/>
  <c r="V11" i="3"/>
  <c r="V12" i="3"/>
  <c r="AK11" i="3"/>
  <c r="AK12" i="3"/>
  <c r="AG11" i="3"/>
  <c r="AG12" i="3"/>
  <c r="K12" i="3"/>
  <c r="K11" i="3"/>
  <c r="E11" i="3"/>
  <c r="E12" i="3"/>
  <c r="H12" i="3"/>
  <c r="H11" i="3"/>
  <c r="F12" i="3"/>
  <c r="F11" i="3"/>
  <c r="AD11" i="3"/>
  <c r="AD12" i="3"/>
  <c r="AF11" i="3"/>
  <c r="AF12" i="3"/>
  <c r="D11" i="3"/>
  <c r="D12" i="3"/>
  <c r="Q11" i="3"/>
  <c r="Q12" i="3"/>
  <c r="P11" i="3"/>
  <c r="P12" i="3"/>
  <c r="O11" i="3"/>
  <c r="O12" i="3"/>
  <c r="J12" i="3"/>
  <c r="J11" i="3"/>
  <c r="U11" i="3"/>
  <c r="U12" i="3"/>
  <c r="I12" i="3"/>
  <c r="I11" i="3"/>
  <c r="C11" i="3"/>
  <c r="C12" i="3"/>
  <c r="Z12" i="3"/>
  <c r="Z11" i="3"/>
  <c r="AB12" i="3"/>
  <c r="AB11" i="3"/>
</calcChain>
</file>

<file path=xl/metadata.xml><?xml version="1.0" encoding="utf-8"?>
<metadata xmlns="http://schemas.openxmlformats.org/spreadsheetml/2006/main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xmlns:xda="http://schemas.microsoft.com/office/spreadsheetml/2017/dynamicarray"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<sst xmlns="http://schemas.openxmlformats.org/spreadsheetml/2006/main" count="55" uniqueCount="55">
  <si>
    <t>Source:</t>
  </si>
  <si>
    <t>Land Use and Forestry (high sequestration)</t>
  </si>
  <si>
    <t>Land Use and Forestry (low sequestration)</t>
  </si>
  <si>
    <t>Excerpt from Table 3:</t>
  </si>
  <si>
    <t>Average</t>
  </si>
  <si>
    <t>Emissions (Tg CO2e)</t>
  </si>
  <si>
    <t>We assume that all of the sequestered CO2e in the Land Use and Forestry sector is in the form of</t>
  </si>
  <si>
    <t>CO2, not other GHGs.</t>
  </si>
  <si>
    <t>Year</t>
  </si>
  <si>
    <t>Notes</t>
  </si>
  <si>
    <t>BLAPE BAU LULUCF Anthropogenic Pollutant Emissions</t>
  </si>
  <si>
    <t>F gases (g CO2e)</t>
  </si>
  <si>
    <t>CO2 (g)</t>
  </si>
  <si>
    <t>VOCs (g)</t>
  </si>
  <si>
    <t>CO (g)</t>
  </si>
  <si>
    <t>NOx (g)</t>
  </si>
  <si>
    <t>PM10 (g)</t>
  </si>
  <si>
    <t>PM25 (g)</t>
  </si>
  <si>
    <t>SOx (g)</t>
  </si>
  <si>
    <t>BC (g)</t>
  </si>
  <si>
    <t>OC (g)</t>
  </si>
  <si>
    <t>CH4 (g)</t>
  </si>
  <si>
    <t>N2O (g)</t>
  </si>
  <si>
    <t>Rebound Emis Factor</t>
  </si>
  <si>
    <t>CO2</t>
  </si>
  <si>
    <t>VOC</t>
  </si>
  <si>
    <t>CO</t>
  </si>
  <si>
    <t>NOx</t>
  </si>
  <si>
    <t>PM10</t>
  </si>
  <si>
    <t>PM25</t>
  </si>
  <si>
    <t>SOx</t>
  </si>
  <si>
    <t>BC</t>
  </si>
  <si>
    <t>OC</t>
  </si>
  <si>
    <t>CH4</t>
  </si>
  <si>
    <t>N2O</t>
  </si>
  <si>
    <t>F gases</t>
  </si>
  <si>
    <t>Rebound CH4 and N2O Emissions</t>
  </si>
  <si>
    <t>See land/RPEpUACE</t>
  </si>
  <si>
    <t>Table 6-1</t>
  </si>
  <si>
    <t>LULUCF Carbon Stock Change</t>
  </si>
  <si>
    <t>EPS</t>
  </si>
  <si>
    <t>Start Year Forecast</t>
  </si>
  <si>
    <t>MMTCO2e</t>
  </si>
  <si>
    <t>CO2 Sequestration Start Year</t>
  </si>
  <si>
    <t>US EPA</t>
  </si>
  <si>
    <t>https://www.epa.gov/sites/production/files/2021-02/documents/us-ghg-inventory-2021-main-text.pdf</t>
  </si>
  <si>
    <t>Draft Inventory of US Greenhouse Gas Emissions Emissions and Sinks</t>
  </si>
  <si>
    <t>Table 6-1, page 6-3 (467)</t>
  </si>
  <si>
    <t>We project the previous 5 years of LULUCF emissions forward to 2050.</t>
  </si>
  <si>
    <t>These are relatively constant.</t>
  </si>
  <si>
    <t>CO2 Sequestration</t>
  </si>
  <si>
    <t>U.S. State Department</t>
  </si>
  <si>
    <t>Second Biennial Report of the United States of America</t>
  </si>
  <si>
    <t>https://unfccc.int/files/national_reports/biennial_reports_and_iar/submitted_biennial_reports/application/pdf/2016_second_biennial_report_of_the_united_states_.pdf</t>
  </si>
  <si>
    <t>Page 34, Table 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</si>
</sst>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i/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rgb="FFFFC000"/>
        <bgColor indexed="64"/>
      </patternFill>
    </fill>
  </fills>
  <borders count="2">
    <border>
      <left/>
      <right/>
      <top/>
      <bottom/>
      <diagonal/>
    </border>
    <border>
      <left/>
      <right style="thin">
        <color indexed="64"/>
      </right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17">
    <xf numFmtId="0" fontId="0" fillId="0" borderId="0" xfId="0"/>
    <xf numFmtId="0" fontId="1" fillId="0" borderId="0" xfId="0" applyFont="1"/>
    <xf numFmtId="0" fontId="2" fillId="0" borderId="0" xfId="1"/>
    <xf numFmtId="0" fontId="0" fillId="0" borderId="1" xfId="0" applyBorder="1"/>
    <xf numFmtId="11" fontId="0" fillId="0" borderId="0" xfId="0" applyNumberFormat="1"/>
    <xf numFmtId="11" fontId="0" fillId="0" borderId="1" xfId="0" applyNumberFormat="1" applyBorder="1"/>
    <xf numFmtId="0" fontId="0" fillId="0" borderId="0" xfId="0" applyAlignment="1">
      <alignment horizontal="left"/>
    </xf>
    <xf numFmtId="1" fontId="0" fillId="0" borderId="0" xfId="0" applyNumberFormat="1"/>
    <xf numFmtId="0" fontId="0" fillId="2" borderId="0" xfId="0" applyFill="1"/>
    <xf numFmtId="0" fontId="0" fillId="0" borderId="0" xfId="0" applyBorder="1"/>
    <xf numFmtId="11" fontId="0" fillId="0" borderId="0" xfId="0" applyNumberFormat="1" applyBorder="1"/>
    <xf numFmtId="0" fontId="0" fillId="0" borderId="0" xfId="0" applyAlignment="1">
      <alignment horizontal="right"/>
    </xf>
    <xf numFmtId="0" fontId="1" fillId="3" borderId="0" xfId="0" applyFont="1" applyFill="1"/>
    <xf numFmtId="0" fontId="3" fillId="0" borderId="0" xfId="0" applyFont="1"/>
    <xf numFmtId="0" fontId="0" fillId="4" borderId="0" xfId="0" applyFill="1"/>
    <xf numFmtId="0" fontId="1" fillId="4" borderId="0" xfId="0" applyFont="1" applyFill="1"/>
    <xf numFmtId="0" fontId="0" fillId="0" borderId="0" xfId="0" applyFill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9"/>
  <sheetViews>
    <sheetView tabSelected="1" workbookViewId="0">
      <selection activeCell="A16" sqref="A16:XFD16"/>
    </sheetView>
  </sheetViews>
  <sheetFormatPr defaultRowHeight="14.25" x14ac:dyDescent="0.45"/>
  <cols>
    <col min="1" max="1" width="9.3984375" customWidth="1"/>
    <col min="2" max="2" width="51.59765625" customWidth="1"/>
  </cols>
  <sheetData>
    <row r="1" spans="1:2" x14ac:dyDescent="0.45">
      <c r="A1" s="1" t="s">
        <v>10</v>
      </c>
    </row>
    <row r="3" spans="1:2" x14ac:dyDescent="0.45">
      <c r="A3" s="1" t="s">
        <v>0</v>
      </c>
      <c r="B3" s="12" t="s">
        <v>43</v>
      </c>
    </row>
    <row r="4" spans="1:2" x14ac:dyDescent="0.45">
      <c r="B4" t="s">
        <v>44</v>
      </c>
    </row>
    <row r="5" spans="1:2" x14ac:dyDescent="0.45">
      <c r="B5" s="6">
        <v>2021</v>
      </c>
    </row>
    <row r="6" spans="1:2" x14ac:dyDescent="0.45">
      <c r="B6" t="s">
        <v>46</v>
      </c>
    </row>
    <row r="7" spans="1:2" x14ac:dyDescent="0.45">
      <c r="B7" s="2" t="s">
        <v>45</v>
      </c>
    </row>
    <row r="8" spans="1:2" x14ac:dyDescent="0.45">
      <c r="B8" t="s">
        <v>47</v>
      </c>
    </row>
    <row r="10" spans="1:2" x14ac:dyDescent="0.45">
      <c r="B10" s="12" t="s">
        <v>50</v>
      </c>
    </row>
    <row r="11" spans="1:2" x14ac:dyDescent="0.45">
      <c r="B11" t="s">
        <v>51</v>
      </c>
    </row>
    <row r="12" spans="1:2" x14ac:dyDescent="0.45">
      <c r="B12" s="6">
        <v>2016</v>
      </c>
    </row>
    <row r="13" spans="1:2" x14ac:dyDescent="0.45">
      <c r="B13" t="s">
        <v>52</v>
      </c>
    </row>
    <row r="14" spans="1:2" x14ac:dyDescent="0.45">
      <c r="B14" s="2" t="s">
        <v>53</v>
      </c>
    </row>
    <row r="15" spans="1:2" x14ac:dyDescent="0.45">
      <c r="B15" t="s">
        <v>54</v>
      </c>
    </row>
    <row r="17" spans="1:2" x14ac:dyDescent="0.45">
      <c r="B17" s="12" t="s">
        <v>36</v>
      </c>
    </row>
    <row r="18" spans="1:2" s="16" customFormat="1" x14ac:dyDescent="0.45">
      <c r="B18" s="13" t="s">
        <v>37</v>
      </c>
    </row>
    <row r="19" spans="1:2" s="16" customFormat="1" x14ac:dyDescent="0.45"/>
    <row r="20" spans="1:2" s="16" customFormat="1" x14ac:dyDescent="0.45">
      <c r="B20"/>
    </row>
    <row r="27" spans="1:2" x14ac:dyDescent="0.45">
      <c r="A27" s="1" t="s">
        <v>9</v>
      </c>
    </row>
    <row r="28" spans="1:2" x14ac:dyDescent="0.45">
      <c r="A28" t="s">
        <v>48</v>
      </c>
    </row>
    <row r="29" spans="1:2" x14ac:dyDescent="0.45">
      <c r="A29" t="s">
        <v>49</v>
      </c>
    </row>
  </sheetData>
  <pageMargins left="0.7" right="0.7" top="0.75" bottom="0.75" header="0.3" footer="0.3"/>
  <pageSetup orientation="portrait" horizontalDpi="1200" verticalDpi="1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3"/>
  <sheetViews>
    <sheetView workbookViewId="0">
      <selection activeCell="I10" sqref="I10"/>
    </sheetView>
  </sheetViews>
  <sheetFormatPr defaultRowHeight="14.25" x14ac:dyDescent="0.45"/>
  <cols>
    <col min="1" max="1" width="63.265625" customWidth="1"/>
  </cols>
  <sheetData>
    <row r="1" spans="1:7" x14ac:dyDescent="0.45">
      <c r="A1" s="1" t="s">
        <v>3</v>
      </c>
    </row>
    <row r="2" spans="1:7" x14ac:dyDescent="0.45">
      <c r="A2" s="1" t="s">
        <v>5</v>
      </c>
    </row>
    <row r="3" spans="1:7" x14ac:dyDescent="0.45">
      <c r="B3">
        <v>2015</v>
      </c>
      <c r="C3" s="14">
        <v>2020</v>
      </c>
      <c r="D3">
        <v>2025</v>
      </c>
      <c r="E3">
        <v>2030</v>
      </c>
      <c r="F3" s="8">
        <v>2050</v>
      </c>
    </row>
    <row r="4" spans="1:7" x14ac:dyDescent="0.45">
      <c r="A4" t="s">
        <v>1</v>
      </c>
      <c r="B4">
        <v>-970</v>
      </c>
      <c r="C4" s="14">
        <f>G13</f>
        <v>-818.39999999999986</v>
      </c>
      <c r="D4" cm="1">
        <f t="array" ref="D4">TREND($B$13:$F$13,$B$12:$F$12,D3)</f>
        <v>-823.7</v>
      </c>
      <c r="E4" cm="1">
        <f t="array" ref="E4">TREND($B$13:$F$13,$B$12:$F$12,E3)</f>
        <v>-829.00000000000023</v>
      </c>
      <c r="F4" cm="1">
        <f t="array" ref="F4">TREND($B$13:$F$13,$B$12:$F$12,F3)</f>
        <v>-850.2</v>
      </c>
    </row>
    <row r="5" spans="1:7" x14ac:dyDescent="0.45">
      <c r="A5" t="s">
        <v>2</v>
      </c>
      <c r="B5">
        <v>-928</v>
      </c>
      <c r="C5" s="14">
        <f>G13</f>
        <v>-818.39999999999986</v>
      </c>
      <c r="D5">
        <f>D4</f>
        <v>-823.7</v>
      </c>
      <c r="E5">
        <f t="shared" ref="E5:F5" si="0">E4</f>
        <v>-829.00000000000023</v>
      </c>
      <c r="F5">
        <f t="shared" si="0"/>
        <v>-850.2</v>
      </c>
    </row>
    <row r="7" spans="1:7" x14ac:dyDescent="0.45">
      <c r="A7" t="s">
        <v>4</v>
      </c>
      <c r="B7">
        <f t="shared" ref="B7:F7" si="1">AVERAGE(B4:B5)</f>
        <v>-949</v>
      </c>
      <c r="C7" s="7">
        <f t="shared" si="1"/>
        <v>-818.39999999999986</v>
      </c>
      <c r="D7" s="7">
        <f t="shared" si="1"/>
        <v>-823.7</v>
      </c>
      <c r="E7" s="7">
        <f t="shared" si="1"/>
        <v>-829.00000000000023</v>
      </c>
      <c r="F7" s="7">
        <f t="shared" si="1"/>
        <v>-850.2</v>
      </c>
    </row>
    <row r="9" spans="1:7" x14ac:dyDescent="0.45">
      <c r="A9" t="s">
        <v>6</v>
      </c>
    </row>
    <row r="10" spans="1:7" x14ac:dyDescent="0.45">
      <c r="A10" t="s">
        <v>7</v>
      </c>
    </row>
    <row r="11" spans="1:7" x14ac:dyDescent="0.45">
      <c r="G11" s="15" t="s">
        <v>41</v>
      </c>
    </row>
    <row r="12" spans="1:7" x14ac:dyDescent="0.45">
      <c r="A12" t="s">
        <v>40</v>
      </c>
      <c r="B12">
        <v>2015</v>
      </c>
      <c r="C12">
        <v>2016</v>
      </c>
      <c r="D12">
        <v>2017</v>
      </c>
      <c r="E12">
        <v>2018</v>
      </c>
      <c r="F12">
        <v>2019</v>
      </c>
      <c r="G12" s="14">
        <v>2020</v>
      </c>
    </row>
    <row r="13" spans="1:7" x14ac:dyDescent="0.45">
      <c r="A13" t="s">
        <v>42</v>
      </c>
      <c r="B13">
        <f>'EPA Table 6-1'!D2</f>
        <v>-791.5</v>
      </c>
      <c r="C13">
        <f>'EPA Table 6-1'!E2</f>
        <v>-855.8</v>
      </c>
      <c r="D13">
        <f>'EPA Table 6-1'!F2</f>
        <v>-791.8</v>
      </c>
      <c r="E13">
        <f>'EPA Table 6-1'!G2</f>
        <v>-824.6</v>
      </c>
      <c r="F13">
        <f>'EPA Table 6-1'!H2</f>
        <v>-812.4</v>
      </c>
      <c r="G13" s="14" cm="1">
        <f t="array" ref="G13">TREND(B13:F13,B12:F12,G12)</f>
        <v>-818.39999999999986</v>
      </c>
    </row>
  </sheetData>
  <pageMargins left="0.7" right="0.7" top="0.75" bottom="0.75" header="0.3" footer="0.3"/>
  <ignoredErrors>
    <ignoredError sqref="B7:E7" formulaRange="1"/>
  </ignoredError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"/>
  <sheetViews>
    <sheetView workbookViewId="0">
      <selection activeCell="B1" sqref="B1"/>
    </sheetView>
  </sheetViews>
  <sheetFormatPr defaultRowHeight="14.25" x14ac:dyDescent="0.45"/>
  <cols>
    <col min="1" max="1" width="21.59765625" customWidth="1"/>
  </cols>
  <sheetData>
    <row r="1" spans="1:8" x14ac:dyDescent="0.45">
      <c r="A1" s="1" t="s">
        <v>38</v>
      </c>
      <c r="B1">
        <v>1990</v>
      </c>
      <c r="C1">
        <v>2005</v>
      </c>
      <c r="D1">
        <v>2015</v>
      </c>
      <c r="E1">
        <v>2016</v>
      </c>
      <c r="F1">
        <v>2017</v>
      </c>
      <c r="G1">
        <v>2018</v>
      </c>
      <c r="H1">
        <v>2019</v>
      </c>
    </row>
    <row r="2" spans="1:8" x14ac:dyDescent="0.45">
      <c r="A2" t="s">
        <v>39</v>
      </c>
      <c r="B2">
        <v>-908.7</v>
      </c>
      <c r="C2">
        <v>-804.8</v>
      </c>
      <c r="D2">
        <v>-791.5</v>
      </c>
      <c r="E2">
        <v>-855.8</v>
      </c>
      <c r="F2">
        <v>-791.8</v>
      </c>
      <c r="G2">
        <v>-824.6</v>
      </c>
      <c r="H2">
        <v>-812.4</v>
      </c>
    </row>
  </sheetData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3"/>
  <sheetViews>
    <sheetView workbookViewId="0">
      <selection activeCell="B2" sqref="B2:B13"/>
    </sheetView>
  </sheetViews>
  <sheetFormatPr defaultRowHeight="14.25" x14ac:dyDescent="0.45"/>
  <cols>
    <col min="2" max="2" width="23" customWidth="1"/>
  </cols>
  <sheetData>
    <row r="1" spans="1:2" x14ac:dyDescent="0.45">
      <c r="B1" s="11" t="s">
        <v>23</v>
      </c>
    </row>
    <row r="2" spans="1:2" x14ac:dyDescent="0.45">
      <c r="A2" t="s">
        <v>24</v>
      </c>
      <c r="B2">
        <v>0</v>
      </c>
    </row>
    <row r="3" spans="1:2" x14ac:dyDescent="0.45">
      <c r="A3" t="s">
        <v>25</v>
      </c>
      <c r="B3">
        <v>0</v>
      </c>
    </row>
    <row r="4" spans="1:2" x14ac:dyDescent="0.45">
      <c r="A4" t="s">
        <v>26</v>
      </c>
      <c r="B4">
        <v>0</v>
      </c>
    </row>
    <row r="5" spans="1:2" x14ac:dyDescent="0.45">
      <c r="A5" t="s">
        <v>27</v>
      </c>
      <c r="B5">
        <v>0</v>
      </c>
    </row>
    <row r="6" spans="1:2" x14ac:dyDescent="0.45">
      <c r="A6" t="s">
        <v>28</v>
      </c>
      <c r="B6">
        <v>0</v>
      </c>
    </row>
    <row r="7" spans="1:2" x14ac:dyDescent="0.45">
      <c r="A7" t="s">
        <v>29</v>
      </c>
      <c r="B7">
        <v>0</v>
      </c>
    </row>
    <row r="8" spans="1:2" x14ac:dyDescent="0.45">
      <c r="A8" t="s">
        <v>30</v>
      </c>
      <c r="B8">
        <v>0</v>
      </c>
    </row>
    <row r="9" spans="1:2" x14ac:dyDescent="0.45">
      <c r="A9" t="s">
        <v>31</v>
      </c>
      <c r="B9">
        <v>0</v>
      </c>
    </row>
    <row r="10" spans="1:2" x14ac:dyDescent="0.45">
      <c r="A10" t="s">
        <v>32</v>
      </c>
      <c r="B10">
        <v>0</v>
      </c>
    </row>
    <row r="11" spans="1:2" x14ac:dyDescent="0.45">
      <c r="A11" t="s">
        <v>33</v>
      </c>
      <c r="B11" s="4">
        <v>6.6417418588509813E-4</v>
      </c>
    </row>
    <row r="12" spans="1:2" x14ac:dyDescent="0.45">
      <c r="A12" t="s">
        <v>34</v>
      </c>
      <c r="B12" s="4">
        <v>3.8529345186784264E-5</v>
      </c>
    </row>
    <row r="13" spans="1:2" x14ac:dyDescent="0.45">
      <c r="A13" t="s">
        <v>35</v>
      </c>
      <c r="B13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3"/>
  </sheetPr>
  <dimension ref="A1:AK13"/>
  <sheetViews>
    <sheetView topLeftCell="K1" workbookViewId="0">
      <selection activeCell="AK2" sqref="AK2"/>
    </sheetView>
  </sheetViews>
  <sheetFormatPr defaultRowHeight="14.25" x14ac:dyDescent="0.45"/>
  <cols>
    <col min="1" max="1" width="16.73046875" customWidth="1"/>
    <col min="2" max="17" width="11.265625" bestFit="1" customWidth="1"/>
  </cols>
  <sheetData>
    <row r="1" spans="1:37" x14ac:dyDescent="0.45">
      <c r="A1" t="s">
        <v>8</v>
      </c>
      <c r="B1">
        <v>2015</v>
      </c>
      <c r="C1">
        <v>2016</v>
      </c>
      <c r="D1">
        <v>2017</v>
      </c>
      <c r="E1">
        <v>2018</v>
      </c>
      <c r="F1">
        <v>2019</v>
      </c>
      <c r="G1" s="3">
        <v>2020</v>
      </c>
      <c r="H1">
        <v>2021</v>
      </c>
      <c r="I1">
        <v>2022</v>
      </c>
      <c r="J1">
        <v>2023</v>
      </c>
      <c r="K1">
        <v>2024</v>
      </c>
      <c r="L1" s="3">
        <v>2025</v>
      </c>
      <c r="M1">
        <v>2026</v>
      </c>
      <c r="N1">
        <v>2027</v>
      </c>
      <c r="O1">
        <v>2028</v>
      </c>
      <c r="P1">
        <v>2029</v>
      </c>
      <c r="Q1" s="3">
        <v>2030</v>
      </c>
      <c r="R1">
        <v>2031</v>
      </c>
      <c r="S1">
        <v>2032</v>
      </c>
      <c r="T1">
        <v>2033</v>
      </c>
      <c r="U1">
        <v>2034</v>
      </c>
      <c r="V1" s="9">
        <v>2035</v>
      </c>
      <c r="W1" s="9">
        <v>2036</v>
      </c>
      <c r="X1">
        <v>2037</v>
      </c>
      <c r="Y1">
        <v>2038</v>
      </c>
      <c r="Z1">
        <v>2039</v>
      </c>
      <c r="AA1">
        <v>2040</v>
      </c>
      <c r="AB1">
        <v>2041</v>
      </c>
      <c r="AC1">
        <v>2042</v>
      </c>
      <c r="AD1">
        <v>2043</v>
      </c>
      <c r="AE1">
        <v>2044</v>
      </c>
      <c r="AF1">
        <v>2045</v>
      </c>
      <c r="AG1">
        <v>2046</v>
      </c>
      <c r="AH1">
        <v>2047</v>
      </c>
      <c r="AI1">
        <v>2048</v>
      </c>
      <c r="AJ1">
        <v>2049</v>
      </c>
      <c r="AK1">
        <v>2050</v>
      </c>
    </row>
    <row r="2" spans="1:37" x14ac:dyDescent="0.45">
      <c r="A2" t="s">
        <v>12</v>
      </c>
      <c r="B2" s="4">
        <f>TREND(Calcs!$B7:$C7,Calcs!$B3:$C3,BLAPE!B1)*10^12</f>
        <v>-948999999999992.75</v>
      </c>
      <c r="C2" s="4">
        <f>TREND(Calcs!$B7:$C7,Calcs!$B3:$C3,BLAPE!C1)*10^12</f>
        <v>-922879999999997.38</v>
      </c>
      <c r="D2" s="4">
        <f>TREND(Calcs!$B7:$C7,Calcs!$B3:$C3,BLAPE!D1)*10^12</f>
        <v>-896759999999994.75</v>
      </c>
      <c r="E2" s="4">
        <f>TREND(Calcs!$B7:$C7,Calcs!$B3:$C3,BLAPE!E1)*10^12</f>
        <v>-870639999999992.13</v>
      </c>
      <c r="F2" s="4">
        <f>TREND(Calcs!$B7:$C7,Calcs!$B3:$C3,BLAPE!F1)*10^12</f>
        <v>-844519999999996.75</v>
      </c>
      <c r="G2" s="5">
        <f>TREND(Calcs!$B7:$C7,Calcs!$B3:$C3,BLAPE!G1)*10^12</f>
        <v>-818399999999994.13</v>
      </c>
      <c r="H2" s="4">
        <f>TREND(Calcs!$C7:$D7,Calcs!$C3:$D3,BLAPE!H1)*10^12</f>
        <v>-819460000000000.25</v>
      </c>
      <c r="I2" s="4">
        <f>TREND(Calcs!$C7:$D7,Calcs!$C3:$D3,BLAPE!I1)*10^12</f>
        <v>-820520000000000.25</v>
      </c>
      <c r="J2" s="4">
        <f>TREND(Calcs!$C7:$D7,Calcs!$C3:$D3,BLAPE!J1)*10^12</f>
        <v>-821580000000000.13</v>
      </c>
      <c r="K2" s="4">
        <f>TREND(Calcs!$C7:$D7,Calcs!$C3:$D3,BLAPE!K1)*10^12</f>
        <v>-822640000000000.13</v>
      </c>
      <c r="L2" s="5">
        <f>TREND(Calcs!$C7:$D7,Calcs!$C3:$D3,BLAPE!L1)*10^12</f>
        <v>-823700000000000</v>
      </c>
      <c r="M2" s="4">
        <f>TREND(Calcs!$D7:$E7,Calcs!$D3:$E3,BLAPE!M1)*10^12</f>
        <v>-824760000000000.5</v>
      </c>
      <c r="N2" s="4">
        <f>TREND(Calcs!$D7:$E7,Calcs!$D3:$E3,BLAPE!N1)*10^12</f>
        <v>-825820000000000.38</v>
      </c>
      <c r="O2" s="4">
        <f>TREND(Calcs!$D7:$E7,Calcs!$D3:$E3,BLAPE!O1)*10^12</f>
        <v>-826880000000000.38</v>
      </c>
      <c r="P2" s="4">
        <f>TREND(Calcs!$D7:$E7,Calcs!$D3:$E3,BLAPE!P1)*10^12</f>
        <v>-827940000000000.25</v>
      </c>
      <c r="Q2" s="5">
        <f>TREND(Calcs!$D7:$E7,Calcs!$D3:$E3,BLAPE!Q1)*10^12</f>
        <v>-829000000000000.25</v>
      </c>
      <c r="R2" s="4">
        <f>TREND(Calcs!$E7:$F7,Calcs!$E3:$F3,BLAPE!R1)*10^12</f>
        <v>-830060000000000.13</v>
      </c>
      <c r="S2" s="4">
        <f>TREND(Calcs!$E7:$F7,Calcs!$E3:$F3,BLAPE!S1)*10^12</f>
        <v>-831120000000000.13</v>
      </c>
      <c r="T2" s="4">
        <f>TREND(Calcs!$E7:$F7,Calcs!$E3:$F3,BLAPE!T1)*10^12</f>
        <v>-832180000000000.5</v>
      </c>
      <c r="U2" s="4">
        <f>TREND(Calcs!$E7:$F7,Calcs!$E3:$F3,BLAPE!U1)*10^12</f>
        <v>-833240000000000.5</v>
      </c>
      <c r="V2" s="10">
        <f>TREND(Calcs!$E7:$F7,Calcs!$E3:$F3,BLAPE!V1)*10^12</f>
        <v>-834300000000000.38</v>
      </c>
      <c r="W2" s="10">
        <f>TREND(Calcs!$E7:$F7,Calcs!$E3:$F3,BLAPE!W1)*10^12</f>
        <v>-835360000000000.38</v>
      </c>
      <c r="X2" s="4">
        <f>TREND(Calcs!$E7:$F7,Calcs!$E3:$F3,BLAPE!X1)*10^12</f>
        <v>-836420000000000.25</v>
      </c>
      <c r="Y2" s="4">
        <f>TREND(Calcs!$E7:$F7,Calcs!$E3:$F3,BLAPE!Y1)*10^12</f>
        <v>-837480000000000.25</v>
      </c>
      <c r="Z2" s="4">
        <f>TREND(Calcs!$E7:$F7,Calcs!$E3:$F3,BLAPE!Z1)*10^12</f>
        <v>-838540000000000.25</v>
      </c>
      <c r="AA2" s="4">
        <f>TREND(Calcs!$E7:$F7,Calcs!$E3:$F3,BLAPE!AA1)*10^12</f>
        <v>-839600000000000.13</v>
      </c>
      <c r="AB2" s="4">
        <f>TREND(Calcs!$E7:$F7,Calcs!$E3:$F3,BLAPE!AB1)*10^12</f>
        <v>-840660000000000.13</v>
      </c>
      <c r="AC2" s="4">
        <f>TREND(Calcs!$E7:$F7,Calcs!$E3:$F3,BLAPE!AC1)*10^12</f>
        <v>-841720000000000</v>
      </c>
      <c r="AD2" s="4">
        <f>TREND(Calcs!$E7:$F7,Calcs!$E3:$F3,BLAPE!AD1)*10^12</f>
        <v>-842780000000000.38</v>
      </c>
      <c r="AE2" s="4">
        <f>TREND(Calcs!$E7:$F7,Calcs!$E3:$F3,BLAPE!AE1)*10^12</f>
        <v>-843840000000000.38</v>
      </c>
      <c r="AF2" s="4">
        <f>TREND(Calcs!$E7:$F7,Calcs!$E3:$F3,BLAPE!AF1)*10^12</f>
        <v>-844900000000000.38</v>
      </c>
      <c r="AG2" s="4">
        <f>TREND(Calcs!$E7:$F7,Calcs!$E3:$F3,BLAPE!AG1)*10^12</f>
        <v>-845960000000000.25</v>
      </c>
      <c r="AH2" s="4">
        <f>TREND(Calcs!$E7:$F7,Calcs!$E3:$F3,BLAPE!AH1)*10^12</f>
        <v>-847020000000000.25</v>
      </c>
      <c r="AI2" s="4">
        <f>TREND(Calcs!$E7:$F7,Calcs!$E3:$F3,BLAPE!AI1)*10^12</f>
        <v>-848080000000000.13</v>
      </c>
      <c r="AJ2" s="4">
        <f>TREND(Calcs!$E7:$F7,Calcs!$E3:$F3,BLAPE!AJ1)*10^12</f>
        <v>-849140000000000.13</v>
      </c>
      <c r="AK2" s="4">
        <f>TREND(Calcs!$E7:$F7,Calcs!$E3:$F3,BLAPE!AK1)*10^12</f>
        <v>-850200000000000</v>
      </c>
    </row>
    <row r="3" spans="1:37" x14ac:dyDescent="0.45">
      <c r="A3" t="s">
        <v>13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</row>
    <row r="4" spans="1:37" x14ac:dyDescent="0.45">
      <c r="A4" t="s">
        <v>14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</row>
    <row r="5" spans="1:37" x14ac:dyDescent="0.45">
      <c r="A5" t="s">
        <v>15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</row>
    <row r="6" spans="1:37" x14ac:dyDescent="0.45">
      <c r="A6" t="s">
        <v>16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</row>
    <row r="7" spans="1:37" x14ac:dyDescent="0.45">
      <c r="A7" t="s">
        <v>17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</row>
    <row r="8" spans="1:37" x14ac:dyDescent="0.45">
      <c r="A8" t="s">
        <v>18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</row>
    <row r="9" spans="1:37" x14ac:dyDescent="0.45">
      <c r="A9" t="s">
        <v>19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</row>
    <row r="10" spans="1:37" x14ac:dyDescent="0.45">
      <c r="A10" t="s">
        <v>20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</row>
    <row r="11" spans="1:37" x14ac:dyDescent="0.45">
      <c r="A11" t="s">
        <v>21</v>
      </c>
      <c r="B11" s="4">
        <f>B$2*-'data from RPEpUACE'!$B11</f>
        <v>630301302404.95325</v>
      </c>
      <c r="C11" s="4">
        <f>C$2*-'data from RPEpUACE'!$B11</f>
        <v>612953072669.63757</v>
      </c>
      <c r="D11" s="4">
        <f>D$2*-'data from RPEpUACE'!$B11</f>
        <v>595604842934.31714</v>
      </c>
      <c r="E11" s="4">
        <f>E$2*-'data from RPEpUACE'!$B11</f>
        <v>578256613198.99658</v>
      </c>
      <c r="F11" s="4">
        <f>F$2*-'data from RPEpUACE'!$B11</f>
        <v>560908383463.68091</v>
      </c>
      <c r="G11" s="4">
        <f>G$2*-'data from RPEpUACE'!$B11</f>
        <v>543560153728.36041</v>
      </c>
      <c r="H11" s="4">
        <f>H$2*-'data from RPEpUACE'!$B11</f>
        <v>544264178365.40265</v>
      </c>
      <c r="I11" s="4">
        <f>I$2*-'data from RPEpUACE'!$B11</f>
        <v>544968203002.44086</v>
      </c>
      <c r="J11" s="4">
        <f>J$2*-'data from RPEpUACE'!$B11</f>
        <v>545672227639.479</v>
      </c>
      <c r="K11" s="4">
        <f>K$2*-'data from RPEpUACE'!$B11</f>
        <v>546376252276.51721</v>
      </c>
      <c r="L11" s="4">
        <f>L$2*-'data from RPEpUACE'!$B11</f>
        <v>547080276913.5553</v>
      </c>
      <c r="M11" s="4">
        <f>M$2*-'data from RPEpUACE'!$B11</f>
        <v>547784301550.59387</v>
      </c>
      <c r="N11" s="4">
        <f>N$2*-'data from RPEpUACE'!$B11</f>
        <v>548488326187.63196</v>
      </c>
      <c r="O11" s="4">
        <f>O$2*-'data from RPEpUACE'!$B11</f>
        <v>549192350824.67017</v>
      </c>
      <c r="P11" s="4">
        <f>P$2*-'data from RPEpUACE'!$B11</f>
        <v>549896375461.70825</v>
      </c>
      <c r="Q11" s="4">
        <f>Q$2*-'data from RPEpUACE'!$B11</f>
        <v>550600400098.74646</v>
      </c>
      <c r="R11" s="4">
        <f>R$2*-'data from RPEpUACE'!$B11</f>
        <v>551304424735.78467</v>
      </c>
      <c r="S11" s="4">
        <f>S$2*-'data from RPEpUACE'!$B11</f>
        <v>552008449372.82288</v>
      </c>
      <c r="T11" s="4">
        <f>T$2*-'data from RPEpUACE'!$B11</f>
        <v>552712474009.86133</v>
      </c>
      <c r="U11" s="4">
        <f>U$2*-'data from RPEpUACE'!$B11</f>
        <v>553416498646.89954</v>
      </c>
      <c r="V11" s="4">
        <f>V$2*-'data from RPEpUACE'!$B11</f>
        <v>554120523283.93762</v>
      </c>
      <c r="W11" s="4">
        <f>W$2*-'data from RPEpUACE'!$B11</f>
        <v>554824547920.97583</v>
      </c>
      <c r="X11" s="4">
        <f>X$2*-'data from RPEpUACE'!$B11</f>
        <v>555528572558.01392</v>
      </c>
      <c r="Y11" s="4">
        <f>Y$2*-'data from RPEpUACE'!$B11</f>
        <v>556232597195.05212</v>
      </c>
      <c r="Z11" s="4">
        <f>Z$2*-'data from RPEpUACE'!$B11</f>
        <v>556936621832.09033</v>
      </c>
      <c r="AA11" s="4">
        <f>AA$2*-'data from RPEpUACE'!$B11</f>
        <v>557640646469.12842</v>
      </c>
      <c r="AB11" s="4">
        <f>AB$2*-'data from RPEpUACE'!$B11</f>
        <v>558344671106.16663</v>
      </c>
      <c r="AC11" s="4">
        <f>AC$2*-'data from RPEpUACE'!$B11</f>
        <v>559048695743.20483</v>
      </c>
      <c r="AD11" s="4">
        <f>AD$2*-'data from RPEpUACE'!$B11</f>
        <v>559752720380.24329</v>
      </c>
      <c r="AE11" s="4">
        <f>AE$2*-'data from RPEpUACE'!$B11</f>
        <v>560456745017.28149</v>
      </c>
      <c r="AF11" s="4">
        <f>AF$2*-'data from RPEpUACE'!$B11</f>
        <v>561160769654.3197</v>
      </c>
      <c r="AG11" s="4">
        <f>AG$2*-'data from RPEpUACE'!$B11</f>
        <v>561864794291.35779</v>
      </c>
      <c r="AH11" s="4">
        <f>AH$2*-'data from RPEpUACE'!$B11</f>
        <v>562568818928.396</v>
      </c>
      <c r="AI11" s="4">
        <f>AI$2*-'data from RPEpUACE'!$B11</f>
        <v>563272843565.43408</v>
      </c>
      <c r="AJ11" s="4">
        <f>AJ$2*-'data from RPEpUACE'!$B11</f>
        <v>563976868202.47229</v>
      </c>
      <c r="AK11" s="4">
        <f>AK$2*-'data from RPEpUACE'!$B11</f>
        <v>564680892839.51038</v>
      </c>
    </row>
    <row r="12" spans="1:37" x14ac:dyDescent="0.45">
      <c r="A12" t="s">
        <v>22</v>
      </c>
      <c r="B12" s="4">
        <f>B$2*-'data from RPEpUACE'!$B12</f>
        <v>36564348582.257988</v>
      </c>
      <c r="C12" s="4">
        <f>C$2*-'data from RPEpUACE'!$B12</f>
        <v>35557962085.979362</v>
      </c>
      <c r="D12" s="4">
        <f>D$2*-'data from RPEpUACE'!$B12</f>
        <v>34551575589.700455</v>
      </c>
      <c r="E12" s="4">
        <f>E$2*-'data from RPEpUACE'!$B12</f>
        <v>33545189093.421547</v>
      </c>
      <c r="F12" s="4">
        <f>F$2*-'data from RPEpUACE'!$B12</f>
        <v>32538802597.142921</v>
      </c>
      <c r="G12" s="4">
        <f>G$2*-'data from RPEpUACE'!$B12</f>
        <v>31532416100.864014</v>
      </c>
      <c r="H12" s="4">
        <f>H$2*-'data from RPEpUACE'!$B12</f>
        <v>31573257206.762241</v>
      </c>
      <c r="I12" s="4">
        <f>I$2*-'data from RPEpUACE'!$B12</f>
        <v>31614098312.660233</v>
      </c>
      <c r="J12" s="4">
        <f>J$2*-'data from RPEpUACE'!$B12</f>
        <v>31654939418.55822</v>
      </c>
      <c r="K12" s="4">
        <f>K$2*-'data from RPEpUACE'!$B12</f>
        <v>31695780524.456211</v>
      </c>
      <c r="L12" s="4">
        <f>L$2*-'data from RPEpUACE'!$B12</f>
        <v>31736621630.354198</v>
      </c>
      <c r="M12" s="4">
        <f>M$2*-'data from RPEpUACE'!$B12</f>
        <v>31777462736.252209</v>
      </c>
      <c r="N12" s="4">
        <f>N$2*-'data from RPEpUACE'!$B12</f>
        <v>31818303842.150196</v>
      </c>
      <c r="O12" s="4">
        <f>O$2*-'data from RPEpUACE'!$B12</f>
        <v>31859144948.048187</v>
      </c>
      <c r="P12" s="4">
        <f>P$2*-'data from RPEpUACE'!$B12</f>
        <v>31899986053.946175</v>
      </c>
      <c r="Q12" s="4">
        <f>Q$2*-'data from RPEpUACE'!$B12</f>
        <v>31940827159.844166</v>
      </c>
      <c r="R12" s="4">
        <f>R$2*-'data from RPEpUACE'!$B12</f>
        <v>31981668265.742149</v>
      </c>
      <c r="S12" s="4">
        <f>S$2*-'data from RPEpUACE'!$B12</f>
        <v>32022509371.640141</v>
      </c>
      <c r="T12" s="4">
        <f>T$2*-'data from RPEpUACE'!$B12</f>
        <v>32063350477.538147</v>
      </c>
      <c r="U12" s="4">
        <f>U$2*-'data from RPEpUACE'!$B12</f>
        <v>32104191583.436138</v>
      </c>
      <c r="V12" s="4">
        <f>V$2*-'data from RPEpUACE'!$B12</f>
        <v>32145032689.334126</v>
      </c>
      <c r="W12" s="4">
        <f>W$2*-'data from RPEpUACE'!$B12</f>
        <v>32185873795.232117</v>
      </c>
      <c r="X12" s="4">
        <f>X$2*-'data from RPEpUACE'!$B12</f>
        <v>32226714901.130104</v>
      </c>
      <c r="Y12" s="4">
        <f>Y$2*-'data from RPEpUACE'!$B12</f>
        <v>32267556007.028095</v>
      </c>
      <c r="Z12" s="4">
        <f>Z$2*-'data from RPEpUACE'!$B12</f>
        <v>32308397112.926086</v>
      </c>
      <c r="AA12" s="4">
        <f>AA$2*-'data from RPEpUACE'!$B12</f>
        <v>32349238218.824074</v>
      </c>
      <c r="AB12" s="4">
        <f>AB$2*-'data from RPEpUACE'!$B12</f>
        <v>32390079324.722065</v>
      </c>
      <c r="AC12" s="4">
        <f>AC$2*-'data from RPEpUACE'!$B12</f>
        <v>32430920430.620049</v>
      </c>
      <c r="AD12" s="4">
        <f>AD$2*-'data from RPEpUACE'!$B12</f>
        <v>32471761536.518055</v>
      </c>
      <c r="AE12" s="4">
        <f>AE$2*-'data from RPEpUACE'!$B12</f>
        <v>32512602642.416046</v>
      </c>
      <c r="AF12" s="4">
        <f>AF$2*-'data from RPEpUACE'!$B12</f>
        <v>32553443748.314037</v>
      </c>
      <c r="AG12" s="4">
        <f>AG$2*-'data from RPEpUACE'!$B12</f>
        <v>32594284854.212025</v>
      </c>
      <c r="AH12" s="4">
        <f>AH$2*-'data from RPEpUACE'!$B12</f>
        <v>32635125960.110016</v>
      </c>
      <c r="AI12" s="4">
        <f>AI$2*-'data from RPEpUACE'!$B12</f>
        <v>32675967066.008003</v>
      </c>
      <c r="AJ12" s="4">
        <f>AJ$2*-'data from RPEpUACE'!$B12</f>
        <v>32716808171.905994</v>
      </c>
      <c r="AK12" s="4">
        <f>AK$2*-'data from RPEpUACE'!$B12</f>
        <v>32757649277.803982</v>
      </c>
    </row>
    <row r="13" spans="1:37" x14ac:dyDescent="0.45">
      <c r="A13" t="s">
        <v>11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About</vt:lpstr>
      <vt:lpstr>Calcs</vt:lpstr>
      <vt:lpstr>EPA Table 6-1</vt:lpstr>
      <vt:lpstr>data from RPEpUACE</vt:lpstr>
      <vt:lpstr>BLAPE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Jeffrey Rissman</dc:creator>
  <cp:lastModifiedBy>MeganM</cp:lastModifiedBy>
  <dcterms:created xsi:type="dcterms:W3CDTF">2015-08-06T00:31:42Z</dcterms:created>
  <dcterms:modified xsi:type="dcterms:W3CDTF">2021-05-27T00:22:43Z</dcterms:modified>
</cp:coreProperties>
</file>