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MeganMahajan\Documents\eps-us-ci\InputData\fuels\BS\"/>
    </mc:Choice>
  </mc:AlternateContent>
  <xr:revisionPtr revIDLastSave="0" documentId="13_ncr:1_{6BCB7DE4-B6A3-43E6-84EC-869744703F79}" xr6:coauthVersionLast="47" xr6:coauthVersionMax="47" xr10:uidLastSave="{00000000-0000-0000-0000-000000000000}"/>
  <bookViews>
    <workbookView xWindow="38280" yWindow="-120" windowWidth="29040" windowHeight="17520" tabRatio="813" firstSheet="18" activeTab="25" xr2:uid="{00000000-000D-0000-FFFF-FFFF00000000}"/>
  </bookViews>
  <sheets>
    <sheet name="About" sheetId="1" r:id="rId1"/>
    <sheet name="Inflation Reduction Act - Elec" sheetId="24" r:id="rId2"/>
    <sheet name="Hydrogen" sheetId="37" r:id="rId3"/>
    <sheet name="Inflation Reduction Act - Hydgn" sheetId="38" r:id="rId4"/>
    <sheet name="Tax Credits" sheetId="25" r:id="rId5"/>
    <sheet name="Solar - Utility PV" sheetId="27" r:id="rId6"/>
    <sheet name="Land-Based Wind" sheetId="26" r:id="rId7"/>
    <sheet name="Subsidies Paid" sheetId="12" r:id="rId8"/>
    <sheet name="AEO 2022 Table 1" sheetId="3" r:id="rId9"/>
    <sheet name="AEO 2023 Table 1" sheetId="21" r:id="rId10"/>
    <sheet name="AEO 2022 Table 8" sheetId="9" r:id="rId11"/>
    <sheet name="AEO 2023 Table 8" sheetId="22" r:id="rId12"/>
    <sheet name="AEO 2022 Table 11" sheetId="6" r:id="rId13"/>
    <sheet name="AEO 2023 Table 11" sheetId="23" r:id="rId14"/>
    <sheet name="Calculations" sheetId="14" r:id="rId15"/>
    <sheet name="Wind PV Calcs" sheetId="20" r:id="rId16"/>
    <sheet name="Monetizing Tax Credit Penalty" sheetId="17" r:id="rId17"/>
    <sheet name="BS-BSfTFpEUP-transportation" sheetId="32" r:id="rId18"/>
    <sheet name="BS-BSfTFpEUP-electricity" sheetId="30" r:id="rId19"/>
    <sheet name="BS-BSfTFpEUP-res-bldgs" sheetId="33" r:id="rId20"/>
    <sheet name="BS-BSfTFpEUP-com-bldgs" sheetId="34" r:id="rId21"/>
    <sheet name="BS-BSfTFpEUP-industry" sheetId="31" r:id="rId22"/>
    <sheet name="BS-BSfTFpEUP-dist-heat-hydgn" sheetId="35" r:id="rId23"/>
    <sheet name="BS-BSfTFpEUP-geoeng" sheetId="29" r:id="rId24"/>
    <sheet name="BS-BSpUEO" sheetId="19" r:id="rId25"/>
    <sheet name="BS-BSpUECB" sheetId="16" r:id="rId26"/>
    <sheet name="BS-DoSpUEO" sheetId="28" r:id="rId27"/>
    <sheet name="JCT Table 1_Notes" sheetId="15" r:id="rId28"/>
  </sheets>
  <externalReferences>
    <externalReference r:id="rId29"/>
    <externalReference r:id="rId30"/>
  </externalReferences>
  <definedNames>
    <definedName name="dollars_2018_to_2012">[1]About!$A$122</definedName>
    <definedName name="dollars_2020_2012">About!$A$81</definedName>
    <definedName name="dollars_2021_2012">[2]About!$A$118</definedName>
    <definedName name="dollars_2022_2012">#REF!</definedName>
    <definedName name="lignite_multiplier">'[2]Hard Coal and Lig Multipliers'!$N$15</definedName>
    <definedName name="nonlignite_multiplier">'[2]Hard Coal and Lig Multipliers'!$N$16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6" l="1"/>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C15" i="16"/>
  <c r="D15" i="16"/>
  <c r="E15" i="16"/>
  <c r="F15" i="16"/>
  <c r="G15" i="16"/>
  <c r="H15" i="16"/>
  <c r="I15" i="16"/>
  <c r="J15" i="16"/>
  <c r="K15" i="16"/>
  <c r="L15" i="16"/>
  <c r="M15" i="16"/>
  <c r="N15" i="16"/>
  <c r="O15" i="16"/>
  <c r="P15" i="16"/>
  <c r="Q15" i="16"/>
  <c r="R15" i="16"/>
  <c r="S15" i="16"/>
  <c r="T15" i="16"/>
  <c r="U15" i="16"/>
  <c r="V15" i="16"/>
  <c r="W15" i="16"/>
  <c r="X15" i="16"/>
  <c r="Y15" i="16"/>
  <c r="Z15" i="16"/>
  <c r="AA15" i="16"/>
  <c r="AB15" i="16"/>
  <c r="AC15" i="16"/>
  <c r="AD15" i="16"/>
  <c r="AE15" i="16"/>
  <c r="B15"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9"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8" i="16"/>
  <c r="C7" i="19"/>
  <c r="D7" i="19"/>
  <c r="E7" i="19"/>
  <c r="F7" i="19"/>
  <c r="G7" i="19"/>
  <c r="B7" i="19"/>
  <c r="G24" i="14"/>
  <c r="H24" i="14"/>
  <c r="I24" i="14"/>
  <c r="J24" i="14"/>
  <c r="K24" i="14"/>
  <c r="L24" i="14"/>
  <c r="M24" i="14"/>
  <c r="N24" i="14"/>
  <c r="O24" i="14"/>
  <c r="P24" i="14"/>
  <c r="Q24" i="14"/>
  <c r="R24" i="14"/>
  <c r="S24" i="14"/>
  <c r="T24" i="14"/>
  <c r="U24" i="14"/>
  <c r="V24" i="14"/>
  <c r="W24" i="14"/>
  <c r="X24" i="14"/>
  <c r="Y24" i="14"/>
  <c r="Z24" i="14"/>
  <c r="AA24" i="14" s="1"/>
  <c r="AB24" i="14" s="1"/>
  <c r="AC24" i="14" s="1"/>
  <c r="AD24" i="14" s="1"/>
  <c r="AE24" i="14" s="1"/>
  <c r="AF24" i="14" s="1"/>
  <c r="AG24" i="14" s="1"/>
  <c r="F24" i="14"/>
  <c r="E18" i="14"/>
  <c r="F18" i="14"/>
  <c r="G18" i="14"/>
  <c r="H18" i="14"/>
  <c r="I18" i="14"/>
  <c r="J18" i="14"/>
  <c r="K18" i="14"/>
  <c r="L18" i="14"/>
  <c r="M18" i="14"/>
  <c r="N18" i="14"/>
  <c r="O18" i="14"/>
  <c r="P18" i="14"/>
  <c r="Q18" i="14"/>
  <c r="R18" i="14"/>
  <c r="S18" i="14"/>
  <c r="T18" i="14"/>
  <c r="U18" i="14"/>
  <c r="V18" i="14"/>
  <c r="W18" i="14"/>
  <c r="X18" i="14"/>
  <c r="Y18" i="14"/>
  <c r="Z18" i="14"/>
  <c r="AA18" i="14"/>
  <c r="AB18" i="14"/>
  <c r="AC18" i="14"/>
  <c r="AD18" i="14"/>
  <c r="AE18" i="14"/>
  <c r="AF18" i="14"/>
  <c r="AG18" i="14"/>
  <c r="D18" i="14"/>
  <c r="I5" i="14"/>
  <c r="F11" i="14"/>
  <c r="G11" i="14"/>
  <c r="H11" i="14"/>
  <c r="I11" i="14" s="1"/>
  <c r="J11" i="14" s="1"/>
  <c r="K11" i="14" s="1"/>
  <c r="D5" i="14"/>
  <c r="E5" i="14"/>
  <c r="F5" i="14"/>
  <c r="G5" i="14"/>
  <c r="H5" i="14"/>
  <c r="J5" i="14"/>
  <c r="K5" i="14"/>
  <c r="L5" i="14"/>
  <c r="M5" i="14"/>
  <c r="N5" i="14"/>
  <c r="O5" i="14"/>
  <c r="P5" i="14" s="1"/>
  <c r="E22" i="29"/>
  <c r="D22" i="29"/>
  <c r="C22" i="29"/>
  <c r="B22" i="29"/>
  <c r="E22" i="35"/>
  <c r="D22" i="35"/>
  <c r="C22" i="35"/>
  <c r="B22" i="35"/>
  <c r="B7" i="37"/>
  <c r="D28" i="37" s="1"/>
  <c r="J76" i="37" s="1"/>
  <c r="D7" i="37"/>
  <c r="C7" i="37"/>
  <c r="AE71" i="37"/>
  <c r="AD71" i="37"/>
  <c r="AC71" i="37"/>
  <c r="AB71" i="37"/>
  <c r="AA71" i="37"/>
  <c r="Z71" i="37"/>
  <c r="Y71" i="37"/>
  <c r="X71" i="37"/>
  <c r="W71" i="37"/>
  <c r="V71" i="37"/>
  <c r="U71" i="37"/>
  <c r="T71" i="37"/>
  <c r="S71" i="37"/>
  <c r="R71" i="37"/>
  <c r="Q71" i="37"/>
  <c r="P71" i="37"/>
  <c r="O71" i="37"/>
  <c r="N71" i="37"/>
  <c r="M71" i="37"/>
  <c r="L71" i="37"/>
  <c r="K71" i="37"/>
  <c r="J71" i="37"/>
  <c r="I71" i="37"/>
  <c r="H71" i="37"/>
  <c r="G71" i="37"/>
  <c r="F71" i="37"/>
  <c r="E71" i="37"/>
  <c r="D71" i="37"/>
  <c r="C71" i="37"/>
  <c r="B71" i="37"/>
  <c r="C43" i="37"/>
  <c r="C42" i="37"/>
  <c r="C41" i="37"/>
  <c r="C40" i="37"/>
  <c r="C39" i="37"/>
  <c r="C38" i="37"/>
  <c r="C37" i="37"/>
  <c r="C36" i="37"/>
  <c r="C35" i="37"/>
  <c r="C34" i="37"/>
  <c r="C33" i="37"/>
  <c r="Q77" i="37" l="1"/>
  <c r="Q27" i="38" s="1"/>
  <c r="Q5" i="14"/>
  <c r="R77" i="37"/>
  <c r="R27" i="38" s="1"/>
  <c r="S77" i="37"/>
  <c r="S27" i="38" s="1"/>
  <c r="T77" i="37"/>
  <c r="T27" i="38" s="1"/>
  <c r="U77" i="37"/>
  <c r="U27" i="38" s="1"/>
  <c r="B77" i="37"/>
  <c r="B27" i="38" s="1"/>
  <c r="V77" i="37"/>
  <c r="V27" i="38" s="1"/>
  <c r="C77" i="37"/>
  <c r="C27" i="38" s="1"/>
  <c r="W77" i="37"/>
  <c r="W27" i="38" s="1"/>
  <c r="D77" i="37"/>
  <c r="D27" i="38" s="1"/>
  <c r="X77" i="37"/>
  <c r="X27" i="38" s="1"/>
  <c r="E77" i="37"/>
  <c r="E27" i="38" s="1"/>
  <c r="Y77" i="37"/>
  <c r="Y27" i="38" s="1"/>
  <c r="F77" i="37"/>
  <c r="F27" i="38" s="1"/>
  <c r="Z77" i="37"/>
  <c r="Z27" i="38" s="1"/>
  <c r="G77" i="37"/>
  <c r="G27" i="38" s="1"/>
  <c r="AA77" i="37"/>
  <c r="AA27" i="38" s="1"/>
  <c r="H77" i="37"/>
  <c r="H27" i="38" s="1"/>
  <c r="AB77" i="37"/>
  <c r="AB27" i="38" s="1"/>
  <c r="I77" i="37"/>
  <c r="I27" i="38" s="1"/>
  <c r="AC77" i="37"/>
  <c r="AC27" i="38" s="1"/>
  <c r="J77" i="37"/>
  <c r="J27" i="38" s="1"/>
  <c r="AD77" i="37"/>
  <c r="AD27" i="38" s="1"/>
  <c r="K77" i="37"/>
  <c r="K27" i="38" s="1"/>
  <c r="AE77" i="37"/>
  <c r="AE27" i="38" s="1"/>
  <c r="L77" i="37"/>
  <c r="L27" i="38" s="1"/>
  <c r="M77" i="37"/>
  <c r="M27" i="38" s="1"/>
  <c r="N77" i="37"/>
  <c r="N27" i="38" s="1"/>
  <c r="O77" i="37"/>
  <c r="O27" i="38" s="1"/>
  <c r="P77" i="37"/>
  <c r="P27" i="38" s="1"/>
  <c r="C6" i="37"/>
  <c r="E27" i="37" s="1"/>
  <c r="D6" i="37"/>
  <c r="F27" i="37" s="1"/>
  <c r="E28" i="37"/>
  <c r="B76" i="37" s="1"/>
  <c r="F28" i="37"/>
  <c r="B6" i="37"/>
  <c r="D27" i="37" s="1"/>
  <c r="B34" i="38"/>
  <c r="C34" i="38" s="1"/>
  <c r="D34" i="38" s="1"/>
  <c r="E34" i="38" s="1"/>
  <c r="F34" i="38" s="1"/>
  <c r="G34" i="38" s="1"/>
  <c r="H34" i="38" s="1"/>
  <c r="I34" i="38" s="1"/>
  <c r="J34" i="38" s="1"/>
  <c r="K34" i="38" s="1"/>
  <c r="L34" i="38" s="1"/>
  <c r="M34" i="38" s="1"/>
  <c r="N34" i="38" s="1"/>
  <c r="O34" i="38" s="1"/>
  <c r="P34" i="38" s="1"/>
  <c r="Q34" i="38" s="1"/>
  <c r="R34" i="38" s="1"/>
  <c r="S34" i="38" s="1"/>
  <c r="T34" i="38" s="1"/>
  <c r="U34" i="38" s="1"/>
  <c r="V34" i="38" s="1"/>
  <c r="W34" i="38" s="1"/>
  <c r="X34" i="38" s="1"/>
  <c r="Y34" i="38" s="1"/>
  <c r="Z34" i="38" s="1"/>
  <c r="AA34" i="38" s="1"/>
  <c r="AB34" i="38" s="1"/>
  <c r="AC34" i="38" s="1"/>
  <c r="AD34" i="38" s="1"/>
  <c r="AE34" i="38" s="1"/>
  <c r="M33" i="38"/>
  <c r="L33" i="38"/>
  <c r="K33" i="38"/>
  <c r="J33" i="38"/>
  <c r="I33" i="38"/>
  <c r="H33" i="38"/>
  <c r="G33" i="38"/>
  <c r="F33" i="38"/>
  <c r="B12" i="38"/>
  <c r="B13" i="38" s="1"/>
  <c r="F6" i="38"/>
  <c r="B6" i="38"/>
  <c r="B7" i="38" s="1"/>
  <c r="F3" i="38"/>
  <c r="P81" i="37"/>
  <c r="R81" i="37" s="1"/>
  <c r="R82" i="37" s="1"/>
  <c r="R29" i="38" s="1"/>
  <c r="O81" i="37"/>
  <c r="O82" i="37" s="1"/>
  <c r="O29" i="38" s="1"/>
  <c r="N81" i="37"/>
  <c r="N82" i="37" s="1"/>
  <c r="N29" i="38" s="1"/>
  <c r="M81" i="37"/>
  <c r="M82" i="37" s="1"/>
  <c r="M29" i="38" s="1"/>
  <c r="L81" i="37"/>
  <c r="L82" i="37" s="1"/>
  <c r="L29" i="38" s="1"/>
  <c r="K81" i="37"/>
  <c r="K82" i="37" s="1"/>
  <c r="K29" i="38" s="1"/>
  <c r="J81" i="37"/>
  <c r="J82" i="37" s="1"/>
  <c r="J29" i="38" s="1"/>
  <c r="I81" i="37"/>
  <c r="I82" i="37" s="1"/>
  <c r="I29" i="38" s="1"/>
  <c r="H81" i="37"/>
  <c r="H82" i="37" s="1"/>
  <c r="H29" i="38" s="1"/>
  <c r="G81" i="37"/>
  <c r="G82" i="37" s="1"/>
  <c r="G29" i="38" s="1"/>
  <c r="F81" i="37"/>
  <c r="F82" i="37" s="1"/>
  <c r="F29" i="38" s="1"/>
  <c r="E81" i="37"/>
  <c r="E82" i="37" s="1"/>
  <c r="E29" i="38" s="1"/>
  <c r="D81" i="37"/>
  <c r="D82" i="37" s="1"/>
  <c r="D29" i="38" s="1"/>
  <c r="C81" i="37"/>
  <c r="C82" i="37" s="1"/>
  <c r="C29" i="38" s="1"/>
  <c r="B81" i="37"/>
  <c r="B82" i="37" s="1"/>
  <c r="B29" i="38" s="1"/>
  <c r="R37" i="38" l="1"/>
  <c r="Q37" i="38"/>
  <c r="P37" i="38"/>
  <c r="O37" i="38"/>
  <c r="N37" i="38"/>
  <c r="M37" i="38"/>
  <c r="L37" i="38"/>
  <c r="AE37" i="38"/>
  <c r="K37" i="38"/>
  <c r="AD37" i="38"/>
  <c r="AC37" i="38"/>
  <c r="I37" i="38"/>
  <c r="AA37" i="38"/>
  <c r="Z37" i="38"/>
  <c r="Y37" i="38"/>
  <c r="W37" i="38"/>
  <c r="U37" i="38"/>
  <c r="T37" i="38"/>
  <c r="J37" i="38"/>
  <c r="AB37" i="38"/>
  <c r="H37" i="38"/>
  <c r="G37" i="38"/>
  <c r="F37" i="38"/>
  <c r="X37" i="38"/>
  <c r="V37" i="38"/>
  <c r="S37" i="38"/>
  <c r="R5" i="14"/>
  <c r="AA39" i="38"/>
  <c r="M38" i="38"/>
  <c r="Q39" i="38"/>
  <c r="P39" i="38"/>
  <c r="H39" i="38"/>
  <c r="Z38" i="38"/>
  <c r="AE39" i="38"/>
  <c r="Y38" i="38"/>
  <c r="Z39" i="38"/>
  <c r="J39" i="38"/>
  <c r="AB38" i="38"/>
  <c r="Y39" i="38"/>
  <c r="I39" i="38"/>
  <c r="AA38" i="38"/>
  <c r="S38" i="38"/>
  <c r="R38" i="38"/>
  <c r="W39" i="38"/>
  <c r="G39" i="38"/>
  <c r="AD39" i="38"/>
  <c r="N39" i="38"/>
  <c r="X38" i="38"/>
  <c r="H38" i="38"/>
  <c r="U39" i="38"/>
  <c r="M39" i="38"/>
  <c r="AE38" i="38"/>
  <c r="W38" i="38"/>
  <c r="O38" i="38"/>
  <c r="G38" i="38"/>
  <c r="S39" i="38"/>
  <c r="K39" i="38"/>
  <c r="AC38" i="38"/>
  <c r="U38" i="38"/>
  <c r="L38" i="38"/>
  <c r="K38" i="38"/>
  <c r="X39" i="38"/>
  <c r="J38" i="38"/>
  <c r="O39" i="38"/>
  <c r="Q38" i="38"/>
  <c r="I38" i="38"/>
  <c r="V39" i="38"/>
  <c r="F39" i="38"/>
  <c r="F44" i="38" s="1"/>
  <c r="P38" i="38"/>
  <c r="AC39" i="38"/>
  <c r="AC22" i="32" s="1"/>
  <c r="AB39" i="38"/>
  <c r="T39" i="38"/>
  <c r="L39" i="38"/>
  <c r="L44" i="38" s="1"/>
  <c r="AD38" i="38"/>
  <c r="V38" i="38"/>
  <c r="N38" i="38"/>
  <c r="F38" i="38"/>
  <c r="R39" i="38"/>
  <c r="R44" i="38" s="1"/>
  <c r="T38" i="38"/>
  <c r="AC76" i="37"/>
  <c r="X81" i="37"/>
  <c r="X82" i="37" s="1"/>
  <c r="X29" i="38" s="1"/>
  <c r="AA81" i="37"/>
  <c r="AA82" i="37" s="1"/>
  <c r="AA29" i="38" s="1"/>
  <c r="AB81" i="37"/>
  <c r="AB82" i="37" s="1"/>
  <c r="AB29" i="38" s="1"/>
  <c r="AC81" i="37"/>
  <c r="AC82" i="37" s="1"/>
  <c r="AC29" i="38" s="1"/>
  <c r="AD81" i="37"/>
  <c r="AD82" i="37" s="1"/>
  <c r="AD29" i="38" s="1"/>
  <c r="AE81" i="37"/>
  <c r="AE82" i="37" s="1"/>
  <c r="AE29" i="38" s="1"/>
  <c r="W81" i="37"/>
  <c r="W82" i="37" s="1"/>
  <c r="W29" i="38" s="1"/>
  <c r="P82" i="37"/>
  <c r="Y81" i="37"/>
  <c r="Y82" i="37" s="1"/>
  <c r="Y29" i="38" s="1"/>
  <c r="Z81" i="37"/>
  <c r="Z82" i="37" s="1"/>
  <c r="Z29" i="38" s="1"/>
  <c r="F7" i="38"/>
  <c r="S81" i="37"/>
  <c r="S82" i="37" s="1"/>
  <c r="S29" i="38" s="1"/>
  <c r="T81" i="37"/>
  <c r="T82" i="37" s="1"/>
  <c r="T29" i="38" s="1"/>
  <c r="U81" i="37"/>
  <c r="U82" i="37" s="1"/>
  <c r="U29" i="38" s="1"/>
  <c r="V81" i="37"/>
  <c r="V82" i="37" s="1"/>
  <c r="V29" i="38" s="1"/>
  <c r="I76" i="37"/>
  <c r="J75" i="37"/>
  <c r="D75" i="37"/>
  <c r="C75" i="37"/>
  <c r="F75" i="37"/>
  <c r="B75" i="37"/>
  <c r="I75" i="37"/>
  <c r="G75" i="37"/>
  <c r="H75" i="37"/>
  <c r="E75" i="37"/>
  <c r="R75" i="37"/>
  <c r="Q75" i="37"/>
  <c r="N75" i="37"/>
  <c r="P75" i="37"/>
  <c r="O75" i="37"/>
  <c r="AA75" i="37"/>
  <c r="Z75" i="37"/>
  <c r="V75" i="37"/>
  <c r="AE75" i="37"/>
  <c r="K75" i="37"/>
  <c r="U75" i="37"/>
  <c r="Y75" i="37"/>
  <c r="M75" i="37"/>
  <c r="AD75" i="37"/>
  <c r="AC75" i="37"/>
  <c r="AB75" i="37"/>
  <c r="W75" i="37"/>
  <c r="X75" i="37"/>
  <c r="T75" i="37"/>
  <c r="L75" i="37"/>
  <c r="S75" i="37"/>
  <c r="G44" i="38"/>
  <c r="H76" i="37"/>
  <c r="G76" i="37"/>
  <c r="F76" i="37"/>
  <c r="E76" i="37"/>
  <c r="D76" i="37"/>
  <c r="C76" i="37"/>
  <c r="AE22" i="32"/>
  <c r="M44" i="38"/>
  <c r="C44" i="38"/>
  <c r="B44" i="38"/>
  <c r="D44" i="38"/>
  <c r="Z44" i="38"/>
  <c r="AB76" i="37"/>
  <c r="AA76" i="37"/>
  <c r="X76" i="37"/>
  <c r="Y76" i="37"/>
  <c r="Q76" i="37"/>
  <c r="N76" i="37"/>
  <c r="AE76" i="37"/>
  <c r="AD76" i="37"/>
  <c r="Z76" i="37"/>
  <c r="T76" i="37"/>
  <c r="S76" i="37"/>
  <c r="M76" i="37"/>
  <c r="W76" i="37"/>
  <c r="U76" i="37"/>
  <c r="O76" i="37"/>
  <c r="L76" i="37"/>
  <c r="R76" i="37"/>
  <c r="P76" i="37"/>
  <c r="K76" i="37"/>
  <c r="V76" i="37"/>
  <c r="E44" i="38"/>
  <c r="Q81" i="37"/>
  <c r="Q82" i="37" s="1"/>
  <c r="Q29" i="38" s="1"/>
  <c r="S5" i="14" l="1"/>
  <c r="AC44" i="38"/>
  <c r="P29" i="38"/>
  <c r="P44" i="38" s="1"/>
  <c r="X44" i="38"/>
  <c r="AC28" i="38"/>
  <c r="AC43" i="38" s="1"/>
  <c r="H44" i="38"/>
  <c r="S44" i="38"/>
  <c r="I44" i="38"/>
  <c r="O44" i="38"/>
  <c r="AA44" i="38"/>
  <c r="U44" i="38"/>
  <c r="T44" i="38"/>
  <c r="J44" i="38"/>
  <c r="AB44" i="38"/>
  <c r="Y44" i="38"/>
  <c r="K44" i="38"/>
  <c r="W44" i="38"/>
  <c r="AE44" i="38"/>
  <c r="AD44" i="38"/>
  <c r="V44" i="38"/>
  <c r="S22" i="32"/>
  <c r="N22" i="32"/>
  <c r="N44" i="38"/>
  <c r="U22" i="32"/>
  <c r="AB22" i="32"/>
  <c r="AC22" i="30"/>
  <c r="P22" i="32"/>
  <c r="K22" i="32"/>
  <c r="AD22" i="32"/>
  <c r="L22" i="32"/>
  <c r="J22" i="32"/>
  <c r="O22" i="32"/>
  <c r="T22" i="32"/>
  <c r="M22" i="32"/>
  <c r="H22" i="32"/>
  <c r="Y22" i="32"/>
  <c r="G22" i="32"/>
  <c r="D22" i="32"/>
  <c r="E22" i="32"/>
  <c r="I28" i="38"/>
  <c r="F42" i="38"/>
  <c r="S42" i="38"/>
  <c r="X28" i="38"/>
  <c r="AA28" i="38"/>
  <c r="AA43" i="38" s="1"/>
  <c r="Q44" i="38"/>
  <c r="I22" i="32"/>
  <c r="L42" i="38"/>
  <c r="E42" i="38"/>
  <c r="I42" i="38"/>
  <c r="AD42" i="38"/>
  <c r="O42" i="38"/>
  <c r="C22" i="32"/>
  <c r="AB28" i="38"/>
  <c r="AB43" i="38" s="1"/>
  <c r="R42" i="38"/>
  <c r="P28" i="38"/>
  <c r="P43" i="38" s="1"/>
  <c r="B28" i="38"/>
  <c r="B43" i="38" s="1"/>
  <c r="G42" i="38"/>
  <c r="O28" i="38"/>
  <c r="O43" i="38" s="1"/>
  <c r="D28" i="38"/>
  <c r="D43" i="38" s="1"/>
  <c r="W28" i="38"/>
  <c r="W43" i="38" s="1"/>
  <c r="S28" i="38"/>
  <c r="S43" i="38" s="1"/>
  <c r="Y42" i="38"/>
  <c r="T28" i="38"/>
  <c r="T43" i="38" s="1"/>
  <c r="Z28" i="38"/>
  <c r="Z43" i="38" s="1"/>
  <c r="K42" i="38"/>
  <c r="W22" i="32"/>
  <c r="AD28" i="38"/>
  <c r="AE42" i="38"/>
  <c r="P42" i="38"/>
  <c r="V28" i="38"/>
  <c r="R22" i="32"/>
  <c r="T42" i="38"/>
  <c r="R28" i="38"/>
  <c r="R43" i="38" s="1"/>
  <c r="X42" i="38"/>
  <c r="L28" i="38"/>
  <c r="L43" i="38" s="1"/>
  <c r="J28" i="38"/>
  <c r="J43" i="38" s="1"/>
  <c r="C28" i="38"/>
  <c r="C43" i="38" s="1"/>
  <c r="E28" i="38"/>
  <c r="E43" i="38" s="1"/>
  <c r="M28" i="38"/>
  <c r="M43" i="38" s="1"/>
  <c r="M42" i="38"/>
  <c r="B22" i="32"/>
  <c r="J42" i="38"/>
  <c r="AE28" i="38"/>
  <c r="AE43" i="38" s="1"/>
  <c r="V42" i="38"/>
  <c r="N28" i="38"/>
  <c r="N43" i="38" s="1"/>
  <c r="Z42" i="38"/>
  <c r="Y28" i="38"/>
  <c r="Y43" i="38" s="1"/>
  <c r="N42" i="38"/>
  <c r="K28" i="38"/>
  <c r="K43" i="38" s="1"/>
  <c r="H42" i="38"/>
  <c r="F22" i="32"/>
  <c r="W42" i="38"/>
  <c r="Z22" i="32"/>
  <c r="AB42" i="38"/>
  <c r="U28" i="38"/>
  <c r="U43" i="38" s="1"/>
  <c r="AC42" i="38"/>
  <c r="C42" i="38"/>
  <c r="F28" i="38"/>
  <c r="AA22" i="32"/>
  <c r="G28" i="38"/>
  <c r="G43" i="38" s="1"/>
  <c r="H28" i="38"/>
  <c r="H43" i="38" s="1"/>
  <c r="V22" i="32"/>
  <c r="Q28" i="38"/>
  <c r="Q43" i="38" s="1"/>
  <c r="X22" i="32"/>
  <c r="AA42" i="38"/>
  <c r="T5" i="14" l="1"/>
  <c r="V22" i="30"/>
  <c r="V43" i="38"/>
  <c r="D22" i="31"/>
  <c r="D42" i="38"/>
  <c r="Q22" i="31"/>
  <c r="Q42" i="38"/>
  <c r="I22" i="30"/>
  <c r="I43" i="38"/>
  <c r="X22" i="30"/>
  <c r="X43" i="38"/>
  <c r="F22" i="30"/>
  <c r="F43" i="38"/>
  <c r="AD22" i="30"/>
  <c r="AD43" i="38"/>
  <c r="U22" i="31"/>
  <c r="U42" i="38"/>
  <c r="K22" i="30"/>
  <c r="O22" i="30"/>
  <c r="R22" i="30"/>
  <c r="T22" i="31"/>
  <c r="Y22" i="31"/>
  <c r="S22" i="31"/>
  <c r="Z22" i="31"/>
  <c r="Q22" i="32"/>
  <c r="J22" i="30"/>
  <c r="E22" i="31"/>
  <c r="M22" i="31"/>
  <c r="T22" i="30"/>
  <c r="P22" i="31"/>
  <c r="P22" i="30"/>
  <c r="W22" i="30"/>
  <c r="N22" i="31"/>
  <c r="E22" i="30"/>
  <c r="AE22" i="31"/>
  <c r="D22" i="30"/>
  <c r="AD22" i="31"/>
  <c r="B22" i="30"/>
  <c r="F22" i="31"/>
  <c r="C22" i="31"/>
  <c r="N22" i="30"/>
  <c r="AB22" i="31"/>
  <c r="AE22" i="30"/>
  <c r="AA22" i="30"/>
  <c r="K22" i="31"/>
  <c r="L22" i="31"/>
  <c r="U22" i="30"/>
  <c r="AA22" i="31"/>
  <c r="J22" i="31"/>
  <c r="H22" i="31"/>
  <c r="C22" i="30"/>
  <c r="AC22" i="31"/>
  <c r="Z22" i="30"/>
  <c r="X22" i="31"/>
  <c r="S22" i="30"/>
  <c r="M22" i="30"/>
  <c r="O22" i="31"/>
  <c r="I22" i="31"/>
  <c r="Y22" i="30"/>
  <c r="L22" i="30"/>
  <c r="G22" i="31"/>
  <c r="V22" i="31"/>
  <c r="R22" i="31"/>
  <c r="W22" i="31"/>
  <c r="Q22" i="30"/>
  <c r="AB22" i="30"/>
  <c r="H22" i="30"/>
  <c r="G22" i="30"/>
  <c r="F22" i="35" l="1"/>
  <c r="F22" i="29"/>
  <c r="I22" i="29"/>
  <c r="I22" i="35"/>
  <c r="AE22" i="29"/>
  <c r="AE22" i="35"/>
  <c r="N22" i="29"/>
  <c r="N22" i="35"/>
  <c r="AC22" i="35"/>
  <c r="AC22" i="29"/>
  <c r="P22" i="29"/>
  <c r="P22" i="35"/>
  <c r="J22" i="29"/>
  <c r="J22" i="35"/>
  <c r="AA22" i="35"/>
  <c r="AA22" i="29"/>
  <c r="M22" i="29"/>
  <c r="M22" i="35"/>
  <c r="L22" i="29"/>
  <c r="L22" i="35"/>
  <c r="K22" i="29"/>
  <c r="K22" i="35"/>
  <c r="W22" i="35"/>
  <c r="W22" i="29"/>
  <c r="S22" i="35"/>
  <c r="S22" i="29"/>
  <c r="Y22" i="35"/>
  <c r="Y22" i="29"/>
  <c r="O22" i="29"/>
  <c r="O22" i="35"/>
  <c r="AD22" i="29"/>
  <c r="AD22" i="35"/>
  <c r="U22" i="35"/>
  <c r="U22" i="29"/>
  <c r="X22" i="35"/>
  <c r="X22" i="29"/>
  <c r="H22" i="29"/>
  <c r="H22" i="35"/>
  <c r="Q22" i="29"/>
  <c r="Q22" i="35"/>
  <c r="Z22" i="35"/>
  <c r="Z22" i="29"/>
  <c r="R22" i="35"/>
  <c r="R22" i="29"/>
  <c r="V22" i="35"/>
  <c r="V22" i="29"/>
  <c r="AB22" i="29"/>
  <c r="AB22" i="35"/>
  <c r="G22" i="35"/>
  <c r="G22" i="29"/>
  <c r="T22" i="35"/>
  <c r="T22" i="29"/>
  <c r="U5" i="14"/>
  <c r="C122" i="24"/>
  <c r="D122" i="24"/>
  <c r="E122" i="24"/>
  <c r="F122" i="24"/>
  <c r="G122" i="24"/>
  <c r="H122" i="24"/>
  <c r="I122" i="24"/>
  <c r="J122" i="24"/>
  <c r="K122" i="24"/>
  <c r="B122" i="24"/>
  <c r="V5" i="14" l="1"/>
  <c r="E8" i="19"/>
  <c r="F8" i="19"/>
  <c r="D8" i="19"/>
  <c r="C130" i="24"/>
  <c r="C147" i="24" s="1"/>
  <c r="D130" i="24"/>
  <c r="D147" i="24" s="1"/>
  <c r="E130" i="24"/>
  <c r="E147" i="24" s="1"/>
  <c r="F130" i="24"/>
  <c r="F147" i="24" s="1"/>
  <c r="G130" i="24"/>
  <c r="G147" i="24" s="1"/>
  <c r="H130" i="24"/>
  <c r="H147" i="24" s="1"/>
  <c r="I130" i="24"/>
  <c r="I147" i="24" s="1"/>
  <c r="J130" i="24"/>
  <c r="J147" i="24" s="1"/>
  <c r="K130" i="24"/>
  <c r="K147" i="24" s="1"/>
  <c r="L130" i="24"/>
  <c r="L147" i="24" s="1"/>
  <c r="M130" i="24"/>
  <c r="M147" i="24" s="1"/>
  <c r="N130" i="24"/>
  <c r="N147" i="24" s="1"/>
  <c r="O130" i="24"/>
  <c r="O147" i="24" s="1"/>
  <c r="P130" i="24"/>
  <c r="P147" i="24" s="1"/>
  <c r="Q130" i="24"/>
  <c r="Q147" i="24" s="1"/>
  <c r="R130" i="24"/>
  <c r="R147" i="24" s="1"/>
  <c r="S130" i="24"/>
  <c r="S147" i="24" s="1"/>
  <c r="T130" i="24"/>
  <c r="T147" i="24" s="1"/>
  <c r="U130" i="24"/>
  <c r="U147" i="24" s="1"/>
  <c r="V130" i="24"/>
  <c r="V147" i="24" s="1"/>
  <c r="W130" i="24"/>
  <c r="W147" i="24" s="1"/>
  <c r="X130" i="24"/>
  <c r="X147" i="24" s="1"/>
  <c r="Y130" i="24"/>
  <c r="Y147" i="24" s="1"/>
  <c r="Z130" i="24"/>
  <c r="Z147" i="24" s="1"/>
  <c r="AA130" i="24"/>
  <c r="AA147" i="24" s="1"/>
  <c r="AB130" i="24"/>
  <c r="AB147" i="24" s="1"/>
  <c r="AC130" i="24"/>
  <c r="AC147" i="24" s="1"/>
  <c r="C131" i="24"/>
  <c r="C150" i="24" s="1"/>
  <c r="D131" i="24"/>
  <c r="D150" i="24" s="1"/>
  <c r="E131" i="24"/>
  <c r="E150" i="24" s="1"/>
  <c r="F131" i="24"/>
  <c r="F150" i="24" s="1"/>
  <c r="G131" i="24"/>
  <c r="G150" i="24" s="1"/>
  <c r="H131" i="24"/>
  <c r="H150" i="24" s="1"/>
  <c r="I131" i="24"/>
  <c r="I150" i="24" s="1"/>
  <c r="J131" i="24"/>
  <c r="J150" i="24" s="1"/>
  <c r="K131" i="24"/>
  <c r="K150" i="24" s="1"/>
  <c r="L131" i="24"/>
  <c r="L150" i="24" s="1"/>
  <c r="M131" i="24"/>
  <c r="M150" i="24" s="1"/>
  <c r="N131" i="24"/>
  <c r="N150" i="24" s="1"/>
  <c r="O131" i="24"/>
  <c r="O150" i="24" s="1"/>
  <c r="P131" i="24"/>
  <c r="P150" i="24" s="1"/>
  <c r="Q131" i="24"/>
  <c r="Q150" i="24" s="1"/>
  <c r="R131" i="24"/>
  <c r="R150" i="24" s="1"/>
  <c r="S131" i="24"/>
  <c r="S150" i="24" s="1"/>
  <c r="T131" i="24"/>
  <c r="T150" i="24" s="1"/>
  <c r="U131" i="24"/>
  <c r="U150" i="24" s="1"/>
  <c r="V131" i="24"/>
  <c r="V150" i="24" s="1"/>
  <c r="W131" i="24"/>
  <c r="W150" i="24" s="1"/>
  <c r="X131" i="24"/>
  <c r="X150" i="24" s="1"/>
  <c r="Y131" i="24"/>
  <c r="Y150" i="24" s="1"/>
  <c r="Z131" i="24"/>
  <c r="Z150" i="24" s="1"/>
  <c r="AA131" i="24"/>
  <c r="AA150" i="24" s="1"/>
  <c r="AB131" i="24"/>
  <c r="AB150" i="24" s="1"/>
  <c r="AC131" i="24"/>
  <c r="AC150" i="24" s="1"/>
  <c r="C132" i="24"/>
  <c r="C153" i="24" s="1"/>
  <c r="D132" i="24"/>
  <c r="D153" i="24" s="1"/>
  <c r="E132" i="24"/>
  <c r="E153" i="24" s="1"/>
  <c r="F132" i="24"/>
  <c r="F153" i="24" s="1"/>
  <c r="G132" i="24"/>
  <c r="G153" i="24" s="1"/>
  <c r="H132" i="24"/>
  <c r="H153" i="24" s="1"/>
  <c r="I132" i="24"/>
  <c r="I153" i="24" s="1"/>
  <c r="J132" i="24"/>
  <c r="J153" i="24" s="1"/>
  <c r="K132" i="24"/>
  <c r="K153" i="24" s="1"/>
  <c r="L132" i="24"/>
  <c r="L153" i="24" s="1"/>
  <c r="M132" i="24"/>
  <c r="M153" i="24" s="1"/>
  <c r="N132" i="24"/>
  <c r="N153" i="24" s="1"/>
  <c r="O132" i="24"/>
  <c r="O153" i="24" s="1"/>
  <c r="P132" i="24"/>
  <c r="P153" i="24" s="1"/>
  <c r="Q132" i="24"/>
  <c r="Q153" i="24" s="1"/>
  <c r="R132" i="24"/>
  <c r="R153" i="24" s="1"/>
  <c r="S132" i="24"/>
  <c r="S153" i="24" s="1"/>
  <c r="T132" i="24"/>
  <c r="T153" i="24" s="1"/>
  <c r="U132" i="24"/>
  <c r="U153" i="24" s="1"/>
  <c r="V132" i="24"/>
  <c r="V153" i="24" s="1"/>
  <c r="W132" i="24"/>
  <c r="W153" i="24" s="1"/>
  <c r="X132" i="24"/>
  <c r="X153" i="24" s="1"/>
  <c r="Y132" i="24"/>
  <c r="Y153" i="24" s="1"/>
  <c r="Z132" i="24"/>
  <c r="Z153" i="24" s="1"/>
  <c r="AA132" i="24"/>
  <c r="AA153" i="24" s="1"/>
  <c r="AB132" i="24"/>
  <c r="AB153" i="24" s="1"/>
  <c r="AC132" i="24"/>
  <c r="AC153" i="24" s="1"/>
  <c r="B132" i="24"/>
  <c r="B153" i="24" s="1"/>
  <c r="B131" i="24"/>
  <c r="B150" i="24" s="1"/>
  <c r="B130" i="24"/>
  <c r="B147" i="24" s="1"/>
  <c r="B112" i="24"/>
  <c r="B129" i="24" s="1"/>
  <c r="L164" i="24"/>
  <c r="M164" i="24"/>
  <c r="N164" i="24"/>
  <c r="O164" i="24"/>
  <c r="P164" i="24"/>
  <c r="Q164" i="24"/>
  <c r="R164" i="24"/>
  <c r="S164" i="24"/>
  <c r="C164" i="24"/>
  <c r="D164" i="24"/>
  <c r="E164" i="24"/>
  <c r="F164" i="24"/>
  <c r="G164" i="24"/>
  <c r="H164" i="24"/>
  <c r="I164" i="24"/>
  <c r="J164" i="24"/>
  <c r="K164" i="24"/>
  <c r="T164" i="24"/>
  <c r="U164" i="24"/>
  <c r="V164" i="24"/>
  <c r="W164" i="24"/>
  <c r="X164" i="24"/>
  <c r="Y164" i="24"/>
  <c r="Z164" i="24"/>
  <c r="AA164" i="24"/>
  <c r="AB164" i="24"/>
  <c r="AC164" i="24"/>
  <c r="B164" i="24"/>
  <c r="C157" i="24"/>
  <c r="D157" i="24"/>
  <c r="E157" i="24"/>
  <c r="F157" i="24"/>
  <c r="G157" i="24"/>
  <c r="H157" i="24"/>
  <c r="I157" i="24"/>
  <c r="J157" i="24"/>
  <c r="K157" i="24"/>
  <c r="L157" i="24"/>
  <c r="M157" i="24"/>
  <c r="N157" i="24"/>
  <c r="O157" i="24"/>
  <c r="P157" i="24"/>
  <c r="Q157" i="24"/>
  <c r="R157" i="24"/>
  <c r="S157" i="24"/>
  <c r="T157" i="24"/>
  <c r="U157" i="24"/>
  <c r="V157" i="24"/>
  <c r="W157" i="24"/>
  <c r="X157" i="24"/>
  <c r="Y157" i="24"/>
  <c r="Z157" i="24"/>
  <c r="AA157" i="24"/>
  <c r="AB157" i="24"/>
  <c r="AC157" i="24"/>
  <c r="B157" i="24"/>
  <c r="C113" i="24"/>
  <c r="D113" i="24"/>
  <c r="E113" i="24"/>
  <c r="F113" i="24"/>
  <c r="G113" i="24"/>
  <c r="H113" i="24"/>
  <c r="I113" i="24"/>
  <c r="J113" i="24"/>
  <c r="K113" i="24"/>
  <c r="L113" i="24"/>
  <c r="M113" i="24"/>
  <c r="N113" i="24"/>
  <c r="O113" i="24"/>
  <c r="P113" i="24"/>
  <c r="Q113" i="24"/>
  <c r="R113" i="24"/>
  <c r="S113" i="24"/>
  <c r="T113" i="24"/>
  <c r="U113" i="24"/>
  <c r="V113" i="24"/>
  <c r="W113" i="24"/>
  <c r="X113" i="24"/>
  <c r="Y113" i="24"/>
  <c r="Z113" i="24"/>
  <c r="AA113" i="24"/>
  <c r="AB113" i="24"/>
  <c r="AC113" i="24"/>
  <c r="B113" i="24"/>
  <c r="C112" i="24"/>
  <c r="C129" i="24" s="1"/>
  <c r="D112" i="24"/>
  <c r="D129" i="24" s="1"/>
  <c r="E112" i="24"/>
  <c r="E129" i="24" s="1"/>
  <c r="F112" i="24"/>
  <c r="F129" i="24" s="1"/>
  <c r="G112" i="24"/>
  <c r="G129" i="24" s="1"/>
  <c r="H112" i="24"/>
  <c r="H129" i="24" s="1"/>
  <c r="I112" i="24"/>
  <c r="I129" i="24" s="1"/>
  <c r="J112" i="24"/>
  <c r="J129" i="24" s="1"/>
  <c r="K112" i="24"/>
  <c r="K129" i="24" s="1"/>
  <c r="L112" i="24"/>
  <c r="L129" i="24" s="1"/>
  <c r="M112" i="24"/>
  <c r="M129" i="24" s="1"/>
  <c r="N112" i="24"/>
  <c r="N129" i="24" s="1"/>
  <c r="O112" i="24"/>
  <c r="O129" i="24" s="1"/>
  <c r="P112" i="24"/>
  <c r="P129" i="24" s="1"/>
  <c r="Q112" i="24"/>
  <c r="Q129" i="24" s="1"/>
  <c r="R112" i="24"/>
  <c r="R129" i="24" s="1"/>
  <c r="S112" i="24"/>
  <c r="S129" i="24" s="1"/>
  <c r="T112" i="24"/>
  <c r="T129" i="24" s="1"/>
  <c r="U112" i="24"/>
  <c r="U129" i="24" s="1"/>
  <c r="V112" i="24"/>
  <c r="V129" i="24" s="1"/>
  <c r="W112" i="24"/>
  <c r="W129" i="24" s="1"/>
  <c r="X112" i="24"/>
  <c r="X129" i="24" s="1"/>
  <c r="Y112" i="24"/>
  <c r="Y129" i="24" s="1"/>
  <c r="Z112" i="24"/>
  <c r="Z129" i="24" s="1"/>
  <c r="AA112" i="24"/>
  <c r="AA129" i="24" s="1"/>
  <c r="AB112" i="24"/>
  <c r="AB129" i="24" s="1"/>
  <c r="AC112" i="24"/>
  <c r="AC129" i="24" s="1"/>
  <c r="W5" i="14" l="1"/>
  <c r="A8" i="24"/>
  <c r="X5" i="14" l="1"/>
  <c r="Y5" i="14" l="1"/>
  <c r="Z5" i="14" l="1"/>
  <c r="B99" i="24"/>
  <c r="AA5" i="14" l="1"/>
  <c r="B46" i="24"/>
  <c r="AB5" i="14" l="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AC5" i="14" l="1"/>
  <c r="C10" i="19"/>
  <c r="D10" i="19"/>
  <c r="E10" i="19"/>
  <c r="F10" i="19"/>
  <c r="G10" i="19"/>
  <c r="H10" i="19"/>
  <c r="I10" i="19"/>
  <c r="J10" i="19"/>
  <c r="K10" i="19"/>
  <c r="L10" i="19"/>
  <c r="M10" i="19"/>
  <c r="B10" i="19"/>
  <c r="C6" i="19"/>
  <c r="D6" i="19"/>
  <c r="E6" i="19"/>
  <c r="F6" i="19"/>
  <c r="G6" i="19"/>
  <c r="H6" i="19"/>
  <c r="I6" i="19"/>
  <c r="J6" i="19"/>
  <c r="K6" i="19"/>
  <c r="L6" i="19"/>
  <c r="M6" i="19"/>
  <c r="B6" i="19"/>
  <c r="AD5" i="14" l="1"/>
  <c r="B100" i="24"/>
  <c r="B69" i="24"/>
  <c r="B50" i="24"/>
  <c r="E75" i="14"/>
  <c r="E73" i="14"/>
  <c r="E104" i="14" s="1"/>
  <c r="D36" i="14"/>
  <c r="D30" i="14"/>
  <c r="E103" i="14"/>
  <c r="E105" i="14"/>
  <c r="D42" i="14"/>
  <c r="D29" i="14"/>
  <c r="E80" i="14"/>
  <c r="D65" i="14"/>
  <c r="D59" i="14"/>
  <c r="D55" i="14"/>
  <c r="D54" i="14"/>
  <c r="D53" i="14"/>
  <c r="D47" i="14"/>
  <c r="D48" i="14"/>
  <c r="D43" i="14"/>
  <c r="F80" i="14"/>
  <c r="G80" i="14"/>
  <c r="H80" i="14"/>
  <c r="I80" i="14"/>
  <c r="J80" i="14"/>
  <c r="K80" i="14"/>
  <c r="L80" i="14"/>
  <c r="M80" i="14"/>
  <c r="N80" i="14"/>
  <c r="O80" i="14"/>
  <c r="P80" i="14"/>
  <c r="Q80" i="14"/>
  <c r="R80" i="14"/>
  <c r="S80" i="14"/>
  <c r="T80" i="14"/>
  <c r="U80" i="14"/>
  <c r="V80" i="14"/>
  <c r="W80" i="14"/>
  <c r="X80" i="14"/>
  <c r="Y80" i="14"/>
  <c r="Z80" i="14"/>
  <c r="AA80" i="14"/>
  <c r="AB80" i="14"/>
  <c r="AC80" i="14"/>
  <c r="AD80" i="14"/>
  <c r="AE80" i="14"/>
  <c r="AF80" i="14"/>
  <c r="AG80" i="14"/>
  <c r="AH80"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F73" i="14"/>
  <c r="G73" i="14"/>
  <c r="H73" i="14"/>
  <c r="I73" i="14"/>
  <c r="J73" i="14"/>
  <c r="K73" i="14"/>
  <c r="L73" i="14"/>
  <c r="M73" i="14"/>
  <c r="N73" i="14"/>
  <c r="O73" i="14"/>
  <c r="P73" i="14"/>
  <c r="Q73" i="14"/>
  <c r="R73" i="14"/>
  <c r="S73" i="14"/>
  <c r="T73" i="14"/>
  <c r="U73" i="14"/>
  <c r="V73" i="14"/>
  <c r="W73" i="14"/>
  <c r="X73" i="14"/>
  <c r="Y73" i="14"/>
  <c r="Z73" i="14"/>
  <c r="AA73" i="14"/>
  <c r="AB73" i="14"/>
  <c r="AC73" i="14"/>
  <c r="AD73" i="14"/>
  <c r="AE73" i="14"/>
  <c r="AF73" i="14"/>
  <c r="AG73" i="14"/>
  <c r="AH73" i="14"/>
  <c r="E55" i="14"/>
  <c r="F55" i="14"/>
  <c r="G55" i="14"/>
  <c r="H55" i="14"/>
  <c r="I55" i="14"/>
  <c r="J55" i="14"/>
  <c r="K55" i="14"/>
  <c r="L55" i="14"/>
  <c r="M55" i="14"/>
  <c r="N55" i="14"/>
  <c r="O55" i="14"/>
  <c r="P55" i="14"/>
  <c r="Q55" i="14"/>
  <c r="R55" i="14"/>
  <c r="S55" i="14"/>
  <c r="T55" i="14"/>
  <c r="U55" i="14"/>
  <c r="V55" i="14"/>
  <c r="W55" i="14"/>
  <c r="X55" i="14"/>
  <c r="Y55" i="14"/>
  <c r="Z55" i="14"/>
  <c r="AA55" i="14"/>
  <c r="AB55" i="14"/>
  <c r="AC55" i="14"/>
  <c r="AD55" i="14"/>
  <c r="AE55" i="14"/>
  <c r="AF55" i="14"/>
  <c r="AG55" i="14"/>
  <c r="E54" i="14"/>
  <c r="F54" i="14"/>
  <c r="G54" i="14"/>
  <c r="H54" i="14"/>
  <c r="I54" i="14"/>
  <c r="J54" i="14"/>
  <c r="K54" i="14"/>
  <c r="L54" i="14"/>
  <c r="M54" i="14"/>
  <c r="N54" i="14"/>
  <c r="O54" i="14"/>
  <c r="P54" i="14"/>
  <c r="Q54" i="14"/>
  <c r="R54" i="14"/>
  <c r="S54" i="14"/>
  <c r="T54" i="14"/>
  <c r="U54" i="14"/>
  <c r="V54" i="14"/>
  <c r="W54" i="14"/>
  <c r="X54" i="14"/>
  <c r="Y54" i="14"/>
  <c r="Z54" i="14"/>
  <c r="AA54" i="14"/>
  <c r="AB54" i="14"/>
  <c r="AC54" i="14"/>
  <c r="AD54" i="14"/>
  <c r="AE54" i="14"/>
  <c r="AF54" i="14"/>
  <c r="AG54" i="14"/>
  <c r="E43" i="14"/>
  <c r="F43" i="14"/>
  <c r="G43" i="14"/>
  <c r="H43" i="14"/>
  <c r="I43" i="14"/>
  <c r="J43" i="14"/>
  <c r="K43" i="14"/>
  <c r="L43" i="14"/>
  <c r="M43" i="14"/>
  <c r="N43" i="14"/>
  <c r="O43" i="14"/>
  <c r="P43" i="14"/>
  <c r="Q43" i="14"/>
  <c r="R43" i="14"/>
  <c r="S43" i="14"/>
  <c r="T43" i="14"/>
  <c r="U43" i="14"/>
  <c r="V43" i="14"/>
  <c r="W43" i="14"/>
  <c r="X43" i="14"/>
  <c r="Y43" i="14"/>
  <c r="Z43" i="14"/>
  <c r="AA43" i="14"/>
  <c r="AB43" i="14"/>
  <c r="AC43" i="14"/>
  <c r="AD43" i="14"/>
  <c r="AE43" i="14"/>
  <c r="AF43" i="14"/>
  <c r="AG43" i="14"/>
  <c r="E36" i="14"/>
  <c r="F36"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E30" i="14"/>
  <c r="F30" i="14"/>
  <c r="G30" i="14"/>
  <c r="H30" i="14"/>
  <c r="I30" i="14"/>
  <c r="J30" i="14"/>
  <c r="K30" i="14"/>
  <c r="L30" i="14"/>
  <c r="M30" i="14"/>
  <c r="N30" i="14"/>
  <c r="O30" i="14"/>
  <c r="P30" i="14"/>
  <c r="Q30" i="14"/>
  <c r="R30" i="14"/>
  <c r="S30" i="14"/>
  <c r="T30" i="14"/>
  <c r="U30" i="14"/>
  <c r="V30" i="14"/>
  <c r="W30" i="14"/>
  <c r="X30" i="14"/>
  <c r="Y30" i="14"/>
  <c r="Z30" i="14"/>
  <c r="AA30" i="14"/>
  <c r="AB30" i="14"/>
  <c r="AC30" i="14"/>
  <c r="AD30" i="14"/>
  <c r="AE30" i="14"/>
  <c r="AF30" i="14"/>
  <c r="AG30" i="14"/>
  <c r="D35" i="14"/>
  <c r="E35" i="14"/>
  <c r="F35" i="14"/>
  <c r="G35" i="14"/>
  <c r="H35" i="14"/>
  <c r="I35" i="14"/>
  <c r="J35" i="14"/>
  <c r="K35" i="14"/>
  <c r="L35" i="14"/>
  <c r="M35" i="14"/>
  <c r="D31" i="14" l="1"/>
  <c r="D37" i="14"/>
  <c r="B5" i="19" s="1"/>
  <c r="E106" i="14"/>
  <c r="E107" i="14" s="1"/>
  <c r="D56" i="14"/>
  <c r="AE5" i="14"/>
  <c r="K117" i="24"/>
  <c r="Y117" i="24"/>
  <c r="G117" i="24"/>
  <c r="H117" i="24"/>
  <c r="AC117" i="24"/>
  <c r="AE7" i="19" s="1"/>
  <c r="J117" i="24"/>
  <c r="L7" i="19" s="1"/>
  <c r="L117" i="24"/>
  <c r="N7" i="19" s="1"/>
  <c r="M117" i="24"/>
  <c r="O7" i="19" s="1"/>
  <c r="N117" i="24"/>
  <c r="P7" i="19" s="1"/>
  <c r="O117" i="24"/>
  <c r="Q7" i="19" s="1"/>
  <c r="P117" i="24"/>
  <c r="R7" i="19" s="1"/>
  <c r="R117" i="24"/>
  <c r="T7" i="19" s="1"/>
  <c r="S117" i="24"/>
  <c r="U7" i="19" s="1"/>
  <c r="D117" i="24"/>
  <c r="E117" i="24"/>
  <c r="AB117" i="24"/>
  <c r="AD7" i="19" s="1"/>
  <c r="I117" i="24"/>
  <c r="K7" i="19" s="1"/>
  <c r="B117" i="24"/>
  <c r="Q117" i="24"/>
  <c r="S7" i="19" s="1"/>
  <c r="X117" i="24"/>
  <c r="Z7" i="19" s="1"/>
  <c r="F117" i="24"/>
  <c r="H7" i="19" s="1"/>
  <c r="Z117" i="24"/>
  <c r="AB7" i="19" s="1"/>
  <c r="AA117" i="24"/>
  <c r="AC7" i="19" s="1"/>
  <c r="Q119" i="24"/>
  <c r="T117" i="24"/>
  <c r="V7" i="19" s="1"/>
  <c r="U117" i="24"/>
  <c r="V117" i="24"/>
  <c r="C117" i="24"/>
  <c r="W117" i="24"/>
  <c r="Y7" i="19" s="1"/>
  <c r="W7" i="19"/>
  <c r="X7" i="19"/>
  <c r="AA7" i="19"/>
  <c r="I7" i="19"/>
  <c r="J7" i="19"/>
  <c r="M7" i="19"/>
  <c r="AG13" i="14"/>
  <c r="AC13" i="14"/>
  <c r="V13" i="14"/>
  <c r="AD13" i="14"/>
  <c r="W13" i="14"/>
  <c r="AE13" i="14"/>
  <c r="X13" i="14"/>
  <c r="AF13" i="14"/>
  <c r="Y13" i="14"/>
  <c r="Z13" i="14"/>
  <c r="AA13" i="14"/>
  <c r="AB13" i="14"/>
  <c r="B73" i="24"/>
  <c r="B70" i="24"/>
  <c r="H79" i="24" s="1"/>
  <c r="R79" i="24" s="1"/>
  <c r="R80" i="24" s="1"/>
  <c r="K13" i="14"/>
  <c r="S13" i="14"/>
  <c r="Q13" i="14"/>
  <c r="R13" i="14"/>
  <c r="L13" i="14"/>
  <c r="M13" i="14"/>
  <c r="U13" i="14"/>
  <c r="J13" i="14"/>
  <c r="N13" i="14"/>
  <c r="P13" i="14"/>
  <c r="T13" i="14"/>
  <c r="O13" i="14"/>
  <c r="H13" i="14"/>
  <c r="I13" i="14"/>
  <c r="B79" i="24"/>
  <c r="B80" i="24" s="1"/>
  <c r="D49" i="14"/>
  <c r="D24" i="14"/>
  <c r="B11" i="16" s="1"/>
  <c r="E24" i="14"/>
  <c r="C11" i="16" s="1"/>
  <c r="D11" i="14"/>
  <c r="E11" i="14"/>
  <c r="E53" i="14"/>
  <c r="F53" i="14" s="1"/>
  <c r="G53" i="14" s="1"/>
  <c r="H53" i="14" s="1"/>
  <c r="I53" i="14" s="1"/>
  <c r="J53" i="14" s="1"/>
  <c r="K53" i="14" s="1"/>
  <c r="L53" i="14" s="1"/>
  <c r="M53" i="14" s="1"/>
  <c r="N53" i="14" s="1"/>
  <c r="O53" i="14" s="1"/>
  <c r="P53" i="14" s="1"/>
  <c r="Q53" i="14" s="1"/>
  <c r="R53" i="14" s="1"/>
  <c r="S53" i="14" s="1"/>
  <c r="T53" i="14" s="1"/>
  <c r="U53" i="14" s="1"/>
  <c r="V53" i="14" s="1"/>
  <c r="W53" i="14" s="1"/>
  <c r="X53" i="14" s="1"/>
  <c r="Y53" i="14" s="1"/>
  <c r="Z53" i="14" s="1"/>
  <c r="AA53" i="14" s="1"/>
  <c r="AB53" i="14" s="1"/>
  <c r="AC53" i="14" s="1"/>
  <c r="AD53" i="14" s="1"/>
  <c r="AE53" i="14" s="1"/>
  <c r="AF53" i="14" s="1"/>
  <c r="AG53" i="14" s="1"/>
  <c r="E42" i="14"/>
  <c r="F42" i="14" s="1"/>
  <c r="G42" i="14" s="1"/>
  <c r="H42" i="14" s="1"/>
  <c r="I42" i="14" s="1"/>
  <c r="J42" i="14" s="1"/>
  <c r="K42" i="14" s="1"/>
  <c r="L42" i="14" s="1"/>
  <c r="M42" i="14" s="1"/>
  <c r="N42" i="14" s="1"/>
  <c r="O42" i="14" s="1"/>
  <c r="P42" i="14" s="1"/>
  <c r="Q42" i="14" s="1"/>
  <c r="R42" i="14" s="1"/>
  <c r="S42" i="14" s="1"/>
  <c r="T42" i="14" s="1"/>
  <c r="U42" i="14" s="1"/>
  <c r="V42" i="14" s="1"/>
  <c r="W42" i="14" s="1"/>
  <c r="X42" i="14" s="1"/>
  <c r="Y42" i="14" s="1"/>
  <c r="Z42" i="14" s="1"/>
  <c r="AA42" i="14" s="1"/>
  <c r="AB42" i="14" s="1"/>
  <c r="AC42" i="14" s="1"/>
  <c r="AD42" i="14" s="1"/>
  <c r="AE42" i="14" s="1"/>
  <c r="AF42" i="14" s="1"/>
  <c r="AG42" i="14" s="1"/>
  <c r="N35" i="14"/>
  <c r="O35" i="14" s="1"/>
  <c r="P35" i="14" s="1"/>
  <c r="Q35" i="14" s="1"/>
  <c r="R35" i="14" s="1"/>
  <c r="S35" i="14" s="1"/>
  <c r="T35" i="14" s="1"/>
  <c r="U35" i="14" s="1"/>
  <c r="V35" i="14" s="1"/>
  <c r="W35" i="14" s="1"/>
  <c r="X35" i="14" s="1"/>
  <c r="Y35" i="14" s="1"/>
  <c r="Z35" i="14" s="1"/>
  <c r="AA35" i="14" s="1"/>
  <c r="AB35" i="14" s="1"/>
  <c r="AC35" i="14" s="1"/>
  <c r="AD35" i="14" s="1"/>
  <c r="AE35" i="14" s="1"/>
  <c r="AF35" i="14" s="1"/>
  <c r="AG35" i="14" s="1"/>
  <c r="E29" i="14"/>
  <c r="F29" i="14" s="1"/>
  <c r="G29" i="14" s="1"/>
  <c r="H29" i="14" s="1"/>
  <c r="I29" i="14" s="1"/>
  <c r="J29" i="14" s="1"/>
  <c r="K29" i="14" s="1"/>
  <c r="L29" i="14" s="1"/>
  <c r="M29" i="14" s="1"/>
  <c r="N29" i="14" s="1"/>
  <c r="O29" i="14" s="1"/>
  <c r="P29" i="14" s="1"/>
  <c r="Q29" i="14" s="1"/>
  <c r="R29" i="14" s="1"/>
  <c r="S29" i="14" s="1"/>
  <c r="T29" i="14" s="1"/>
  <c r="U29" i="14" s="1"/>
  <c r="V29" i="14" s="1"/>
  <c r="W29" i="14" s="1"/>
  <c r="X29" i="14" s="1"/>
  <c r="Y29" i="14" s="1"/>
  <c r="Z29" i="14" s="1"/>
  <c r="AA29" i="14" s="1"/>
  <c r="AB29" i="14" s="1"/>
  <c r="AC29" i="14" s="1"/>
  <c r="AD29" i="14" s="1"/>
  <c r="AE29" i="14" s="1"/>
  <c r="AF29" i="14" s="1"/>
  <c r="AG29" i="14" s="1"/>
  <c r="C72" i="14"/>
  <c r="C74" i="14"/>
  <c r="C82" i="14" s="1"/>
  <c r="C90" i="14" s="1"/>
  <c r="C98" i="14" s="1"/>
  <c r="C79" i="14"/>
  <c r="C87" i="14"/>
  <c r="C95" i="14"/>
  <c r="E13" i="14" l="1"/>
  <c r="AF5" i="14"/>
  <c r="S8" i="19"/>
  <c r="C73" i="24"/>
  <c r="H73" i="24"/>
  <c r="X79" i="24"/>
  <c r="X80" i="24" s="1"/>
  <c r="W119" i="24" s="1"/>
  <c r="W79" i="24"/>
  <c r="W80" i="24" s="1"/>
  <c r="V119" i="24" s="1"/>
  <c r="Y79" i="24"/>
  <c r="Y80" i="24" s="1"/>
  <c r="X119" i="24" s="1"/>
  <c r="L79" i="24"/>
  <c r="L80" i="24" s="1"/>
  <c r="K119" i="24" s="1"/>
  <c r="Z79" i="24"/>
  <c r="Z80" i="24" s="1"/>
  <c r="Y119" i="24" s="1"/>
  <c r="V79" i="24"/>
  <c r="V80" i="24" s="1"/>
  <c r="U119" i="24" s="1"/>
  <c r="O79" i="24"/>
  <c r="O80" i="24" s="1"/>
  <c r="N119" i="24" s="1"/>
  <c r="C79" i="24"/>
  <c r="C80" i="24" s="1"/>
  <c r="B144" i="24" s="1"/>
  <c r="T79" i="24"/>
  <c r="T80" i="24" s="1"/>
  <c r="AD79" i="24"/>
  <c r="AD80" i="24" s="1"/>
  <c r="AC119" i="24" s="1"/>
  <c r="I79" i="24"/>
  <c r="I80" i="24" s="1"/>
  <c r="H119" i="24" s="1"/>
  <c r="U79" i="24"/>
  <c r="U80" i="24" s="1"/>
  <c r="T119" i="24" s="1"/>
  <c r="Q79" i="24"/>
  <c r="Q80" i="24" s="1"/>
  <c r="P119" i="24" s="1"/>
  <c r="AB79" i="24"/>
  <c r="AB80" i="24" s="1"/>
  <c r="AA119" i="24" s="1"/>
  <c r="J79" i="24"/>
  <c r="J80" i="24" s="1"/>
  <c r="I119" i="24" s="1"/>
  <c r="M79" i="24"/>
  <c r="M80" i="24" s="1"/>
  <c r="L119" i="24" s="1"/>
  <c r="K79" i="24"/>
  <c r="K80" i="24" s="1"/>
  <c r="J119" i="24" s="1"/>
  <c r="AC79" i="24"/>
  <c r="AC80" i="24" s="1"/>
  <c r="AB119" i="24" s="1"/>
  <c r="H80" i="24"/>
  <c r="G119" i="24" s="1"/>
  <c r="S79" i="24"/>
  <c r="S80" i="24" s="1"/>
  <c r="R119" i="24" s="1"/>
  <c r="N79" i="24"/>
  <c r="N80" i="24" s="1"/>
  <c r="M119" i="24" s="1"/>
  <c r="P79" i="24"/>
  <c r="P80" i="24" s="1"/>
  <c r="O119" i="24" s="1"/>
  <c r="AA79" i="24"/>
  <c r="AA80" i="24" s="1"/>
  <c r="Z119" i="24" s="1"/>
  <c r="D44" i="14"/>
  <c r="B3" i="30" l="1"/>
  <c r="B17" i="30" s="1"/>
  <c r="B3" i="29"/>
  <c r="B17" i="29" s="1"/>
  <c r="B3" i="35"/>
  <c r="B17" i="35" s="1"/>
  <c r="B3" i="31"/>
  <c r="B17" i="31" s="1"/>
  <c r="B3" i="32"/>
  <c r="B17" i="32" s="1"/>
  <c r="B3" i="34"/>
  <c r="B17" i="34" s="1"/>
  <c r="B3" i="33"/>
  <c r="B17" i="33" s="1"/>
  <c r="AG5" i="14"/>
  <c r="S119" i="24"/>
  <c r="Q161" i="24"/>
  <c r="Q169" i="24" s="1"/>
  <c r="Q170" i="24" s="1"/>
  <c r="S160" i="24"/>
  <c r="S168" i="24" s="1"/>
  <c r="G13" i="14"/>
  <c r="F13" i="14"/>
  <c r="D79" i="24"/>
  <c r="D80" i="24" s="1"/>
  <c r="C144" i="24" s="1"/>
  <c r="A30" i="17"/>
  <c r="Q171" i="24" l="1"/>
  <c r="I161" i="24"/>
  <c r="I169" i="24" s="1"/>
  <c r="K8" i="19"/>
  <c r="Z161" i="24"/>
  <c r="Z169" i="24" s="1"/>
  <c r="AB8" i="19"/>
  <c r="H161" i="24"/>
  <c r="H169" i="24" s="1"/>
  <c r="H171" i="24" s="1"/>
  <c r="J8" i="19"/>
  <c r="AC161" i="24"/>
  <c r="AC169" i="24" s="1"/>
  <c r="AC170" i="24" s="1"/>
  <c r="AE8" i="19"/>
  <c r="Y161" i="24"/>
  <c r="Y169" i="24" s="1"/>
  <c r="Y171" i="24" s="1"/>
  <c r="AA8" i="19"/>
  <c r="S161" i="24"/>
  <c r="S169" i="24" s="1"/>
  <c r="U8" i="19"/>
  <c r="U161" i="24"/>
  <c r="U169" i="24" s="1"/>
  <c r="U171" i="24" s="1"/>
  <c r="W8" i="19"/>
  <c r="W161" i="24"/>
  <c r="W169" i="24" s="1"/>
  <c r="W171" i="24" s="1"/>
  <c r="Y8" i="19"/>
  <c r="R161" i="24"/>
  <c r="R169" i="24" s="1"/>
  <c r="R171" i="24" s="1"/>
  <c r="T8" i="19"/>
  <c r="V161" i="24"/>
  <c r="V169" i="24" s="1"/>
  <c r="V170" i="24" s="1"/>
  <c r="X8" i="19"/>
  <c r="P161" i="24"/>
  <c r="P169" i="24" s="1"/>
  <c r="R8" i="19"/>
  <c r="N161" i="24"/>
  <c r="N169" i="24" s="1"/>
  <c r="P8" i="19"/>
  <c r="AB161" i="24"/>
  <c r="AB169" i="24" s="1"/>
  <c r="AB171" i="24" s="1"/>
  <c r="AD8" i="19"/>
  <c r="T161" i="24"/>
  <c r="T169" i="24" s="1"/>
  <c r="T171" i="24" s="1"/>
  <c r="V8" i="19"/>
  <c r="G161" i="24"/>
  <c r="G169" i="24" s="1"/>
  <c r="G171" i="24" s="1"/>
  <c r="I8" i="19"/>
  <c r="O161" i="24"/>
  <c r="O169" i="24" s="1"/>
  <c r="O170" i="24" s="1"/>
  <c r="Q8" i="19"/>
  <c r="AA161" i="24"/>
  <c r="AA169" i="24" s="1"/>
  <c r="AA171" i="24" s="1"/>
  <c r="AC8" i="19"/>
  <c r="L161" i="24"/>
  <c r="L169" i="24" s="1"/>
  <c r="L170" i="24" s="1"/>
  <c r="N8" i="19"/>
  <c r="J161" i="24"/>
  <c r="J169" i="24" s="1"/>
  <c r="J171" i="24" s="1"/>
  <c r="L8" i="19"/>
  <c r="M161" i="24"/>
  <c r="M169" i="24" s="1"/>
  <c r="M170" i="24" s="1"/>
  <c r="O8" i="19"/>
  <c r="K161" i="24"/>
  <c r="K169" i="24" s="1"/>
  <c r="M8" i="19"/>
  <c r="X161" i="24"/>
  <c r="X169" i="24" s="1"/>
  <c r="Z8" i="19"/>
  <c r="C161" i="24"/>
  <c r="C169" i="24" s="1"/>
  <c r="C171" i="24" s="1"/>
  <c r="N170" i="24"/>
  <c r="N171" i="24"/>
  <c r="K170" i="24"/>
  <c r="K171" i="24"/>
  <c r="Z171" i="24"/>
  <c r="Z170" i="24"/>
  <c r="S170" i="24"/>
  <c r="S173" i="24" s="1"/>
  <c r="S171" i="24"/>
  <c r="H170" i="24"/>
  <c r="AC171" i="24"/>
  <c r="X171" i="24"/>
  <c r="X170" i="24"/>
  <c r="Y170" i="24"/>
  <c r="I171" i="24"/>
  <c r="I170" i="24"/>
  <c r="P171" i="24"/>
  <c r="P170" i="24"/>
  <c r="W160" i="24"/>
  <c r="W168" i="24" s="1"/>
  <c r="J160" i="24"/>
  <c r="J168" i="24" s="1"/>
  <c r="X160" i="24"/>
  <c r="X168" i="24" s="1"/>
  <c r="T160" i="24"/>
  <c r="T168" i="24" s="1"/>
  <c r="L160" i="24"/>
  <c r="L168" i="24" s="1"/>
  <c r="Q160" i="24"/>
  <c r="Q168" i="24" s="1"/>
  <c r="Q173" i="24" s="1"/>
  <c r="O160" i="24"/>
  <c r="O168" i="24" s="1"/>
  <c r="R160" i="24"/>
  <c r="R168" i="24" s="1"/>
  <c r="P160" i="24"/>
  <c r="P168" i="24" s="1"/>
  <c r="U160" i="24"/>
  <c r="U168" i="24" s="1"/>
  <c r="V160" i="24"/>
  <c r="V168" i="24" s="1"/>
  <c r="M160" i="24"/>
  <c r="M168" i="24" s="1"/>
  <c r="I160" i="24"/>
  <c r="I168" i="24" s="1"/>
  <c r="N160" i="24"/>
  <c r="N168" i="24" s="1"/>
  <c r="Y160" i="24"/>
  <c r="Y168" i="24" s="1"/>
  <c r="Z160" i="24"/>
  <c r="Z168" i="24" s="1"/>
  <c r="K160" i="24"/>
  <c r="K168" i="24" s="1"/>
  <c r="E79" i="24"/>
  <c r="F79" i="24" s="1"/>
  <c r="D13" i="14"/>
  <c r="G11" i="12"/>
  <c r="H11" i="12"/>
  <c r="I11" i="12"/>
  <c r="F11" i="12"/>
  <c r="N10" i="12"/>
  <c r="M10" i="12"/>
  <c r="L10" i="12"/>
  <c r="C170" i="24" l="1"/>
  <c r="W170" i="24"/>
  <c r="W173" i="24" s="1"/>
  <c r="L171" i="24"/>
  <c r="AA170" i="24"/>
  <c r="T170" i="24"/>
  <c r="T173" i="24" s="1"/>
  <c r="U170" i="24"/>
  <c r="U173" i="24" s="1"/>
  <c r="O171" i="24"/>
  <c r="M171" i="24"/>
  <c r="V171" i="24"/>
  <c r="R170" i="24"/>
  <c r="J170" i="24"/>
  <c r="G170" i="24"/>
  <c r="AB170" i="24"/>
  <c r="R173" i="24"/>
  <c r="V173" i="24"/>
  <c r="C160" i="24"/>
  <c r="C168" i="24" s="1"/>
  <c r="C173" i="24" s="1"/>
  <c r="K173" i="24"/>
  <c r="J173" i="24"/>
  <c r="Z173" i="24"/>
  <c r="I173" i="24"/>
  <c r="X173" i="24"/>
  <c r="L173" i="24"/>
  <c r="N173" i="24"/>
  <c r="Y173" i="24"/>
  <c r="M173" i="24"/>
  <c r="P173" i="24"/>
  <c r="O173" i="24"/>
  <c r="E160" i="24"/>
  <c r="E168" i="24" s="1"/>
  <c r="E80" i="24"/>
  <c r="D144" i="24" s="1"/>
  <c r="F80" i="24"/>
  <c r="E119" i="24" s="1"/>
  <c r="G79" i="24"/>
  <c r="G80" i="24" s="1"/>
  <c r="F119" i="24" s="1"/>
  <c r="M11" i="12"/>
  <c r="L11" i="12"/>
  <c r="D161" i="24" l="1"/>
  <c r="D169" i="24" s="1"/>
  <c r="D171" i="24"/>
  <c r="D170" i="24"/>
  <c r="AA160" i="24"/>
  <c r="AA168" i="24" s="1"/>
  <c r="AA173" i="24" s="1"/>
  <c r="B160" i="24"/>
  <c r="B168" i="24" s="1"/>
  <c r="B16" i="16"/>
  <c r="B17" i="16"/>
  <c r="F161" i="24" l="1"/>
  <c r="F169" i="24" s="1"/>
  <c r="H8" i="19"/>
  <c r="E161" i="24"/>
  <c r="E169" i="24" s="1"/>
  <c r="G8" i="19"/>
  <c r="D160" i="24"/>
  <c r="D168" i="24" s="1"/>
  <c r="D173" i="24" s="1"/>
  <c r="F171" i="24"/>
  <c r="F170" i="24"/>
  <c r="E170" i="24"/>
  <c r="E173" i="24" s="1"/>
  <c r="E171" i="24"/>
  <c r="H160" i="24"/>
  <c r="H168" i="24" s="1"/>
  <c r="H173" i="24" s="1"/>
  <c r="AB160" i="24"/>
  <c r="AB168" i="24" s="1"/>
  <c r="AB173" i="24" s="1"/>
  <c r="G160" i="24"/>
  <c r="G168" i="24" s="1"/>
  <c r="G173" i="24" s="1"/>
  <c r="F160" i="24"/>
  <c r="F168" i="24" s="1"/>
  <c r="E49" i="14"/>
  <c r="F173" i="24" l="1"/>
  <c r="AC160" i="24"/>
  <c r="AC168" i="24" s="1"/>
  <c r="AC173" i="24" s="1"/>
  <c r="D72" i="14"/>
  <c r="D74" i="14"/>
  <c r="D82" i="14" s="1"/>
  <c r="D90" i="14" s="1"/>
  <c r="D98" i="14" s="1"/>
  <c r="D79" i="14"/>
  <c r="D87" i="14"/>
  <c r="D95" i="14"/>
  <c r="E88" i="14" l="1"/>
  <c r="E96" i="14" s="1"/>
  <c r="F88" i="14"/>
  <c r="F96" i="14" s="1"/>
  <c r="G88" i="14"/>
  <c r="G96" i="14" s="1"/>
  <c r="H88" i="14"/>
  <c r="H96" i="14" s="1"/>
  <c r="I88" i="14"/>
  <c r="I96" i="14" s="1"/>
  <c r="J88" i="14"/>
  <c r="J96" i="14" s="1"/>
  <c r="K88" i="14"/>
  <c r="K96" i="14" s="1"/>
  <c r="L88" i="14"/>
  <c r="L96" i="14" s="1"/>
  <c r="M88" i="14"/>
  <c r="M96" i="14" s="1"/>
  <c r="N88" i="14"/>
  <c r="N96" i="14" s="1"/>
  <c r="O88" i="14"/>
  <c r="O96" i="14" s="1"/>
  <c r="P88" i="14"/>
  <c r="P96" i="14" s="1"/>
  <c r="Q88" i="14"/>
  <c r="Q96" i="14" s="1"/>
  <c r="R88" i="14"/>
  <c r="R96" i="14" s="1"/>
  <c r="S88" i="14"/>
  <c r="S96" i="14" s="1"/>
  <c r="T88" i="14"/>
  <c r="T96" i="14" s="1"/>
  <c r="U88" i="14"/>
  <c r="U96" i="14" s="1"/>
  <c r="V88" i="14"/>
  <c r="V96" i="14" s="1"/>
  <c r="W88" i="14"/>
  <c r="W96" i="14" s="1"/>
  <c r="X88" i="14"/>
  <c r="X96" i="14" s="1"/>
  <c r="Y88" i="14"/>
  <c r="Y96" i="14" s="1"/>
  <c r="Z88" i="14"/>
  <c r="Z96" i="14" s="1"/>
  <c r="AA88" i="14"/>
  <c r="AA96" i="14" s="1"/>
  <c r="AB88" i="14"/>
  <c r="AB96" i="14" s="1"/>
  <c r="AC88" i="14"/>
  <c r="AC96" i="14" s="1"/>
  <c r="AD88" i="14"/>
  <c r="AD96" i="14" s="1"/>
  <c r="AE88" i="14"/>
  <c r="AE96" i="14" s="1"/>
  <c r="AF88" i="14"/>
  <c r="AF96" i="14" s="1"/>
  <c r="AG88" i="14"/>
  <c r="AG96" i="14" s="1"/>
  <c r="AH88" i="14"/>
  <c r="AH96" i="14" s="1"/>
  <c r="E81" i="14"/>
  <c r="E89" i="14" s="1"/>
  <c r="E97" i="14" s="1"/>
  <c r="F81" i="14"/>
  <c r="F89" i="14" s="1"/>
  <c r="F97" i="14" s="1"/>
  <c r="G81" i="14"/>
  <c r="G89" i="14" s="1"/>
  <c r="G97" i="14" s="1"/>
  <c r="H81" i="14"/>
  <c r="H89" i="14" s="1"/>
  <c r="H97" i="14" s="1"/>
  <c r="I81" i="14"/>
  <c r="I89" i="14" s="1"/>
  <c r="I97" i="14" s="1"/>
  <c r="J81" i="14"/>
  <c r="J89" i="14" s="1"/>
  <c r="J97" i="14" s="1"/>
  <c r="K81" i="14"/>
  <c r="K89" i="14" s="1"/>
  <c r="K97" i="14" s="1"/>
  <c r="L81" i="14"/>
  <c r="L89" i="14" s="1"/>
  <c r="L97" i="14" s="1"/>
  <c r="M81" i="14"/>
  <c r="M89" i="14" s="1"/>
  <c r="M97" i="14" s="1"/>
  <c r="N81" i="14"/>
  <c r="N89" i="14" s="1"/>
  <c r="N97" i="14" s="1"/>
  <c r="O81" i="14"/>
  <c r="O89" i="14" s="1"/>
  <c r="O97" i="14" s="1"/>
  <c r="P81" i="14"/>
  <c r="P89" i="14" s="1"/>
  <c r="P97" i="14" s="1"/>
  <c r="Q81" i="14"/>
  <c r="Q89" i="14" s="1"/>
  <c r="Q97" i="14" s="1"/>
  <c r="R81" i="14"/>
  <c r="R89" i="14" s="1"/>
  <c r="R97" i="14" s="1"/>
  <c r="S81" i="14"/>
  <c r="S89" i="14" s="1"/>
  <c r="S97" i="14" s="1"/>
  <c r="T81" i="14"/>
  <c r="T89" i="14" s="1"/>
  <c r="T97" i="14" s="1"/>
  <c r="U81" i="14"/>
  <c r="U89" i="14" s="1"/>
  <c r="U97" i="14" s="1"/>
  <c r="V81" i="14"/>
  <c r="V89" i="14" s="1"/>
  <c r="V97" i="14" s="1"/>
  <c r="W81" i="14"/>
  <c r="W89" i="14" s="1"/>
  <c r="W97" i="14" s="1"/>
  <c r="X81" i="14"/>
  <c r="X89" i="14" s="1"/>
  <c r="X97" i="14" s="1"/>
  <c r="Y81" i="14"/>
  <c r="Y89" i="14" s="1"/>
  <c r="Y97" i="14" s="1"/>
  <c r="Z81" i="14"/>
  <c r="Z89" i="14" s="1"/>
  <c r="Z97" i="14" s="1"/>
  <c r="AA81" i="14"/>
  <c r="AA89" i="14" s="1"/>
  <c r="AA97" i="14" s="1"/>
  <c r="AB81" i="14"/>
  <c r="AB89" i="14" s="1"/>
  <c r="AB97" i="14" s="1"/>
  <c r="AC81" i="14"/>
  <c r="AC89" i="14" s="1"/>
  <c r="AC97" i="14" s="1"/>
  <c r="AD81" i="14"/>
  <c r="AD89" i="14" s="1"/>
  <c r="AD97" i="14" s="1"/>
  <c r="AE81" i="14"/>
  <c r="AE89" i="14" s="1"/>
  <c r="AE97" i="14" s="1"/>
  <c r="AF81" i="14"/>
  <c r="AF89" i="14" s="1"/>
  <c r="AF97" i="14" s="1"/>
  <c r="AG81" i="14"/>
  <c r="AG89" i="14" s="1"/>
  <c r="AG97" i="14" s="1"/>
  <c r="AH81" i="14"/>
  <c r="AH89" i="14" s="1"/>
  <c r="AH97" i="14" s="1"/>
  <c r="E74" i="14"/>
  <c r="E82" i="14" s="1"/>
  <c r="E90" i="14" s="1"/>
  <c r="E98" i="14" s="1"/>
  <c r="F74" i="14"/>
  <c r="F82" i="14" s="1"/>
  <c r="F90" i="14" s="1"/>
  <c r="F98" i="14" s="1"/>
  <c r="G74" i="14"/>
  <c r="G82" i="14" s="1"/>
  <c r="G90" i="14" s="1"/>
  <c r="G98" i="14" s="1"/>
  <c r="H74" i="14"/>
  <c r="H82" i="14" s="1"/>
  <c r="H90" i="14" s="1"/>
  <c r="H98" i="14" s="1"/>
  <c r="I74" i="14"/>
  <c r="I82" i="14" s="1"/>
  <c r="I90" i="14" s="1"/>
  <c r="I98" i="14" s="1"/>
  <c r="J74" i="14"/>
  <c r="J82" i="14" s="1"/>
  <c r="J90" i="14" s="1"/>
  <c r="J98" i="14" s="1"/>
  <c r="K74" i="14"/>
  <c r="K82" i="14" s="1"/>
  <c r="K90" i="14" s="1"/>
  <c r="K98" i="14" s="1"/>
  <c r="L74" i="14"/>
  <c r="L82" i="14" s="1"/>
  <c r="L90" i="14" s="1"/>
  <c r="L98" i="14" s="1"/>
  <c r="M74" i="14"/>
  <c r="M82" i="14" s="1"/>
  <c r="M90" i="14" s="1"/>
  <c r="M98" i="14" s="1"/>
  <c r="N74" i="14"/>
  <c r="N82" i="14" s="1"/>
  <c r="N90" i="14" s="1"/>
  <c r="N98" i="14" s="1"/>
  <c r="O74" i="14"/>
  <c r="O82" i="14" s="1"/>
  <c r="O90" i="14" s="1"/>
  <c r="O98" i="14" s="1"/>
  <c r="P74" i="14"/>
  <c r="P82" i="14" s="1"/>
  <c r="P90" i="14" s="1"/>
  <c r="P98" i="14" s="1"/>
  <c r="Q74" i="14"/>
  <c r="Q82" i="14" s="1"/>
  <c r="Q90" i="14" s="1"/>
  <c r="Q98" i="14" s="1"/>
  <c r="R74" i="14"/>
  <c r="R82" i="14" s="1"/>
  <c r="R90" i="14" s="1"/>
  <c r="R98" i="14" s="1"/>
  <c r="S74" i="14"/>
  <c r="S82" i="14" s="1"/>
  <c r="S90" i="14" s="1"/>
  <c r="S98" i="14" s="1"/>
  <c r="T74" i="14"/>
  <c r="T82" i="14" s="1"/>
  <c r="T90" i="14" s="1"/>
  <c r="T98" i="14" s="1"/>
  <c r="U74" i="14"/>
  <c r="U82" i="14" s="1"/>
  <c r="U90" i="14" s="1"/>
  <c r="U98" i="14" s="1"/>
  <c r="V74" i="14"/>
  <c r="V82" i="14" s="1"/>
  <c r="V90" i="14" s="1"/>
  <c r="V98" i="14" s="1"/>
  <c r="W74" i="14"/>
  <c r="W82" i="14" s="1"/>
  <c r="W90" i="14" s="1"/>
  <c r="W98" i="14" s="1"/>
  <c r="X74" i="14"/>
  <c r="X82" i="14" s="1"/>
  <c r="X90" i="14" s="1"/>
  <c r="X98" i="14" s="1"/>
  <c r="Y74" i="14"/>
  <c r="Y82" i="14" s="1"/>
  <c r="Y90" i="14" s="1"/>
  <c r="Y98" i="14" s="1"/>
  <c r="Z74" i="14"/>
  <c r="Z82" i="14" s="1"/>
  <c r="Z90" i="14" s="1"/>
  <c r="Z98" i="14" s="1"/>
  <c r="AA74" i="14"/>
  <c r="AA82" i="14" s="1"/>
  <c r="AA90" i="14" s="1"/>
  <c r="AA98" i="14" s="1"/>
  <c r="AB74" i="14"/>
  <c r="AB82" i="14" s="1"/>
  <c r="AB90" i="14" s="1"/>
  <c r="AB98" i="14" s="1"/>
  <c r="AC74" i="14"/>
  <c r="AC82" i="14" s="1"/>
  <c r="AC90" i="14" s="1"/>
  <c r="AC98" i="14" s="1"/>
  <c r="AD74" i="14"/>
  <c r="AD82" i="14" s="1"/>
  <c r="AD90" i="14" s="1"/>
  <c r="AD98" i="14" s="1"/>
  <c r="AE74" i="14"/>
  <c r="AE82" i="14" s="1"/>
  <c r="AE90" i="14" s="1"/>
  <c r="AE98" i="14" s="1"/>
  <c r="AF74" i="14"/>
  <c r="AF82" i="14" s="1"/>
  <c r="AF90" i="14" s="1"/>
  <c r="AF98" i="14" s="1"/>
  <c r="AG74" i="14"/>
  <c r="AG82" i="14" s="1"/>
  <c r="AG90" i="14" s="1"/>
  <c r="AG98" i="14" s="1"/>
  <c r="AH74" i="14"/>
  <c r="AH82" i="14" s="1"/>
  <c r="AH90" i="14" s="1"/>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D67" i="14"/>
  <c r="E61" i="14"/>
  <c r="F61" i="14"/>
  <c r="G61" i="14"/>
  <c r="H61" i="14"/>
  <c r="K67" i="14"/>
  <c r="L67" i="14"/>
  <c r="M61" i="14"/>
  <c r="N61" i="14"/>
  <c r="O61" i="14"/>
  <c r="P61" i="14"/>
  <c r="R67" i="14"/>
  <c r="S67" i="14"/>
  <c r="T67" i="14"/>
  <c r="U61" i="14"/>
  <c r="V61" i="14"/>
  <c r="W61" i="14"/>
  <c r="X61" i="14"/>
  <c r="Z67" i="14"/>
  <c r="AA67" i="14"/>
  <c r="AB67" i="14"/>
  <c r="AC61" i="14"/>
  <c r="AD61" i="14"/>
  <c r="AE61" i="14"/>
  <c r="AF61" i="14"/>
  <c r="AA61" i="14" l="1"/>
  <c r="T61" i="14"/>
  <c r="S61" i="14"/>
  <c r="Z61" i="14"/>
  <c r="AF67" i="14"/>
  <c r="F67" i="14"/>
  <c r="L61" i="14"/>
  <c r="V67" i="14"/>
  <c r="AE67" i="14"/>
  <c r="K61" i="14"/>
  <c r="O67" i="14"/>
  <c r="D61" i="14"/>
  <c r="N67" i="14"/>
  <c r="G67" i="14"/>
  <c r="AD67" i="14"/>
  <c r="W67" i="14"/>
  <c r="AB61" i="14"/>
  <c r="H67" i="14"/>
  <c r="R61" i="14"/>
  <c r="X67" i="14"/>
  <c r="J61" i="14"/>
  <c r="J67" i="14"/>
  <c r="AG67" i="14"/>
  <c r="AG61" i="14"/>
  <c r="Y67" i="14"/>
  <c r="Y61" i="14"/>
  <c r="Q67" i="14"/>
  <c r="Q61" i="14"/>
  <c r="I67" i="14"/>
  <c r="I61" i="14"/>
  <c r="P67" i="14"/>
  <c r="AC67" i="14"/>
  <c r="U67" i="14"/>
  <c r="M67" i="14"/>
  <c r="E67" i="14"/>
  <c r="E79" i="14" l="1"/>
  <c r="E84" i="14" s="1"/>
  <c r="D25" i="14"/>
  <c r="E25" i="14"/>
  <c r="F25" i="14"/>
  <c r="G25" i="14"/>
  <c r="H25" i="14"/>
  <c r="I25" i="14"/>
  <c r="J25" i="14"/>
  <c r="K25" i="14"/>
  <c r="L25" i="14"/>
  <c r="M25" i="14"/>
  <c r="I12" i="12"/>
  <c r="H12" i="12"/>
  <c r="G12" i="12"/>
  <c r="F12" i="12"/>
  <c r="K10" i="12"/>
  <c r="K11" i="12" s="1"/>
  <c r="J10" i="12"/>
  <c r="J11" i="12" s="1"/>
  <c r="E95" i="14"/>
  <c r="E87" i="14"/>
  <c r="E72" i="14"/>
  <c r="E76" i="14" s="1"/>
  <c r="E37" i="14"/>
  <c r="C5" i="19" s="1"/>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11" i="32" l="1"/>
  <c r="B19" i="33"/>
  <c r="B11" i="29"/>
  <c r="B19" i="30"/>
  <c r="B11" i="33"/>
  <c r="B18" i="30"/>
  <c r="B10" i="34"/>
  <c r="B14" i="31"/>
  <c r="B11" i="30"/>
  <c r="B18" i="31"/>
  <c r="B11" i="31"/>
  <c r="F79" i="14"/>
  <c r="F84" i="14" s="1"/>
  <c r="F37" i="14"/>
  <c r="D5" i="19" s="1"/>
  <c r="E65" i="14"/>
  <c r="F72" i="14"/>
  <c r="E100" i="14"/>
  <c r="F95" i="14"/>
  <c r="AE66" i="14"/>
  <c r="AE60" i="14"/>
  <c r="W66" i="14"/>
  <c r="W60" i="14"/>
  <c r="O66" i="14"/>
  <c r="O60" i="14"/>
  <c r="G66" i="14"/>
  <c r="G60" i="14"/>
  <c r="AD60" i="14"/>
  <c r="AD66" i="14"/>
  <c r="V60" i="14"/>
  <c r="V66" i="14"/>
  <c r="N60" i="14"/>
  <c r="N66" i="14"/>
  <c r="F60" i="14"/>
  <c r="F66" i="14"/>
  <c r="AC66" i="14"/>
  <c r="AC60" i="14"/>
  <c r="U66" i="14"/>
  <c r="U60" i="14"/>
  <c r="M66" i="14"/>
  <c r="M60" i="14"/>
  <c r="E66" i="14"/>
  <c r="E60" i="14"/>
  <c r="F87" i="14"/>
  <c r="E92" i="14"/>
  <c r="B18" i="35" s="1"/>
  <c r="AB66" i="14"/>
  <c r="AB60" i="14"/>
  <c r="T66" i="14"/>
  <c r="T60" i="14"/>
  <c r="L66" i="14"/>
  <c r="L60" i="14"/>
  <c r="D66" i="14"/>
  <c r="D68" i="14" s="1"/>
  <c r="D60" i="14"/>
  <c r="AA60" i="14"/>
  <c r="AA66" i="14"/>
  <c r="S60" i="14"/>
  <c r="S66" i="14"/>
  <c r="K60" i="14"/>
  <c r="K66" i="14"/>
  <c r="Z66" i="14"/>
  <c r="Z60" i="14"/>
  <c r="R66" i="14"/>
  <c r="R60" i="14"/>
  <c r="J66" i="14"/>
  <c r="J60" i="14"/>
  <c r="AG60" i="14"/>
  <c r="AG66" i="14"/>
  <c r="Y60" i="14"/>
  <c r="Y66" i="14"/>
  <c r="Q60" i="14"/>
  <c r="Q66" i="14"/>
  <c r="I60" i="14"/>
  <c r="I66" i="14"/>
  <c r="AF60" i="14"/>
  <c r="AF66" i="14"/>
  <c r="X60" i="14"/>
  <c r="X66" i="14"/>
  <c r="P60" i="14"/>
  <c r="P66" i="14"/>
  <c r="H60" i="14"/>
  <c r="H66" i="14"/>
  <c r="E56" i="14"/>
  <c r="B10" i="32" l="1"/>
  <c r="B19" i="29"/>
  <c r="B11" i="34"/>
  <c r="B18" i="32"/>
  <c r="B14" i="34"/>
  <c r="B14" i="29"/>
  <c r="B19" i="34"/>
  <c r="B19" i="35"/>
  <c r="B14" i="32"/>
  <c r="B10" i="29"/>
  <c r="B14" i="30"/>
  <c r="B19" i="31"/>
  <c r="B18" i="34"/>
  <c r="B11" i="35"/>
  <c r="B10" i="35"/>
  <c r="B10" i="31"/>
  <c r="B14" i="35"/>
  <c r="G79" i="14"/>
  <c r="H79" i="14" s="1"/>
  <c r="B10" i="33"/>
  <c r="B18" i="29"/>
  <c r="B18" i="33"/>
  <c r="B10" i="30"/>
  <c r="B14" i="33"/>
  <c r="B19" i="32"/>
  <c r="B2" i="19"/>
  <c r="B14" i="19" s="1"/>
  <c r="E44" i="14"/>
  <c r="N25" i="14"/>
  <c r="F76" i="14"/>
  <c r="G72" i="14"/>
  <c r="D62" i="14"/>
  <c r="E59" i="14"/>
  <c r="G95" i="14"/>
  <c r="F100" i="14"/>
  <c r="F44" i="14"/>
  <c r="F92" i="14"/>
  <c r="G87" i="14"/>
  <c r="E31" i="14"/>
  <c r="F65" i="14"/>
  <c r="E68" i="14"/>
  <c r="F107" i="14"/>
  <c r="F56" i="14"/>
  <c r="G84" i="14" l="1"/>
  <c r="D3" i="32"/>
  <c r="D17" i="32" s="1"/>
  <c r="D3" i="33"/>
  <c r="D17" i="33" s="1"/>
  <c r="C18" i="35"/>
  <c r="C14" i="30"/>
  <c r="C10" i="30"/>
  <c r="C18" i="29"/>
  <c r="C14" i="35"/>
  <c r="C10" i="35"/>
  <c r="C18" i="34"/>
  <c r="C14" i="29"/>
  <c r="C10" i="29"/>
  <c r="C11" i="34"/>
  <c r="C19" i="33"/>
  <c r="C11" i="33"/>
  <c r="C19" i="32"/>
  <c r="C14" i="31"/>
  <c r="C10" i="31"/>
  <c r="C18" i="30"/>
  <c r="C19" i="29"/>
  <c r="C10" i="32"/>
  <c r="C10" i="33"/>
  <c r="C11" i="35"/>
  <c r="C11" i="30"/>
  <c r="C14" i="34"/>
  <c r="C19" i="30"/>
  <c r="C14" i="33"/>
  <c r="C18" i="33"/>
  <c r="C10" i="34"/>
  <c r="C11" i="32"/>
  <c r="C19" i="34"/>
  <c r="C19" i="31"/>
  <c r="C11" i="29"/>
  <c r="C19" i="35"/>
  <c r="C18" i="32"/>
  <c r="C14" i="32"/>
  <c r="C11" i="31"/>
  <c r="C18" i="31"/>
  <c r="B4" i="34"/>
  <c r="B4" i="32"/>
  <c r="B4" i="30"/>
  <c r="B4" i="31"/>
  <c r="B4" i="35"/>
  <c r="B4" i="29"/>
  <c r="B4" i="33"/>
  <c r="C3" i="30"/>
  <c r="C17" i="30" s="1"/>
  <c r="C3" i="29"/>
  <c r="C17" i="29" s="1"/>
  <c r="C3" i="35"/>
  <c r="C17" i="35" s="1"/>
  <c r="C3" i="31"/>
  <c r="C17" i="31" s="1"/>
  <c r="C3" i="34"/>
  <c r="C17" i="34" s="1"/>
  <c r="C3" i="33"/>
  <c r="C17" i="33" s="1"/>
  <c r="C3" i="32"/>
  <c r="C17" i="32" s="1"/>
  <c r="G37" i="14"/>
  <c r="E5" i="19" s="1"/>
  <c r="C2" i="19"/>
  <c r="C14" i="19" s="1"/>
  <c r="O25" i="14"/>
  <c r="E62" i="14"/>
  <c r="F59" i="14"/>
  <c r="H37" i="14"/>
  <c r="F5" i="19" s="1"/>
  <c r="G44" i="14"/>
  <c r="G92" i="14"/>
  <c r="H87" i="14"/>
  <c r="H72" i="14"/>
  <c r="G76" i="14"/>
  <c r="H84" i="14"/>
  <c r="I79" i="14"/>
  <c r="G100" i="14"/>
  <c r="H95" i="14"/>
  <c r="G65" i="14"/>
  <c r="F68" i="14"/>
  <c r="F31" i="14"/>
  <c r="G107" i="14"/>
  <c r="G56" i="14"/>
  <c r="F49" i="14"/>
  <c r="D3" i="35" s="1"/>
  <c r="D17" i="35" s="1"/>
  <c r="C4" i="32" l="1"/>
  <c r="C4" i="31"/>
  <c r="C4" i="34"/>
  <c r="C4" i="30"/>
  <c r="C4" i="33"/>
  <c r="C4" i="35"/>
  <c r="C4" i="29"/>
  <c r="D3" i="34"/>
  <c r="D17" i="34" s="1"/>
  <c r="D3" i="30"/>
  <c r="D17" i="30" s="1"/>
  <c r="D14" i="35"/>
  <c r="D10" i="35"/>
  <c r="D18" i="34"/>
  <c r="D14" i="29"/>
  <c r="D10" i="29"/>
  <c r="D11" i="34"/>
  <c r="D19" i="33"/>
  <c r="D11" i="33"/>
  <c r="D19" i="32"/>
  <c r="D19" i="29"/>
  <c r="D10" i="34"/>
  <c r="D14" i="33"/>
  <c r="D18" i="35"/>
  <c r="D14" i="32"/>
  <c r="D10" i="33"/>
  <c r="D19" i="30"/>
  <c r="D10" i="32"/>
  <c r="D14" i="34"/>
  <c r="D18" i="33"/>
  <c r="D11" i="32"/>
  <c r="D10" i="31"/>
  <c r="D18" i="30"/>
  <c r="D11" i="29"/>
  <c r="D19" i="35"/>
  <c r="D19" i="34"/>
  <c r="D10" i="30"/>
  <c r="D18" i="29"/>
  <c r="D11" i="35"/>
  <c r="D18" i="32"/>
  <c r="D11" i="30"/>
  <c r="D14" i="31"/>
  <c r="D19" i="31"/>
  <c r="D14" i="30"/>
  <c r="D18" i="31"/>
  <c r="D11" i="31"/>
  <c r="D3" i="31"/>
  <c r="D17" i="31" s="1"/>
  <c r="D3" i="29"/>
  <c r="D17" i="29" s="1"/>
  <c r="D2" i="19"/>
  <c r="D14" i="19" s="1"/>
  <c r="P25" i="14"/>
  <c r="I37" i="14"/>
  <c r="G5" i="19" s="1"/>
  <c r="H65" i="14"/>
  <c r="G68" i="14"/>
  <c r="H100" i="14"/>
  <c r="I95" i="14"/>
  <c r="G59" i="14"/>
  <c r="F62" i="14"/>
  <c r="I72" i="14"/>
  <c r="H76" i="14"/>
  <c r="H44" i="14"/>
  <c r="I84" i="14"/>
  <c r="J79" i="14"/>
  <c r="I87" i="14"/>
  <c r="H92" i="14"/>
  <c r="G31" i="14"/>
  <c r="H107" i="14"/>
  <c r="G49" i="14"/>
  <c r="E3" i="32" s="1"/>
  <c r="E17" i="32" s="1"/>
  <c r="H56" i="14"/>
  <c r="E3" i="29" l="1"/>
  <c r="E17" i="29" s="1"/>
  <c r="E3" i="35"/>
  <c r="E17" i="35" s="1"/>
  <c r="E3" i="33"/>
  <c r="E17" i="33" s="1"/>
  <c r="E3" i="34"/>
  <c r="E17" i="34" s="1"/>
  <c r="D4" i="33"/>
  <c r="D4" i="35"/>
  <c r="D4" i="30"/>
  <c r="D4" i="31"/>
  <c r="D4" i="34"/>
  <c r="D4" i="32"/>
  <c r="D4" i="29"/>
  <c r="E3" i="30"/>
  <c r="E17" i="30" s="1"/>
  <c r="E3" i="31"/>
  <c r="E17" i="31" s="1"/>
  <c r="F3" i="35"/>
  <c r="F17" i="35" s="1"/>
  <c r="F3" i="31"/>
  <c r="F17" i="31" s="1"/>
  <c r="F3" i="30"/>
  <c r="F17" i="30" s="1"/>
  <c r="F3" i="29"/>
  <c r="F17" i="29" s="1"/>
  <c r="F3" i="34"/>
  <c r="F17" i="34" s="1"/>
  <c r="E14" i="35"/>
  <c r="E10" i="35"/>
  <c r="E18" i="34"/>
  <c r="E14" i="29"/>
  <c r="E10" i="29"/>
  <c r="E11" i="34"/>
  <c r="E19" i="33"/>
  <c r="E11" i="33"/>
  <c r="E19" i="32"/>
  <c r="E19" i="35"/>
  <c r="E11" i="30"/>
  <c r="E19" i="29"/>
  <c r="E18" i="35"/>
  <c r="E14" i="32"/>
  <c r="E10" i="34"/>
  <c r="E14" i="33"/>
  <c r="E19" i="30"/>
  <c r="E14" i="31"/>
  <c r="E11" i="35"/>
  <c r="E14" i="34"/>
  <c r="E10" i="32"/>
  <c r="E18" i="33"/>
  <c r="E11" i="32"/>
  <c r="E10" i="31"/>
  <c r="E10" i="30"/>
  <c r="E18" i="29"/>
  <c r="E11" i="29"/>
  <c r="E19" i="34"/>
  <c r="E18" i="31"/>
  <c r="E18" i="32"/>
  <c r="E19" i="31"/>
  <c r="E14" i="30"/>
  <c r="E10" i="33"/>
  <c r="E18" i="30"/>
  <c r="E11" i="31"/>
  <c r="E2" i="19"/>
  <c r="E14" i="19" s="1"/>
  <c r="Q25" i="14"/>
  <c r="H31" i="14"/>
  <c r="J37" i="14"/>
  <c r="H5" i="19" s="1"/>
  <c r="I44" i="14"/>
  <c r="I65" i="14"/>
  <c r="H68" i="14"/>
  <c r="I76" i="14"/>
  <c r="J72" i="14"/>
  <c r="I92" i="14"/>
  <c r="J87" i="14"/>
  <c r="G62" i="14"/>
  <c r="H59" i="14"/>
  <c r="J84" i="14"/>
  <c r="K79" i="14"/>
  <c r="I100" i="14"/>
  <c r="J95" i="14"/>
  <c r="I107" i="14"/>
  <c r="I56" i="14"/>
  <c r="H49" i="14"/>
  <c r="F3" i="32" s="1"/>
  <c r="F17" i="32" s="1"/>
  <c r="F3" i="33" l="1"/>
  <c r="F17" i="33" s="1"/>
  <c r="E4" i="30"/>
  <c r="E4" i="31"/>
  <c r="E4" i="34"/>
  <c r="E4" i="35"/>
  <c r="E4" i="33"/>
  <c r="E4" i="29"/>
  <c r="E4" i="32"/>
  <c r="F11" i="34"/>
  <c r="F19" i="33"/>
  <c r="F11" i="33"/>
  <c r="F19" i="32"/>
  <c r="F14" i="32"/>
  <c r="F10" i="32"/>
  <c r="F18" i="31"/>
  <c r="F18" i="35"/>
  <c r="F10" i="29"/>
  <c r="F10" i="34"/>
  <c r="F14" i="33"/>
  <c r="F19" i="30"/>
  <c r="F18" i="30"/>
  <c r="F11" i="35"/>
  <c r="F14" i="30"/>
  <c r="F18" i="33"/>
  <c r="F11" i="31"/>
  <c r="F19" i="29"/>
  <c r="F14" i="35"/>
  <c r="F14" i="34"/>
  <c r="F14" i="29"/>
  <c r="F18" i="34"/>
  <c r="F11" i="32"/>
  <c r="F10" i="31"/>
  <c r="F10" i="30"/>
  <c r="F19" i="34"/>
  <c r="F11" i="30"/>
  <c r="F19" i="35"/>
  <c r="F18" i="32"/>
  <c r="F10" i="35"/>
  <c r="F19" i="31"/>
  <c r="F14" i="31"/>
  <c r="F11" i="29"/>
  <c r="F18" i="29"/>
  <c r="F10" i="33"/>
  <c r="F2" i="19"/>
  <c r="F14" i="19" s="1"/>
  <c r="R25" i="14"/>
  <c r="J76" i="14"/>
  <c r="K72" i="14"/>
  <c r="H62" i="14"/>
  <c r="I59" i="14"/>
  <c r="K37" i="14"/>
  <c r="I5" i="19" s="1"/>
  <c r="I68" i="14"/>
  <c r="J65" i="14"/>
  <c r="I31" i="14"/>
  <c r="L79" i="14"/>
  <c r="K84" i="14"/>
  <c r="K95" i="14"/>
  <c r="J100" i="14"/>
  <c r="J92" i="14"/>
  <c r="K87" i="14"/>
  <c r="J44" i="14"/>
  <c r="J107" i="14"/>
  <c r="I49" i="14"/>
  <c r="G3" i="29" s="1"/>
  <c r="G17" i="29" s="1"/>
  <c r="J56" i="14"/>
  <c r="G3" i="31" l="1"/>
  <c r="G17" i="31" s="1"/>
  <c r="G14" i="32"/>
  <c r="G10" i="32"/>
  <c r="G18" i="31"/>
  <c r="G11" i="35"/>
  <c r="G19" i="34"/>
  <c r="G11" i="29"/>
  <c r="G11" i="34"/>
  <c r="G10" i="34"/>
  <c r="G14" i="33"/>
  <c r="G19" i="30"/>
  <c r="G18" i="30"/>
  <c r="G18" i="29"/>
  <c r="G11" i="30"/>
  <c r="G14" i="35"/>
  <c r="G10" i="35"/>
  <c r="G10" i="31"/>
  <c r="G14" i="34"/>
  <c r="G14" i="29"/>
  <c r="G11" i="33"/>
  <c r="G18" i="35"/>
  <c r="G18" i="34"/>
  <c r="G19" i="32"/>
  <c r="G10" i="30"/>
  <c r="G19" i="35"/>
  <c r="G18" i="32"/>
  <c r="G19" i="31"/>
  <c r="G14" i="31"/>
  <c r="G19" i="29"/>
  <c r="G18" i="33"/>
  <c r="G11" i="31"/>
  <c r="G19" i="33"/>
  <c r="G14" i="30"/>
  <c r="G10" i="29"/>
  <c r="G11" i="32"/>
  <c r="G10" i="33"/>
  <c r="G3" i="35"/>
  <c r="G17" i="35" s="1"/>
  <c r="G3" i="33"/>
  <c r="G17" i="33" s="1"/>
  <c r="G3" i="30"/>
  <c r="G17" i="30" s="1"/>
  <c r="G3" i="32"/>
  <c r="G17" i="32" s="1"/>
  <c r="G3" i="34"/>
  <c r="G17" i="34" s="1"/>
  <c r="F4" i="35"/>
  <c r="F4" i="31"/>
  <c r="F4" i="34"/>
  <c r="F4" i="33"/>
  <c r="F4" i="29"/>
  <c r="F4" i="32"/>
  <c r="F4" i="30"/>
  <c r="G2" i="19"/>
  <c r="G14" i="19" s="1"/>
  <c r="S25" i="14"/>
  <c r="K44" i="14"/>
  <c r="L87" i="14"/>
  <c r="K92" i="14"/>
  <c r="K76" i="14"/>
  <c r="L72" i="14"/>
  <c r="M79" i="14"/>
  <c r="L84" i="14"/>
  <c r="L37" i="14"/>
  <c r="J5" i="19" s="1"/>
  <c r="J59" i="14"/>
  <c r="I62" i="14"/>
  <c r="K65" i="14"/>
  <c r="J68" i="14"/>
  <c r="L95" i="14"/>
  <c r="K100" i="14"/>
  <c r="J31" i="14"/>
  <c r="K107" i="14"/>
  <c r="K56" i="14"/>
  <c r="J49" i="14"/>
  <c r="H3" i="32" s="1"/>
  <c r="H17" i="32" s="1"/>
  <c r="H3" i="35" l="1"/>
  <c r="H17" i="35" s="1"/>
  <c r="H3" i="29"/>
  <c r="H17" i="29" s="1"/>
  <c r="H3" i="30"/>
  <c r="H17" i="30" s="1"/>
  <c r="H3" i="33"/>
  <c r="H17" i="33" s="1"/>
  <c r="G4" i="35"/>
  <c r="G4" i="32"/>
  <c r="G4" i="31"/>
  <c r="G4" i="34"/>
  <c r="G4" i="33"/>
  <c r="G4" i="29"/>
  <c r="G4" i="30"/>
  <c r="H14" i="32"/>
  <c r="H10" i="32"/>
  <c r="H18" i="31"/>
  <c r="H14" i="31"/>
  <c r="H10" i="31"/>
  <c r="H18" i="30"/>
  <c r="H14" i="34"/>
  <c r="H10" i="34"/>
  <c r="H18" i="33"/>
  <c r="H14" i="33"/>
  <c r="H10" i="33"/>
  <c r="H18" i="32"/>
  <c r="H18" i="29"/>
  <c r="H11" i="32"/>
  <c r="H14" i="35"/>
  <c r="H19" i="33"/>
  <c r="H19" i="34"/>
  <c r="H10" i="30"/>
  <c r="H19" i="30"/>
  <c r="H18" i="34"/>
  <c r="H19" i="32"/>
  <c r="H11" i="33"/>
  <c r="H18" i="35"/>
  <c r="H19" i="35"/>
  <c r="H11" i="30"/>
  <c r="H10" i="35"/>
  <c r="H19" i="31"/>
  <c r="H14" i="29"/>
  <c r="H11" i="35"/>
  <c r="H11" i="34"/>
  <c r="H14" i="30"/>
  <c r="H10" i="29"/>
  <c r="H19" i="29"/>
  <c r="H11" i="31"/>
  <c r="H11" i="29"/>
  <c r="H3" i="34"/>
  <c r="H17" i="34" s="1"/>
  <c r="H3" i="31"/>
  <c r="H17" i="31" s="1"/>
  <c r="H2" i="19"/>
  <c r="H14" i="19" s="1"/>
  <c r="T25" i="14"/>
  <c r="L100" i="14"/>
  <c r="M95" i="14"/>
  <c r="M37" i="14"/>
  <c r="K5" i="19" s="1"/>
  <c r="L92" i="14"/>
  <c r="M87" i="14"/>
  <c r="L76" i="14"/>
  <c r="M72" i="14"/>
  <c r="K68" i="14"/>
  <c r="L65" i="14"/>
  <c r="M84" i="14"/>
  <c r="N79" i="14"/>
  <c r="L44" i="14"/>
  <c r="K31" i="14"/>
  <c r="K59" i="14"/>
  <c r="J62" i="14"/>
  <c r="L107" i="14"/>
  <c r="K49" i="14"/>
  <c r="I3" i="32" s="1"/>
  <c r="I17" i="32" s="1"/>
  <c r="L56" i="14"/>
  <c r="J3" i="33" l="1"/>
  <c r="J17" i="33" s="1"/>
  <c r="J3" i="30"/>
  <c r="J17" i="30" s="1"/>
  <c r="J3" i="32"/>
  <c r="J17" i="32" s="1"/>
  <c r="J3" i="35"/>
  <c r="J17" i="35" s="1"/>
  <c r="I3" i="34"/>
  <c r="I17" i="34" s="1"/>
  <c r="I3" i="30"/>
  <c r="I17" i="30" s="1"/>
  <c r="I3" i="35"/>
  <c r="I17" i="35" s="1"/>
  <c r="H4" i="30"/>
  <c r="H4" i="31"/>
  <c r="H4" i="33"/>
  <c r="H4" i="32"/>
  <c r="H4" i="34"/>
  <c r="H4" i="29"/>
  <c r="H4" i="35"/>
  <c r="I3" i="33"/>
  <c r="I17" i="33" s="1"/>
  <c r="I3" i="31"/>
  <c r="I17" i="31" s="1"/>
  <c r="I3" i="29"/>
  <c r="I17" i="29" s="1"/>
  <c r="I14" i="32"/>
  <c r="I10" i="32"/>
  <c r="I18" i="31"/>
  <c r="I19" i="35"/>
  <c r="I14" i="31"/>
  <c r="I10" i="31"/>
  <c r="I18" i="30"/>
  <c r="I18" i="29"/>
  <c r="I11" i="33"/>
  <c r="I11" i="32"/>
  <c r="I19" i="33"/>
  <c r="I11" i="31"/>
  <c r="I10" i="35"/>
  <c r="I18" i="33"/>
  <c r="I19" i="31"/>
  <c r="I19" i="32"/>
  <c r="I18" i="35"/>
  <c r="I14" i="35"/>
  <c r="I18" i="34"/>
  <c r="I14" i="33"/>
  <c r="I11" i="30"/>
  <c r="I19" i="34"/>
  <c r="I10" i="34"/>
  <c r="I11" i="34"/>
  <c r="I10" i="30"/>
  <c r="I19" i="30"/>
  <c r="I10" i="33"/>
  <c r="I18" i="32"/>
  <c r="I11" i="35"/>
  <c r="I10" i="29"/>
  <c r="I14" i="30"/>
  <c r="I14" i="29"/>
  <c r="I19" i="29"/>
  <c r="I11" i="29"/>
  <c r="I14" i="34"/>
  <c r="I2" i="19"/>
  <c r="I14" i="19" s="1"/>
  <c r="U25" i="14"/>
  <c r="M92" i="14"/>
  <c r="N87" i="14"/>
  <c r="L59" i="14"/>
  <c r="K62" i="14"/>
  <c r="M100" i="14"/>
  <c r="N95" i="14"/>
  <c r="N84" i="14"/>
  <c r="O79" i="14"/>
  <c r="L31" i="14"/>
  <c r="N37" i="14"/>
  <c r="L5" i="19" s="1"/>
  <c r="L68" i="14"/>
  <c r="M65" i="14"/>
  <c r="M44" i="14"/>
  <c r="M76" i="14"/>
  <c r="N72" i="14"/>
  <c r="M107" i="14"/>
  <c r="M56" i="14"/>
  <c r="L49" i="14"/>
  <c r="J3" i="31" s="1"/>
  <c r="J17" i="31" s="1"/>
  <c r="J14" i="31" l="1"/>
  <c r="J10" i="31"/>
  <c r="J18" i="30"/>
  <c r="J19" i="35"/>
  <c r="J11" i="30"/>
  <c r="J19" i="29"/>
  <c r="J14" i="32"/>
  <c r="J11" i="32"/>
  <c r="J10" i="33"/>
  <c r="J11" i="33"/>
  <c r="J10" i="35"/>
  <c r="J18" i="33"/>
  <c r="J19" i="34"/>
  <c r="J14" i="29"/>
  <c r="J18" i="35"/>
  <c r="J18" i="34"/>
  <c r="J10" i="30"/>
  <c r="J14" i="35"/>
  <c r="J10" i="32"/>
  <c r="J10" i="34"/>
  <c r="J11" i="31"/>
  <c r="J14" i="33"/>
  <c r="J11" i="35"/>
  <c r="J18" i="32"/>
  <c r="J19" i="30"/>
  <c r="J18" i="31"/>
  <c r="J14" i="34"/>
  <c r="J11" i="34"/>
  <c r="J14" i="30"/>
  <c r="J19" i="31"/>
  <c r="J10" i="29"/>
  <c r="J19" i="33"/>
  <c r="J11" i="29"/>
  <c r="J18" i="29"/>
  <c r="J19" i="32"/>
  <c r="K3" i="35"/>
  <c r="K17" i="35" s="1"/>
  <c r="K3" i="33"/>
  <c r="K17" i="33" s="1"/>
  <c r="J3" i="34"/>
  <c r="J17" i="34" s="1"/>
  <c r="I4" i="33"/>
  <c r="I4" i="30"/>
  <c r="I4" i="31"/>
  <c r="I4" i="32"/>
  <c r="I4" i="34"/>
  <c r="I4" i="35"/>
  <c r="I4" i="29"/>
  <c r="J3" i="29"/>
  <c r="J17" i="29" s="1"/>
  <c r="J2" i="19"/>
  <c r="J14" i="19" s="1"/>
  <c r="V25" i="14"/>
  <c r="O84" i="14"/>
  <c r="P79" i="14"/>
  <c r="N44" i="14"/>
  <c r="L62" i="14"/>
  <c r="M59" i="14"/>
  <c r="M68" i="14"/>
  <c r="N65" i="14"/>
  <c r="N100" i="14"/>
  <c r="O95" i="14"/>
  <c r="N92" i="14"/>
  <c r="O87" i="14"/>
  <c r="M31" i="14"/>
  <c r="O72" i="14"/>
  <c r="N76" i="14"/>
  <c r="O37" i="14"/>
  <c r="M5" i="19" s="1"/>
  <c r="N107" i="14"/>
  <c r="M49" i="14"/>
  <c r="K3" i="32" s="1"/>
  <c r="K17" i="32" s="1"/>
  <c r="N56" i="14"/>
  <c r="K14" i="31" l="1"/>
  <c r="K10" i="31"/>
  <c r="K18" i="30"/>
  <c r="K19" i="34"/>
  <c r="K19" i="35"/>
  <c r="K11" i="30"/>
  <c r="K19" i="29"/>
  <c r="K11" i="35"/>
  <c r="K11" i="32"/>
  <c r="K19" i="31"/>
  <c r="K11" i="33"/>
  <c r="K10" i="33"/>
  <c r="K10" i="30"/>
  <c r="K18" i="34"/>
  <c r="K19" i="32"/>
  <c r="K11" i="29"/>
  <c r="K14" i="33"/>
  <c r="K14" i="35"/>
  <c r="K10" i="32"/>
  <c r="K18" i="35"/>
  <c r="K18" i="33"/>
  <c r="K10" i="34"/>
  <c r="K11" i="31"/>
  <c r="K10" i="35"/>
  <c r="K18" i="31"/>
  <c r="K18" i="32"/>
  <c r="K14" i="29"/>
  <c r="K11" i="34"/>
  <c r="K14" i="30"/>
  <c r="K10" i="29"/>
  <c r="K14" i="34"/>
  <c r="K19" i="33"/>
  <c r="K14" i="32"/>
  <c r="K19" i="30"/>
  <c r="K18" i="29"/>
  <c r="K3" i="31"/>
  <c r="K17" i="31" s="1"/>
  <c r="J4" i="33"/>
  <c r="J4" i="35"/>
  <c r="J4" i="32"/>
  <c r="J4" i="30"/>
  <c r="J4" i="34"/>
  <c r="J4" i="31"/>
  <c r="J4" i="29"/>
  <c r="K3" i="29"/>
  <c r="K17" i="29" s="1"/>
  <c r="K3" i="34"/>
  <c r="K17" i="34" s="1"/>
  <c r="K3" i="30"/>
  <c r="K17" i="30" s="1"/>
  <c r="K2" i="19"/>
  <c r="K14" i="19" s="1"/>
  <c r="W25" i="14"/>
  <c r="O92" i="14"/>
  <c r="P87" i="14"/>
  <c r="N59" i="14"/>
  <c r="M62" i="14"/>
  <c r="O76" i="14"/>
  <c r="P72" i="14"/>
  <c r="N31" i="14"/>
  <c r="O44" i="14"/>
  <c r="N68" i="14"/>
  <c r="O65" i="14"/>
  <c r="Q79" i="14"/>
  <c r="P84" i="14"/>
  <c r="O100" i="14"/>
  <c r="P95" i="14"/>
  <c r="P37" i="14"/>
  <c r="N5" i="19" s="1"/>
  <c r="O107" i="14"/>
  <c r="O56" i="14"/>
  <c r="N49" i="14"/>
  <c r="L3" i="34" s="1"/>
  <c r="L17" i="34" s="1"/>
  <c r="L3" i="30" l="1"/>
  <c r="L17" i="30" s="1"/>
  <c r="L3" i="33"/>
  <c r="L17" i="33" s="1"/>
  <c r="L3" i="29"/>
  <c r="L17" i="29" s="1"/>
  <c r="L3" i="31"/>
  <c r="L17" i="31" s="1"/>
  <c r="L3" i="32"/>
  <c r="L17" i="32" s="1"/>
  <c r="L3" i="35"/>
  <c r="L17" i="35" s="1"/>
  <c r="K4" i="35"/>
  <c r="K4" i="34"/>
  <c r="K4" i="30"/>
  <c r="K4" i="29"/>
  <c r="K4" i="32"/>
  <c r="K4" i="33"/>
  <c r="K4" i="31"/>
  <c r="M3" i="33"/>
  <c r="M17" i="33" s="1"/>
  <c r="M3" i="30"/>
  <c r="M17" i="30" s="1"/>
  <c r="M3" i="31"/>
  <c r="M17" i="31" s="1"/>
  <c r="M3" i="29"/>
  <c r="M17" i="29" s="1"/>
  <c r="M3" i="35"/>
  <c r="M17" i="35" s="1"/>
  <c r="L19" i="35"/>
  <c r="L11" i="30"/>
  <c r="L19" i="29"/>
  <c r="L11" i="35"/>
  <c r="L19" i="34"/>
  <c r="L11" i="29"/>
  <c r="L11" i="33"/>
  <c r="L18" i="30"/>
  <c r="L10" i="33"/>
  <c r="L14" i="30"/>
  <c r="L14" i="34"/>
  <c r="L18" i="32"/>
  <c r="L18" i="33"/>
  <c r="L14" i="35"/>
  <c r="L10" i="32"/>
  <c r="L14" i="33"/>
  <c r="L11" i="32"/>
  <c r="L18" i="35"/>
  <c r="L18" i="34"/>
  <c r="L10" i="30"/>
  <c r="L11" i="31"/>
  <c r="L10" i="35"/>
  <c r="L18" i="31"/>
  <c r="L10" i="29"/>
  <c r="L19" i="33"/>
  <c r="L14" i="32"/>
  <c r="L19" i="31"/>
  <c r="L11" i="34"/>
  <c r="L10" i="31"/>
  <c r="L10" i="34"/>
  <c r="L14" i="31"/>
  <c r="L19" i="30"/>
  <c r="L14" i="29"/>
  <c r="L19" i="32"/>
  <c r="L18" i="29"/>
  <c r="L2" i="19"/>
  <c r="L14" i="19" s="1"/>
  <c r="X25" i="14"/>
  <c r="P44" i="14"/>
  <c r="P76" i="14"/>
  <c r="Q72" i="14"/>
  <c r="Q95" i="14"/>
  <c r="P100" i="14"/>
  <c r="O68" i="14"/>
  <c r="P65" i="14"/>
  <c r="P92" i="14"/>
  <c r="Q87" i="14"/>
  <c r="O31" i="14"/>
  <c r="Q84" i="14"/>
  <c r="R79" i="14"/>
  <c r="N62" i="14"/>
  <c r="O59" i="14"/>
  <c r="Q37" i="14"/>
  <c r="O5" i="19" s="1"/>
  <c r="P107" i="14"/>
  <c r="O49" i="14"/>
  <c r="M3" i="32" s="1"/>
  <c r="M17" i="32" s="1"/>
  <c r="P56" i="14"/>
  <c r="M19" i="35" l="1"/>
  <c r="M11" i="30"/>
  <c r="M19" i="29"/>
  <c r="M11" i="35"/>
  <c r="M19" i="34"/>
  <c r="M11" i="29"/>
  <c r="M14" i="34"/>
  <c r="M10" i="34"/>
  <c r="M18" i="33"/>
  <c r="M14" i="33"/>
  <c r="M10" i="33"/>
  <c r="M18" i="32"/>
  <c r="M11" i="31"/>
  <c r="M19" i="30"/>
  <c r="M14" i="35"/>
  <c r="M14" i="30"/>
  <c r="M10" i="32"/>
  <c r="M19" i="31"/>
  <c r="M14" i="29"/>
  <c r="M18" i="34"/>
  <c r="M19" i="32"/>
  <c r="M18" i="35"/>
  <c r="M11" i="33"/>
  <c r="M11" i="32"/>
  <c r="M10" i="30"/>
  <c r="M10" i="31"/>
  <c r="M10" i="35"/>
  <c r="M18" i="31"/>
  <c r="M10" i="29"/>
  <c r="M19" i="33"/>
  <c r="M14" i="32"/>
  <c r="M14" i="31"/>
  <c r="M18" i="29"/>
  <c r="M18" i="30"/>
  <c r="M11" i="34"/>
  <c r="N3" i="29"/>
  <c r="N17" i="29" s="1"/>
  <c r="N3" i="30"/>
  <c r="N17" i="30" s="1"/>
  <c r="N3" i="31"/>
  <c r="N17" i="31" s="1"/>
  <c r="L4" i="30"/>
  <c r="L4" i="35"/>
  <c r="L4" i="34"/>
  <c r="L4" i="29"/>
  <c r="L4" i="33"/>
  <c r="L4" i="32"/>
  <c r="L4" i="31"/>
  <c r="M3" i="34"/>
  <c r="M17" i="34" s="1"/>
  <c r="M2" i="19"/>
  <c r="M14" i="19" s="1"/>
  <c r="Y25" i="14"/>
  <c r="R95" i="14"/>
  <c r="Q100" i="14"/>
  <c r="O62" i="14"/>
  <c r="P59" i="14"/>
  <c r="Q92" i="14"/>
  <c r="R87" i="14"/>
  <c r="Q76" i="14"/>
  <c r="R72" i="14"/>
  <c r="R84" i="14"/>
  <c r="S79" i="14"/>
  <c r="P68" i="14"/>
  <c r="Q65" i="14"/>
  <c r="Q44" i="14"/>
  <c r="R37" i="14"/>
  <c r="P5" i="19" s="1"/>
  <c r="P31" i="14"/>
  <c r="Q107" i="14"/>
  <c r="Q56" i="14"/>
  <c r="P49" i="14"/>
  <c r="N3" i="32" s="1"/>
  <c r="N17" i="32" s="1"/>
  <c r="N3" i="34" l="1"/>
  <c r="N17" i="34" s="1"/>
  <c r="N3" i="33"/>
  <c r="N17" i="33" s="1"/>
  <c r="N11" i="35"/>
  <c r="N19" i="34"/>
  <c r="N11" i="29"/>
  <c r="N14" i="34"/>
  <c r="N10" i="34"/>
  <c r="N18" i="33"/>
  <c r="N14" i="33"/>
  <c r="N10" i="33"/>
  <c r="N18" i="32"/>
  <c r="N14" i="30"/>
  <c r="N10" i="32"/>
  <c r="N14" i="35"/>
  <c r="N19" i="33"/>
  <c r="N18" i="34"/>
  <c r="N19" i="32"/>
  <c r="N10" i="31"/>
  <c r="N18" i="31"/>
  <c r="N18" i="35"/>
  <c r="N11" i="33"/>
  <c r="N10" i="30"/>
  <c r="N11" i="32"/>
  <c r="N10" i="35"/>
  <c r="N11" i="30"/>
  <c r="N10" i="29"/>
  <c r="N19" i="35"/>
  <c r="N14" i="32"/>
  <c r="N19" i="31"/>
  <c r="N11" i="34"/>
  <c r="N14" i="31"/>
  <c r="N19" i="30"/>
  <c r="N14" i="29"/>
  <c r="N19" i="29"/>
  <c r="N11" i="31"/>
  <c r="N18" i="29"/>
  <c r="N18" i="30"/>
  <c r="N3" i="35"/>
  <c r="N17" i="35" s="1"/>
  <c r="M4" i="30"/>
  <c r="M4" i="34"/>
  <c r="M4" i="29"/>
  <c r="M4" i="31"/>
  <c r="M4" i="33"/>
  <c r="M4" i="32"/>
  <c r="M4" i="35"/>
  <c r="N2" i="19"/>
  <c r="N14" i="19" s="1"/>
  <c r="Z25" i="14"/>
  <c r="R100" i="14"/>
  <c r="S95" i="14"/>
  <c r="R44" i="14"/>
  <c r="Q59" i="14"/>
  <c r="P62" i="14"/>
  <c r="R76" i="14"/>
  <c r="S72" i="14"/>
  <c r="R92" i="14"/>
  <c r="S87" i="14"/>
  <c r="R65" i="14"/>
  <c r="Q68" i="14"/>
  <c r="S37" i="14"/>
  <c r="Q5" i="19" s="1"/>
  <c r="T79" i="14"/>
  <c r="S84" i="14"/>
  <c r="Q31" i="14"/>
  <c r="R107" i="14"/>
  <c r="Q49" i="14"/>
  <c r="O3" i="29" s="1"/>
  <c r="O17" i="29" s="1"/>
  <c r="R56" i="14"/>
  <c r="O3" i="32" l="1"/>
  <c r="O17" i="32" s="1"/>
  <c r="O3" i="33"/>
  <c r="O17" i="33" s="1"/>
  <c r="O3" i="31"/>
  <c r="O17" i="31" s="1"/>
  <c r="N4" i="34"/>
  <c r="N4" i="30"/>
  <c r="N4" i="35"/>
  <c r="N4" i="29"/>
  <c r="N4" i="32"/>
  <c r="N4" i="31"/>
  <c r="N4" i="33"/>
  <c r="P3" i="30"/>
  <c r="P17" i="30" s="1"/>
  <c r="P3" i="32"/>
  <c r="P17" i="32" s="1"/>
  <c r="O3" i="30"/>
  <c r="O17" i="30" s="1"/>
  <c r="O3" i="34"/>
  <c r="O17" i="34" s="1"/>
  <c r="O11" i="35"/>
  <c r="O19" i="34"/>
  <c r="O11" i="29"/>
  <c r="O14" i="34"/>
  <c r="O10" i="34"/>
  <c r="O18" i="33"/>
  <c r="O14" i="33"/>
  <c r="O10" i="33"/>
  <c r="O18" i="32"/>
  <c r="O18" i="35"/>
  <c r="O14" i="30"/>
  <c r="O10" i="30"/>
  <c r="O18" i="29"/>
  <c r="O10" i="32"/>
  <c r="O10" i="35"/>
  <c r="O14" i="35"/>
  <c r="O19" i="33"/>
  <c r="O14" i="31"/>
  <c r="O10" i="29"/>
  <c r="O10" i="31"/>
  <c r="O18" i="34"/>
  <c r="O11" i="31"/>
  <c r="O11" i="32"/>
  <c r="O19" i="35"/>
  <c r="O14" i="32"/>
  <c r="O19" i="31"/>
  <c r="O11" i="34"/>
  <c r="O19" i="30"/>
  <c r="O11" i="33"/>
  <c r="O18" i="31"/>
  <c r="O14" i="29"/>
  <c r="O11" i="30"/>
  <c r="O19" i="29"/>
  <c r="O19" i="32"/>
  <c r="O18" i="30"/>
  <c r="O3" i="35"/>
  <c r="O17" i="35" s="1"/>
  <c r="O2" i="19"/>
  <c r="O14" i="19" s="1"/>
  <c r="AA25" i="14"/>
  <c r="T87" i="14"/>
  <c r="S92" i="14"/>
  <c r="R68" i="14"/>
  <c r="S65" i="14"/>
  <c r="T84" i="14"/>
  <c r="U79" i="14"/>
  <c r="Q62" i="14"/>
  <c r="R59" i="14"/>
  <c r="S76" i="14"/>
  <c r="T72" i="14"/>
  <c r="S100" i="14"/>
  <c r="T95" i="14"/>
  <c r="S44" i="14"/>
  <c r="T37" i="14"/>
  <c r="R5" i="19" s="1"/>
  <c r="R31" i="14"/>
  <c r="S107" i="14"/>
  <c r="S56" i="14"/>
  <c r="R49" i="14"/>
  <c r="P3" i="35" s="1"/>
  <c r="P17" i="35" s="1"/>
  <c r="P3" i="29" l="1"/>
  <c r="P17" i="29" s="1"/>
  <c r="P3" i="31"/>
  <c r="P17" i="31" s="1"/>
  <c r="P3" i="33"/>
  <c r="P17" i="33" s="1"/>
  <c r="P3" i="34"/>
  <c r="P17" i="34" s="1"/>
  <c r="P14" i="34"/>
  <c r="P10" i="34"/>
  <c r="P18" i="33"/>
  <c r="P14" i="33"/>
  <c r="P10" i="33"/>
  <c r="P18" i="32"/>
  <c r="P11" i="32"/>
  <c r="P19" i="31"/>
  <c r="P14" i="35"/>
  <c r="P19" i="33"/>
  <c r="P14" i="31"/>
  <c r="P10" i="35"/>
  <c r="P11" i="31"/>
  <c r="P19" i="34"/>
  <c r="P18" i="35"/>
  <c r="P11" i="34"/>
  <c r="P10" i="32"/>
  <c r="P18" i="34"/>
  <c r="P10" i="31"/>
  <c r="P18" i="31"/>
  <c r="P19" i="35"/>
  <c r="P10" i="30"/>
  <c r="P11" i="30"/>
  <c r="P14" i="30"/>
  <c r="P18" i="29"/>
  <c r="P11" i="35"/>
  <c r="P19" i="29"/>
  <c r="P10" i="29"/>
  <c r="P19" i="32"/>
  <c r="P11" i="29"/>
  <c r="P19" i="30"/>
  <c r="P14" i="29"/>
  <c r="P14" i="32"/>
  <c r="P11" i="33"/>
  <c r="P18" i="30"/>
  <c r="O4" i="31"/>
  <c r="O4" i="30"/>
  <c r="O4" i="32"/>
  <c r="O4" i="33"/>
  <c r="O4" i="29"/>
  <c r="O4" i="34"/>
  <c r="O4" i="35"/>
  <c r="P2" i="19"/>
  <c r="P14" i="19" s="1"/>
  <c r="AB25" i="14"/>
  <c r="U84" i="14"/>
  <c r="V79" i="14"/>
  <c r="T92" i="14"/>
  <c r="U87" i="14"/>
  <c r="S31" i="14"/>
  <c r="U37" i="14"/>
  <c r="S5" i="19" s="1"/>
  <c r="T44" i="14"/>
  <c r="S68" i="14"/>
  <c r="T65" i="14"/>
  <c r="U95" i="14"/>
  <c r="T100" i="14"/>
  <c r="T76" i="14"/>
  <c r="U72" i="14"/>
  <c r="R62" i="14"/>
  <c r="S59" i="14"/>
  <c r="T107" i="14"/>
  <c r="T56" i="14"/>
  <c r="S49" i="14"/>
  <c r="Q3" i="35" s="1"/>
  <c r="Q17" i="35" s="1"/>
  <c r="P4" i="33" l="1"/>
  <c r="P4" i="29"/>
  <c r="P4" i="30"/>
  <c r="P4" i="35"/>
  <c r="P4" i="32"/>
  <c r="P4" i="34"/>
  <c r="P4" i="31"/>
  <c r="Q3" i="32"/>
  <c r="Q17" i="32" s="1"/>
  <c r="Q3" i="30"/>
  <c r="Q17" i="30" s="1"/>
  <c r="Q11" i="32"/>
  <c r="Q19" i="31"/>
  <c r="Q14" i="35"/>
  <c r="Q10" i="35"/>
  <c r="Q18" i="34"/>
  <c r="Q14" i="29"/>
  <c r="Q10" i="29"/>
  <c r="Q19" i="33"/>
  <c r="Q10" i="33"/>
  <c r="Q14" i="31"/>
  <c r="Q11" i="31"/>
  <c r="Q11" i="30"/>
  <c r="Q11" i="35"/>
  <c r="Q18" i="31"/>
  <c r="Q19" i="35"/>
  <c r="Q19" i="30"/>
  <c r="Q18" i="33"/>
  <c r="Q10" i="30"/>
  <c r="Q10" i="31"/>
  <c r="Q14" i="33"/>
  <c r="Q10" i="34"/>
  <c r="Q14" i="32"/>
  <c r="Q19" i="34"/>
  <c r="Q11" i="34"/>
  <c r="Q14" i="30"/>
  <c r="Q18" i="29"/>
  <c r="Q18" i="32"/>
  <c r="Q10" i="32"/>
  <c r="Q14" i="34"/>
  <c r="Q19" i="32"/>
  <c r="Q11" i="29"/>
  <c r="Q18" i="30"/>
  <c r="Q19" i="29"/>
  <c r="Q18" i="35"/>
  <c r="Q11" i="33"/>
  <c r="Q3" i="34"/>
  <c r="Q17" i="34" s="1"/>
  <c r="Q3" i="31"/>
  <c r="Q17" i="31" s="1"/>
  <c r="Q3" i="29"/>
  <c r="Q17" i="29" s="1"/>
  <c r="Q3" i="33"/>
  <c r="Q17" i="33" s="1"/>
  <c r="Q2" i="19"/>
  <c r="Q14" i="19" s="1"/>
  <c r="AC25" i="14"/>
  <c r="V37" i="14"/>
  <c r="T5" i="19" s="1"/>
  <c r="U100" i="14"/>
  <c r="V95" i="14"/>
  <c r="T68" i="14"/>
  <c r="U65" i="14"/>
  <c r="U92" i="14"/>
  <c r="V87" i="14"/>
  <c r="T31" i="14"/>
  <c r="U76" i="14"/>
  <c r="V72" i="14"/>
  <c r="U44" i="14"/>
  <c r="V84" i="14"/>
  <c r="W79" i="14"/>
  <c r="S62" i="14"/>
  <c r="T59" i="14"/>
  <c r="U107" i="14"/>
  <c r="T49" i="14"/>
  <c r="R3" i="35" s="1"/>
  <c r="R17" i="35" s="1"/>
  <c r="U56" i="14"/>
  <c r="R3" i="34" l="1"/>
  <c r="R17" i="34" s="1"/>
  <c r="R3" i="30"/>
  <c r="R17" i="30" s="1"/>
  <c r="R3" i="31"/>
  <c r="R17" i="31" s="1"/>
  <c r="R3" i="33"/>
  <c r="R17" i="33" s="1"/>
  <c r="R3" i="29"/>
  <c r="R17" i="29" s="1"/>
  <c r="R3" i="32"/>
  <c r="R17" i="32" s="1"/>
  <c r="R11" i="32"/>
  <c r="R19" i="31"/>
  <c r="R11" i="31"/>
  <c r="R19" i="30"/>
  <c r="R11" i="34"/>
  <c r="R19" i="33"/>
  <c r="R11" i="33"/>
  <c r="R19" i="32"/>
  <c r="R10" i="35"/>
  <c r="R11" i="30"/>
  <c r="R11" i="35"/>
  <c r="R10" i="30"/>
  <c r="R11" i="29"/>
  <c r="R18" i="35"/>
  <c r="R14" i="34"/>
  <c r="R18" i="32"/>
  <c r="R19" i="29"/>
  <c r="R14" i="35"/>
  <c r="R18" i="34"/>
  <c r="R10" i="34"/>
  <c r="R18" i="31"/>
  <c r="R14" i="33"/>
  <c r="R19" i="35"/>
  <c r="R10" i="31"/>
  <c r="R18" i="33"/>
  <c r="R14" i="32"/>
  <c r="R10" i="29"/>
  <c r="R19" i="34"/>
  <c r="R14" i="30"/>
  <c r="R18" i="29"/>
  <c r="R14" i="31"/>
  <c r="R18" i="30"/>
  <c r="R10" i="32"/>
  <c r="R14" i="29"/>
  <c r="R10" i="33"/>
  <c r="Q4" i="33"/>
  <c r="Q4" i="30"/>
  <c r="Q4" i="29"/>
  <c r="Q4" i="31"/>
  <c r="Q4" i="34"/>
  <c r="Q4" i="32"/>
  <c r="Q4" i="35"/>
  <c r="R2" i="19"/>
  <c r="R14" i="19" s="1"/>
  <c r="AD25" i="14"/>
  <c r="U68" i="14"/>
  <c r="V65" i="14"/>
  <c r="X79" i="14"/>
  <c r="W84" i="14"/>
  <c r="V44" i="14"/>
  <c r="V100" i="14"/>
  <c r="W95" i="14"/>
  <c r="V76" i="14"/>
  <c r="W72" i="14"/>
  <c r="U31" i="14"/>
  <c r="V92" i="14"/>
  <c r="W87" i="14"/>
  <c r="T62" i="14"/>
  <c r="U59" i="14"/>
  <c r="W37" i="14"/>
  <c r="U5" i="19" s="1"/>
  <c r="V107" i="14"/>
  <c r="V56" i="14"/>
  <c r="U49" i="14"/>
  <c r="S3" i="33" s="1"/>
  <c r="S17" i="33" s="1"/>
  <c r="S3" i="34" l="1"/>
  <c r="S17" i="34" s="1"/>
  <c r="S3" i="35"/>
  <c r="S17" i="35" s="1"/>
  <c r="S11" i="32"/>
  <c r="S19" i="31"/>
  <c r="S11" i="31"/>
  <c r="S19" i="30"/>
  <c r="S18" i="35"/>
  <c r="S10" i="35"/>
  <c r="S11" i="30"/>
  <c r="S11" i="35"/>
  <c r="S10" i="30"/>
  <c r="S18" i="33"/>
  <c r="S14" i="34"/>
  <c r="S18" i="32"/>
  <c r="S10" i="29"/>
  <c r="S19" i="35"/>
  <c r="S11" i="34"/>
  <c r="S14" i="32"/>
  <c r="S18" i="29"/>
  <c r="S10" i="31"/>
  <c r="S18" i="31"/>
  <c r="S14" i="33"/>
  <c r="S10" i="34"/>
  <c r="S19" i="34"/>
  <c r="S19" i="33"/>
  <c r="S14" i="31"/>
  <c r="S18" i="30"/>
  <c r="S11" i="29"/>
  <c r="S19" i="29"/>
  <c r="S10" i="32"/>
  <c r="S14" i="30"/>
  <c r="S10" i="33"/>
  <c r="S14" i="29"/>
  <c r="S19" i="32"/>
  <c r="S11" i="33"/>
  <c r="S18" i="34"/>
  <c r="S14" i="35"/>
  <c r="S3" i="31"/>
  <c r="S17" i="31" s="1"/>
  <c r="S3" i="32"/>
  <c r="S17" i="32" s="1"/>
  <c r="R4" i="34"/>
  <c r="R4" i="35"/>
  <c r="R4" i="31"/>
  <c r="R4" i="33"/>
  <c r="R4" i="29"/>
  <c r="R4" i="32"/>
  <c r="R4" i="30"/>
  <c r="S3" i="30"/>
  <c r="S17" i="30" s="1"/>
  <c r="S3" i="29"/>
  <c r="S17" i="29" s="1"/>
  <c r="T3" i="29"/>
  <c r="T17" i="29" s="1"/>
  <c r="S2" i="19"/>
  <c r="S14" i="19" s="1"/>
  <c r="AE25" i="14"/>
  <c r="W92" i="14"/>
  <c r="X87" i="14"/>
  <c r="W44" i="14"/>
  <c r="Y79" i="14"/>
  <c r="X84" i="14"/>
  <c r="X37" i="14"/>
  <c r="V5" i="19" s="1"/>
  <c r="V31" i="14"/>
  <c r="W76" i="14"/>
  <c r="X72" i="14"/>
  <c r="V68" i="14"/>
  <c r="W65" i="14"/>
  <c r="X95" i="14"/>
  <c r="W100" i="14"/>
  <c r="V59" i="14"/>
  <c r="U62" i="14"/>
  <c r="W107" i="14"/>
  <c r="V49" i="14"/>
  <c r="T3" i="34" s="1"/>
  <c r="T17" i="34" s="1"/>
  <c r="W56" i="14"/>
  <c r="T3" i="33" l="1"/>
  <c r="T17" i="33" s="1"/>
  <c r="T3" i="35"/>
  <c r="T17" i="35" s="1"/>
  <c r="T3" i="30"/>
  <c r="T17" i="30" s="1"/>
  <c r="T3" i="32"/>
  <c r="T17" i="32" s="1"/>
  <c r="T11" i="31"/>
  <c r="T19" i="30"/>
  <c r="T18" i="35"/>
  <c r="T14" i="30"/>
  <c r="T10" i="30"/>
  <c r="T18" i="29"/>
  <c r="T11" i="35"/>
  <c r="T18" i="33"/>
  <c r="T10" i="31"/>
  <c r="T14" i="29"/>
  <c r="T18" i="34"/>
  <c r="T19" i="32"/>
  <c r="T19" i="35"/>
  <c r="T11" i="34"/>
  <c r="T11" i="30"/>
  <c r="T14" i="33"/>
  <c r="T10" i="29"/>
  <c r="T11" i="32"/>
  <c r="T18" i="31"/>
  <c r="T14" i="32"/>
  <c r="T10" i="34"/>
  <c r="T10" i="35"/>
  <c r="T19" i="34"/>
  <c r="T19" i="33"/>
  <c r="T19" i="31"/>
  <c r="T14" i="31"/>
  <c r="T18" i="30"/>
  <c r="T11" i="29"/>
  <c r="T18" i="32"/>
  <c r="T11" i="33"/>
  <c r="T10" i="33"/>
  <c r="T10" i="32"/>
  <c r="T19" i="29"/>
  <c r="T14" i="34"/>
  <c r="T14" i="35"/>
  <c r="U3" i="32"/>
  <c r="U17" i="32" s="1"/>
  <c r="T3" i="31"/>
  <c r="T17" i="31" s="1"/>
  <c r="S4" i="35"/>
  <c r="S4" i="33"/>
  <c r="S4" i="34"/>
  <c r="S4" i="32"/>
  <c r="S4" i="31"/>
  <c r="S4" i="29"/>
  <c r="S4" i="30"/>
  <c r="T2" i="19"/>
  <c r="T14" i="19" s="1"/>
  <c r="AG25" i="14"/>
  <c r="AF25" i="14"/>
  <c r="X100" i="14"/>
  <c r="Y95" i="14"/>
  <c r="X44" i="14"/>
  <c r="W68" i="14"/>
  <c r="X65" i="14"/>
  <c r="Y37" i="14"/>
  <c r="W5" i="19" s="1"/>
  <c r="X92" i="14"/>
  <c r="Y87" i="14"/>
  <c r="X76" i="14"/>
  <c r="Y72" i="14"/>
  <c r="Y84" i="14"/>
  <c r="Z79" i="14"/>
  <c r="V62" i="14"/>
  <c r="W59" i="14"/>
  <c r="W31" i="14"/>
  <c r="X107" i="14"/>
  <c r="X56" i="14"/>
  <c r="W49" i="14"/>
  <c r="U3" i="31" s="1"/>
  <c r="U17" i="31" s="1"/>
  <c r="U3" i="29" l="1"/>
  <c r="U17" i="29" s="1"/>
  <c r="U3" i="33"/>
  <c r="U17" i="33" s="1"/>
  <c r="U3" i="35"/>
  <c r="U17" i="35" s="1"/>
  <c r="U3" i="30"/>
  <c r="U17" i="30" s="1"/>
  <c r="U11" i="31"/>
  <c r="U19" i="30"/>
  <c r="U18" i="35"/>
  <c r="U14" i="30"/>
  <c r="U10" i="30"/>
  <c r="U18" i="29"/>
  <c r="U18" i="34"/>
  <c r="U14" i="35"/>
  <c r="U10" i="35"/>
  <c r="U14" i="32"/>
  <c r="U10" i="32"/>
  <c r="U18" i="31"/>
  <c r="U18" i="33"/>
  <c r="U10" i="31"/>
  <c r="U14" i="29"/>
  <c r="U19" i="34"/>
  <c r="U19" i="32"/>
  <c r="U19" i="29"/>
  <c r="U10" i="34"/>
  <c r="U14" i="33"/>
  <c r="U18" i="30"/>
  <c r="U11" i="32"/>
  <c r="U10" i="29"/>
  <c r="U19" i="35"/>
  <c r="U11" i="30"/>
  <c r="U11" i="34"/>
  <c r="U11" i="29"/>
  <c r="U18" i="32"/>
  <c r="U10" i="33"/>
  <c r="U14" i="31"/>
  <c r="U19" i="31"/>
  <c r="U19" i="33"/>
  <c r="U14" i="34"/>
  <c r="U11" i="33"/>
  <c r="U11" i="35"/>
  <c r="U3" i="34"/>
  <c r="U17" i="34" s="1"/>
  <c r="T4" i="31"/>
  <c r="T4" i="33"/>
  <c r="T4" i="32"/>
  <c r="T4" i="30"/>
  <c r="T4" i="35"/>
  <c r="T4" i="34"/>
  <c r="T4" i="29"/>
  <c r="U2" i="19"/>
  <c r="U14" i="19" s="1"/>
  <c r="AA79" i="14"/>
  <c r="Z84" i="14"/>
  <c r="Z37" i="14"/>
  <c r="X5" i="19" s="1"/>
  <c r="Y92" i="14"/>
  <c r="Z87" i="14"/>
  <c r="Y76" i="14"/>
  <c r="Z72" i="14"/>
  <c r="X31" i="14"/>
  <c r="Y100" i="14"/>
  <c r="Z95" i="14"/>
  <c r="X68" i="14"/>
  <c r="Y65" i="14"/>
  <c r="Y44" i="14"/>
  <c r="W62" i="14"/>
  <c r="X59" i="14"/>
  <c r="Y107" i="14"/>
  <c r="X49" i="14"/>
  <c r="V3" i="35" s="1"/>
  <c r="V17" i="35" s="1"/>
  <c r="Y56" i="14"/>
  <c r="V3" i="32" l="1"/>
  <c r="V17" i="32" s="1"/>
  <c r="V3" i="29"/>
  <c r="V17" i="29" s="1"/>
  <c r="V3" i="33"/>
  <c r="V17" i="33" s="1"/>
  <c r="V3" i="34"/>
  <c r="V17" i="34" s="1"/>
  <c r="U4" i="31"/>
  <c r="U4" i="33"/>
  <c r="U4" i="29"/>
  <c r="U4" i="30"/>
  <c r="U4" i="34"/>
  <c r="U4" i="35"/>
  <c r="U4" i="32"/>
  <c r="W3" i="35"/>
  <c r="W17" i="35" s="1"/>
  <c r="W3" i="33"/>
  <c r="W17" i="33" s="1"/>
  <c r="W3" i="32"/>
  <c r="W17" i="32" s="1"/>
  <c r="W3" i="34"/>
  <c r="W17" i="34" s="1"/>
  <c r="V3" i="31"/>
  <c r="V17" i="31" s="1"/>
  <c r="V3" i="30"/>
  <c r="V17" i="30" s="1"/>
  <c r="V18" i="35"/>
  <c r="V14" i="30"/>
  <c r="V10" i="30"/>
  <c r="V18" i="29"/>
  <c r="V14" i="35"/>
  <c r="V10" i="35"/>
  <c r="V18" i="34"/>
  <c r="V14" i="29"/>
  <c r="V10" i="29"/>
  <c r="V18" i="33"/>
  <c r="V11" i="31"/>
  <c r="V10" i="31"/>
  <c r="V19" i="32"/>
  <c r="V19" i="34"/>
  <c r="V14" i="32"/>
  <c r="V11" i="33"/>
  <c r="V14" i="33"/>
  <c r="V11" i="32"/>
  <c r="V19" i="33"/>
  <c r="V19" i="31"/>
  <c r="V14" i="31"/>
  <c r="V19" i="35"/>
  <c r="V10" i="34"/>
  <c r="V18" i="31"/>
  <c r="V11" i="30"/>
  <c r="V18" i="32"/>
  <c r="V10" i="33"/>
  <c r="V19" i="29"/>
  <c r="V19" i="30"/>
  <c r="V10" i="32"/>
  <c r="V14" i="34"/>
  <c r="V18" i="30"/>
  <c r="V11" i="29"/>
  <c r="V11" i="35"/>
  <c r="V11" i="34"/>
  <c r="V2" i="19"/>
  <c r="V14" i="19" s="1"/>
  <c r="Y68" i="14"/>
  <c r="Z65" i="14"/>
  <c r="AA87" i="14"/>
  <c r="Z92" i="14"/>
  <c r="Z44" i="14"/>
  <c r="Z100" i="14"/>
  <c r="AA95" i="14"/>
  <c r="AA37" i="14"/>
  <c r="Y5" i="19" s="1"/>
  <c r="X62" i="14"/>
  <c r="Y59" i="14"/>
  <c r="Y31" i="14"/>
  <c r="AA72" i="14"/>
  <c r="Z76" i="14"/>
  <c r="AA84" i="14"/>
  <c r="AB79" i="14"/>
  <c r="Z107" i="14"/>
  <c r="Z56" i="14"/>
  <c r="Y49" i="14"/>
  <c r="W3" i="29" s="1"/>
  <c r="W17" i="29" s="1"/>
  <c r="W3" i="30" l="1"/>
  <c r="W17" i="30" s="1"/>
  <c r="V4" i="35"/>
  <c r="V4" i="33"/>
  <c r="V4" i="31"/>
  <c r="V4" i="32"/>
  <c r="V4" i="30"/>
  <c r="V4" i="34"/>
  <c r="V4" i="29"/>
  <c r="W18" i="35"/>
  <c r="W14" i="30"/>
  <c r="W10" i="30"/>
  <c r="W18" i="29"/>
  <c r="W14" i="35"/>
  <c r="W10" i="35"/>
  <c r="W18" i="34"/>
  <c r="W14" i="29"/>
  <c r="W10" i="29"/>
  <c r="W11" i="34"/>
  <c r="W19" i="33"/>
  <c r="W11" i="33"/>
  <c r="W19" i="32"/>
  <c r="W14" i="31"/>
  <c r="W10" i="31"/>
  <c r="W18" i="30"/>
  <c r="W19" i="34"/>
  <c r="W19" i="31"/>
  <c r="W14" i="32"/>
  <c r="W10" i="34"/>
  <c r="W14" i="33"/>
  <c r="W11" i="29"/>
  <c r="W18" i="31"/>
  <c r="W18" i="33"/>
  <c r="W11" i="30"/>
  <c r="W19" i="35"/>
  <c r="W11" i="31"/>
  <c r="W10" i="33"/>
  <c r="W19" i="29"/>
  <c r="W11" i="35"/>
  <c r="W10" i="32"/>
  <c r="W19" i="30"/>
  <c r="W14" i="34"/>
  <c r="W18" i="32"/>
  <c r="W11" i="32"/>
  <c r="W3" i="31"/>
  <c r="W17" i="31" s="1"/>
  <c r="X3" i="33"/>
  <c r="X17" i="33" s="1"/>
  <c r="X3" i="30"/>
  <c r="X17" i="30" s="1"/>
  <c r="W2" i="19"/>
  <c r="W14" i="19" s="1"/>
  <c r="AB72" i="14"/>
  <c r="AA76" i="14"/>
  <c r="Y62" i="14"/>
  <c r="Z59" i="14"/>
  <c r="AA44" i="14"/>
  <c r="AC79" i="14"/>
  <c r="AB84" i="14"/>
  <c r="AB87" i="14"/>
  <c r="AA92" i="14"/>
  <c r="AB95" i="14"/>
  <c r="AA100" i="14"/>
  <c r="Z31" i="14"/>
  <c r="Z68" i="14"/>
  <c r="AA65" i="14"/>
  <c r="AB37" i="14"/>
  <c r="Z5" i="19" s="1"/>
  <c r="AA107" i="14"/>
  <c r="Z49" i="14"/>
  <c r="X3" i="29" s="1"/>
  <c r="X17" i="29" s="1"/>
  <c r="AA56" i="14"/>
  <c r="X3" i="31" l="1"/>
  <c r="X17" i="31" s="1"/>
  <c r="X14" i="35"/>
  <c r="X10" i="35"/>
  <c r="X18" i="34"/>
  <c r="X14" i="29"/>
  <c r="X10" i="29"/>
  <c r="X11" i="34"/>
  <c r="X19" i="33"/>
  <c r="X11" i="33"/>
  <c r="X19" i="32"/>
  <c r="X19" i="35"/>
  <c r="X19" i="34"/>
  <c r="X10" i="30"/>
  <c r="X14" i="34"/>
  <c r="X18" i="32"/>
  <c r="X19" i="31"/>
  <c r="X18" i="31"/>
  <c r="X11" i="29"/>
  <c r="X18" i="35"/>
  <c r="X10" i="34"/>
  <c r="X14" i="33"/>
  <c r="X19" i="30"/>
  <c r="X11" i="32"/>
  <c r="X10" i="31"/>
  <c r="X18" i="33"/>
  <c r="X11" i="30"/>
  <c r="X14" i="31"/>
  <c r="X14" i="30"/>
  <c r="X11" i="31"/>
  <c r="X18" i="30"/>
  <c r="X14" i="32"/>
  <c r="X10" i="33"/>
  <c r="X19" i="29"/>
  <c r="X11" i="35"/>
  <c r="X18" i="29"/>
  <c r="X10" i="32"/>
  <c r="X3" i="32"/>
  <c r="X17" i="32" s="1"/>
  <c r="X3" i="34"/>
  <c r="X17" i="34" s="1"/>
  <c r="X3" i="35"/>
  <c r="X17" i="35" s="1"/>
  <c r="W4" i="29"/>
  <c r="W4" i="35"/>
  <c r="W4" i="31"/>
  <c r="W4" i="33"/>
  <c r="W4" i="32"/>
  <c r="W4" i="34"/>
  <c r="W4" i="30"/>
  <c r="X2" i="19"/>
  <c r="X14" i="19" s="1"/>
  <c r="AA31" i="14"/>
  <c r="AB44" i="14"/>
  <c r="AA68" i="14"/>
  <c r="AB65" i="14"/>
  <c r="Z62" i="14"/>
  <c r="AA59" i="14"/>
  <c r="AB100" i="14"/>
  <c r="AC95" i="14"/>
  <c r="AC84" i="14"/>
  <c r="AD79" i="14"/>
  <c r="AC37" i="14"/>
  <c r="AA5" i="19" s="1"/>
  <c r="AB92" i="14"/>
  <c r="AC87" i="14"/>
  <c r="AC72" i="14"/>
  <c r="AB76" i="14"/>
  <c r="AB107" i="14"/>
  <c r="AB56" i="14"/>
  <c r="AA49" i="14"/>
  <c r="Y3" i="31" s="1"/>
  <c r="Y17" i="31" s="1"/>
  <c r="Y3" i="32" l="1"/>
  <c r="Y17" i="32" s="1"/>
  <c r="Y14" i="35"/>
  <c r="Y10" i="35"/>
  <c r="Y18" i="34"/>
  <c r="Y14" i="29"/>
  <c r="Y10" i="29"/>
  <c r="Y11" i="34"/>
  <c r="Y19" i="33"/>
  <c r="Y11" i="33"/>
  <c r="Y19" i="32"/>
  <c r="Y19" i="35"/>
  <c r="Y11" i="30"/>
  <c r="Y19" i="29"/>
  <c r="Y19" i="31"/>
  <c r="Y18" i="31"/>
  <c r="Y11" i="29"/>
  <c r="Y14" i="34"/>
  <c r="Y18" i="32"/>
  <c r="Y18" i="30"/>
  <c r="Y10" i="32"/>
  <c r="Y18" i="33"/>
  <c r="Y10" i="30"/>
  <c r="Y19" i="34"/>
  <c r="Y10" i="34"/>
  <c r="Y14" i="31"/>
  <c r="Y14" i="32"/>
  <c r="Y14" i="30"/>
  <c r="Y18" i="29"/>
  <c r="Y11" i="31"/>
  <c r="Y11" i="35"/>
  <c r="Y19" i="30"/>
  <c r="Y11" i="32"/>
  <c r="Y14" i="33"/>
  <c r="Y10" i="33"/>
  <c r="Y10" i="31"/>
  <c r="Y18" i="35"/>
  <c r="Y3" i="30"/>
  <c r="Y17" i="30" s="1"/>
  <c r="Y3" i="33"/>
  <c r="Y17" i="33" s="1"/>
  <c r="Y3" i="34"/>
  <c r="Y17" i="34" s="1"/>
  <c r="Y3" i="35"/>
  <c r="Y17" i="35" s="1"/>
  <c r="Y3" i="29"/>
  <c r="Y17" i="29" s="1"/>
  <c r="X4" i="34"/>
  <c r="X4" i="30"/>
  <c r="X4" i="32"/>
  <c r="X4" i="33"/>
  <c r="X4" i="29"/>
  <c r="X4" i="35"/>
  <c r="X4" i="31"/>
  <c r="Z3" i="35"/>
  <c r="Z17" i="35" s="1"/>
  <c r="Y2" i="19"/>
  <c r="Y14" i="19" s="1"/>
  <c r="AD37" i="14"/>
  <c r="AB5" i="19" s="1"/>
  <c r="AE79" i="14"/>
  <c r="AD84" i="14"/>
  <c r="AC44" i="14"/>
  <c r="AB68" i="14"/>
  <c r="AC65" i="14"/>
  <c r="AC76" i="14"/>
  <c r="AD72" i="14"/>
  <c r="AC100" i="14"/>
  <c r="AD95" i="14"/>
  <c r="AB31" i="14"/>
  <c r="AB59" i="14"/>
  <c r="AA62" i="14"/>
  <c r="AD87" i="14"/>
  <c r="AC92" i="14"/>
  <c r="AC107" i="14"/>
  <c r="AB49" i="14"/>
  <c r="Z3" i="33" s="1"/>
  <c r="Z17" i="33" s="1"/>
  <c r="AC56" i="14"/>
  <c r="Z3" i="31" l="1"/>
  <c r="Z17" i="31" s="1"/>
  <c r="Y4" i="29"/>
  <c r="Y4" i="34"/>
  <c r="Y4" i="30"/>
  <c r="Y4" i="35"/>
  <c r="Y4" i="33"/>
  <c r="Y4" i="31"/>
  <c r="Y4" i="32"/>
  <c r="Z3" i="29"/>
  <c r="Z17" i="29" s="1"/>
  <c r="Z3" i="32"/>
  <c r="Z17" i="32" s="1"/>
  <c r="Z11" i="34"/>
  <c r="Z19" i="33"/>
  <c r="Z11" i="33"/>
  <c r="Z19" i="32"/>
  <c r="Z14" i="32"/>
  <c r="Z10" i="32"/>
  <c r="Z18" i="31"/>
  <c r="Z14" i="29"/>
  <c r="Z11" i="29"/>
  <c r="Z14" i="34"/>
  <c r="Z18" i="32"/>
  <c r="Z18" i="34"/>
  <c r="Z18" i="29"/>
  <c r="Z11" i="32"/>
  <c r="Z10" i="33"/>
  <c r="Z10" i="34"/>
  <c r="Z11" i="30"/>
  <c r="Z14" i="31"/>
  <c r="Z19" i="34"/>
  <c r="Z14" i="30"/>
  <c r="Z18" i="30"/>
  <c r="Z19" i="35"/>
  <c r="Z11" i="31"/>
  <c r="Z10" i="29"/>
  <c r="Z19" i="31"/>
  <c r="Z10" i="35"/>
  <c r="Z11" i="35"/>
  <c r="Z19" i="30"/>
  <c r="Z14" i="33"/>
  <c r="Z10" i="31"/>
  <c r="Z10" i="30"/>
  <c r="Z19" i="29"/>
  <c r="Z18" i="33"/>
  <c r="Z18" i="35"/>
  <c r="Z14" i="35"/>
  <c r="Z3" i="34"/>
  <c r="Z17" i="34" s="1"/>
  <c r="Z3" i="30"/>
  <c r="Z17" i="30" s="1"/>
  <c r="Z2" i="19"/>
  <c r="Z14" i="19" s="1"/>
  <c r="AC31" i="14"/>
  <c r="AD100" i="14"/>
  <c r="AE95" i="14"/>
  <c r="AB62" i="14"/>
  <c r="AC59" i="14"/>
  <c r="AF79" i="14"/>
  <c r="AE84" i="14"/>
  <c r="AD76" i="14"/>
  <c r="AE72" i="14"/>
  <c r="AD65" i="14"/>
  <c r="AC68" i="14"/>
  <c r="AD44" i="14"/>
  <c r="AD92" i="14"/>
  <c r="AE87" i="14"/>
  <c r="AE37" i="14"/>
  <c r="AC5" i="19" s="1"/>
  <c r="AD107" i="14"/>
  <c r="AD56" i="14"/>
  <c r="AC49" i="14"/>
  <c r="AA3" i="31" s="1"/>
  <c r="AA17" i="31" s="1"/>
  <c r="AA3" i="29" l="1"/>
  <c r="AA17" i="29" s="1"/>
  <c r="AA3" i="33"/>
  <c r="AA17" i="33" s="1"/>
  <c r="AA3" i="30"/>
  <c r="AA17" i="30" s="1"/>
  <c r="AA3" i="34"/>
  <c r="AA17" i="34" s="1"/>
  <c r="AA3" i="35"/>
  <c r="AA17" i="35" s="1"/>
  <c r="Z4" i="34"/>
  <c r="Z4" i="29"/>
  <c r="Z4" i="30"/>
  <c r="Z4" i="33"/>
  <c r="Z4" i="31"/>
  <c r="Z4" i="35"/>
  <c r="Z4" i="32"/>
  <c r="AA3" i="32"/>
  <c r="AA17" i="32" s="1"/>
  <c r="AA14" i="32"/>
  <c r="AA10" i="32"/>
  <c r="AA18" i="31"/>
  <c r="AA11" i="35"/>
  <c r="AA19" i="34"/>
  <c r="AA11" i="29"/>
  <c r="AA14" i="34"/>
  <c r="AA19" i="32"/>
  <c r="AA18" i="32"/>
  <c r="AA18" i="34"/>
  <c r="AA19" i="35"/>
  <c r="AA11" i="32"/>
  <c r="AA14" i="31"/>
  <c r="AA11" i="34"/>
  <c r="AA10" i="33"/>
  <c r="AA11" i="31"/>
  <c r="AA18" i="29"/>
  <c r="AA10" i="29"/>
  <c r="AA14" i="30"/>
  <c r="AA19" i="31"/>
  <c r="AA18" i="30"/>
  <c r="AA10" i="35"/>
  <c r="AA19" i="33"/>
  <c r="AA19" i="29"/>
  <c r="AA19" i="30"/>
  <c r="AA14" i="29"/>
  <c r="AA14" i="33"/>
  <c r="AA10" i="31"/>
  <c r="AA10" i="30"/>
  <c r="AA11" i="33"/>
  <c r="AA10" i="34"/>
  <c r="AA11" i="30"/>
  <c r="AA18" i="35"/>
  <c r="AA18" i="33"/>
  <c r="AA14" i="35"/>
  <c r="AA2" i="19"/>
  <c r="AA14" i="19" s="1"/>
  <c r="AG79" i="14"/>
  <c r="AF84" i="14"/>
  <c r="AE65" i="14"/>
  <c r="AD68" i="14"/>
  <c r="AF72" i="14"/>
  <c r="AE76" i="14"/>
  <c r="AE100" i="14"/>
  <c r="AF95" i="14"/>
  <c r="AF37" i="14"/>
  <c r="AD5" i="19" s="1"/>
  <c r="AD31" i="14"/>
  <c r="AE44" i="14"/>
  <c r="AD59" i="14"/>
  <c r="AC62" i="14"/>
  <c r="AE92" i="14"/>
  <c r="AF87" i="14"/>
  <c r="AE107" i="14"/>
  <c r="AD49" i="14"/>
  <c r="AB3" i="33" s="1"/>
  <c r="AB17" i="33" s="1"/>
  <c r="AE56" i="14"/>
  <c r="AB3" i="29" l="1"/>
  <c r="AB17" i="29" s="1"/>
  <c r="AB3" i="32"/>
  <c r="AB17" i="32" s="1"/>
  <c r="AB14" i="32"/>
  <c r="AB10" i="32"/>
  <c r="AB18" i="31"/>
  <c r="AB14" i="31"/>
  <c r="AB10" i="31"/>
  <c r="AB18" i="30"/>
  <c r="AB14" i="34"/>
  <c r="AB10" i="34"/>
  <c r="AB18" i="33"/>
  <c r="AB14" i="33"/>
  <c r="AB10" i="33"/>
  <c r="AB18" i="32"/>
  <c r="AB18" i="34"/>
  <c r="AB19" i="35"/>
  <c r="AB19" i="29"/>
  <c r="AB11" i="33"/>
  <c r="AB14" i="30"/>
  <c r="AB11" i="31"/>
  <c r="AB18" i="29"/>
  <c r="AB10" i="29"/>
  <c r="AB11" i="34"/>
  <c r="AB11" i="29"/>
  <c r="AB19" i="33"/>
  <c r="AB10" i="35"/>
  <c r="AB19" i="34"/>
  <c r="AB19" i="31"/>
  <c r="AB11" i="35"/>
  <c r="AB14" i="29"/>
  <c r="AB10" i="30"/>
  <c r="AB18" i="35"/>
  <c r="AB19" i="32"/>
  <c r="AB11" i="32"/>
  <c r="AB19" i="30"/>
  <c r="AB11" i="30"/>
  <c r="AB14" i="35"/>
  <c r="AB3" i="34"/>
  <c r="AB17" i="34" s="1"/>
  <c r="AB3" i="30"/>
  <c r="AB17" i="30" s="1"/>
  <c r="AC3" i="32"/>
  <c r="AC17" i="32" s="1"/>
  <c r="AC3" i="29"/>
  <c r="AC17" i="29" s="1"/>
  <c r="AB3" i="31"/>
  <c r="AB17" i="31" s="1"/>
  <c r="AB3" i="35"/>
  <c r="AB17" i="35" s="1"/>
  <c r="AA4" i="34"/>
  <c r="AA4" i="35"/>
  <c r="AA4" i="29"/>
  <c r="AA4" i="31"/>
  <c r="AA4" i="33"/>
  <c r="AA4" i="32"/>
  <c r="AA4" i="30"/>
  <c r="AB2" i="19"/>
  <c r="AB14" i="19" s="1"/>
  <c r="AG95" i="14"/>
  <c r="AF100" i="14"/>
  <c r="AG72" i="14"/>
  <c r="AF76" i="14"/>
  <c r="AF65" i="14"/>
  <c r="AE68" i="14"/>
  <c r="AG37" i="14"/>
  <c r="AE5" i="19" s="1"/>
  <c r="AE59" i="14"/>
  <c r="AD62" i="14"/>
  <c r="AF44" i="14"/>
  <c r="AE31" i="14"/>
  <c r="AF92" i="14"/>
  <c r="AG87" i="14"/>
  <c r="AG84" i="14"/>
  <c r="AH79" i="14"/>
  <c r="AF107" i="14"/>
  <c r="AG56" i="14"/>
  <c r="AF56" i="14"/>
  <c r="AE49" i="14"/>
  <c r="AC3" i="31" s="1"/>
  <c r="AC17" i="31" s="1"/>
  <c r="AB4" i="30" l="1"/>
  <c r="AB4" i="31"/>
  <c r="AB4" i="34"/>
  <c r="AB4" i="32"/>
  <c r="AB4" i="33"/>
  <c r="AB4" i="35"/>
  <c r="AB4" i="29"/>
  <c r="AC3" i="33"/>
  <c r="AC17" i="33" s="1"/>
  <c r="AC3" i="35"/>
  <c r="AC17" i="35" s="1"/>
  <c r="AC3" i="34"/>
  <c r="AC17" i="34" s="1"/>
  <c r="AC3" i="30"/>
  <c r="AC17" i="30" s="1"/>
  <c r="AC14" i="32"/>
  <c r="AC10" i="32"/>
  <c r="AC18" i="31"/>
  <c r="AC14" i="31"/>
  <c r="AC10" i="31"/>
  <c r="AC18" i="30"/>
  <c r="AC19" i="35"/>
  <c r="AC19" i="29"/>
  <c r="AC11" i="34"/>
  <c r="AC10" i="29"/>
  <c r="AC18" i="35"/>
  <c r="AC11" i="33"/>
  <c r="AC10" i="33"/>
  <c r="AC11" i="30"/>
  <c r="AC11" i="35"/>
  <c r="AC18" i="32"/>
  <c r="AC19" i="30"/>
  <c r="AC10" i="35"/>
  <c r="AC19" i="34"/>
  <c r="AC19" i="31"/>
  <c r="AC14" i="30"/>
  <c r="AC11" i="29"/>
  <c r="AC19" i="33"/>
  <c r="AC18" i="29"/>
  <c r="AC14" i="29"/>
  <c r="AC14" i="34"/>
  <c r="AC19" i="32"/>
  <c r="AC14" i="35"/>
  <c r="AC11" i="31"/>
  <c r="AC11" i="32"/>
  <c r="AC10" i="34"/>
  <c r="AC18" i="33"/>
  <c r="AC18" i="34"/>
  <c r="AC10" i="30"/>
  <c r="AC14" i="33"/>
  <c r="AC2" i="19"/>
  <c r="AC14" i="19" s="1"/>
  <c r="AG65" i="14"/>
  <c r="AF68" i="14"/>
  <c r="AH84" i="14"/>
  <c r="AG44" i="14"/>
  <c r="AG76" i="14"/>
  <c r="AH72" i="14"/>
  <c r="AF31" i="14"/>
  <c r="AH87" i="14"/>
  <c r="AG92" i="14"/>
  <c r="AE62" i="14"/>
  <c r="AF59" i="14"/>
  <c r="AH95" i="14"/>
  <c r="AG100" i="14"/>
  <c r="AG107" i="14"/>
  <c r="AF49" i="14"/>
  <c r="AD3" i="31" s="1"/>
  <c r="AD17" i="31" s="1"/>
  <c r="AD3" i="29" l="1"/>
  <c r="AD17" i="29" s="1"/>
  <c r="AD3" i="33"/>
  <c r="AD17" i="33" s="1"/>
  <c r="AD3" i="30"/>
  <c r="AD17" i="30" s="1"/>
  <c r="AD3" i="35"/>
  <c r="AD17" i="35" s="1"/>
  <c r="AD3" i="32"/>
  <c r="AD17" i="32" s="1"/>
  <c r="AD3" i="34"/>
  <c r="AD17" i="34" s="1"/>
  <c r="AC4" i="35"/>
  <c r="AC4" i="34"/>
  <c r="AC4" i="29"/>
  <c r="AC4" i="32"/>
  <c r="AC4" i="33"/>
  <c r="AC4" i="31"/>
  <c r="AC4" i="30"/>
  <c r="AD14" i="31"/>
  <c r="AD10" i="31"/>
  <c r="AD18" i="30"/>
  <c r="AD19" i="35"/>
  <c r="AD11" i="30"/>
  <c r="AD19" i="29"/>
  <c r="AD18" i="31"/>
  <c r="AD14" i="33"/>
  <c r="AD10" i="29"/>
  <c r="AD10" i="34"/>
  <c r="AD18" i="35"/>
  <c r="AD11" i="34"/>
  <c r="AD19" i="30"/>
  <c r="AD10" i="33"/>
  <c r="AD11" i="35"/>
  <c r="AD10" i="35"/>
  <c r="AD19" i="34"/>
  <c r="AD14" i="32"/>
  <c r="AD19" i="31"/>
  <c r="AD14" i="30"/>
  <c r="AD11" i="29"/>
  <c r="AD18" i="32"/>
  <c r="AD19" i="33"/>
  <c r="AD18" i="29"/>
  <c r="AD14" i="34"/>
  <c r="AD19" i="32"/>
  <c r="AD18" i="34"/>
  <c r="AD14" i="35"/>
  <c r="AD11" i="32"/>
  <c r="AD11" i="33"/>
  <c r="AD11" i="31"/>
  <c r="AD14" i="29"/>
  <c r="AD18" i="33"/>
  <c r="AD10" i="30"/>
  <c r="AD10" i="32"/>
  <c r="AD2" i="19"/>
  <c r="AD14" i="19" s="1"/>
  <c r="AG31" i="14"/>
  <c r="AH100" i="14"/>
  <c r="AH76" i="14"/>
  <c r="AH92" i="14"/>
  <c r="AF62" i="14"/>
  <c r="AG59" i="14"/>
  <c r="AG68" i="14"/>
  <c r="AH107" i="14"/>
  <c r="AG49" i="14"/>
  <c r="AE3" i="31" s="1"/>
  <c r="AE17" i="31" s="1"/>
  <c r="AD4" i="30" l="1"/>
  <c r="AD4" i="33"/>
  <c r="AD4" i="35"/>
  <c r="AD4" i="29"/>
  <c r="AD4" i="34"/>
  <c r="AD4" i="31"/>
  <c r="AD4" i="32"/>
  <c r="AE3" i="29"/>
  <c r="AE17" i="29" s="1"/>
  <c r="AE14" i="31"/>
  <c r="AE10" i="31"/>
  <c r="AE18" i="30"/>
  <c r="AE19" i="35"/>
  <c r="AE11" i="30"/>
  <c r="AE19" i="29"/>
  <c r="AE11" i="35"/>
  <c r="AE19" i="34"/>
  <c r="AE11" i="32"/>
  <c r="AE19" i="31"/>
  <c r="AE10" i="29"/>
  <c r="AE18" i="35"/>
  <c r="AE11" i="34"/>
  <c r="AE19" i="30"/>
  <c r="AE10" i="34"/>
  <c r="AE14" i="33"/>
  <c r="AE14" i="30"/>
  <c r="AE10" i="32"/>
  <c r="AE14" i="35"/>
  <c r="AE19" i="33"/>
  <c r="AE11" i="31"/>
  <c r="AE10" i="35"/>
  <c r="AE14" i="32"/>
  <c r="AE18" i="31"/>
  <c r="AE18" i="32"/>
  <c r="AE18" i="29"/>
  <c r="AE14" i="29"/>
  <c r="AE11" i="29"/>
  <c r="AE10" i="33"/>
  <c r="AE14" i="34"/>
  <c r="AE19" i="32"/>
  <c r="AE11" i="33"/>
  <c r="AE18" i="34"/>
  <c r="AE18" i="33"/>
  <c r="AE10" i="30"/>
  <c r="AE3" i="35"/>
  <c r="AE17" i="35" s="1"/>
  <c r="AE3" i="34"/>
  <c r="AE17" i="34" s="1"/>
  <c r="AE3" i="30"/>
  <c r="AE17" i="30" s="1"/>
  <c r="AE3" i="33"/>
  <c r="AE17" i="33" s="1"/>
  <c r="AE3" i="32"/>
  <c r="AE17" i="32" s="1"/>
  <c r="AE2" i="19"/>
  <c r="AE14" i="19" s="1"/>
  <c r="AG62" i="14"/>
  <c r="AE4" i="30" l="1"/>
  <c r="AE4" i="35"/>
  <c r="AE4" i="29"/>
  <c r="AE4" i="31"/>
  <c r="AE4" i="32"/>
  <c r="AE4" i="33"/>
  <c r="AE4" i="34"/>
  <c r="D73" i="24"/>
  <c r="E73" i="24" s="1"/>
  <c r="F73" i="24" s="1"/>
  <c r="G73" i="24" s="1"/>
  <c r="B161" i="24"/>
  <c r="B169" i="24" s="1"/>
  <c r="B170" i="24" l="1"/>
  <c r="B173" i="24" s="1"/>
  <c r="B171" i="24"/>
  <c r="B42" i="38" l="1"/>
  <c r="B22" i="31"/>
</calcChain>
</file>

<file path=xl/sharedStrings.xml><?xml version="1.0" encoding="utf-8"?>
<sst xmlns="http://schemas.openxmlformats.org/spreadsheetml/2006/main" count="3647" uniqueCount="1091">
  <si>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</si>
  <si>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</si>
  <si>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</si>
  <si>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</si>
  <si>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</si>
  <si>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</si>
  <si>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</si>
  <si>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</si>
  <si>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</si>
  <si>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</si>
  <si>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</si>
  <si>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</si>
  <si>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</si>
  <si>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</si>
  <si>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</si>
  <si>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</si>
  <si>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</si>
  <si>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</si>
  <si>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</si>
  <si>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</si>
  <si>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</si>
  <si>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</si>
  <si>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</si>
  <si>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</si>
  <si>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</si>
  <si>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</si>
  <si>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</si>
  <si>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</si>
  <si>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</si>
  <si>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</si>
  <si>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</si>
  <si>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</si>
  <si>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</si>
  <si>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</si>
  <si>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</si>
  <si>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</si>
  <si>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</si>
  <si>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</si>
  <si>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</si>
  <si>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</si>
  <si>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</si>
  <si>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</si>
  <si>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</si>
  <si>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</si>
  <si>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</si>
  <si>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</si>
  <si>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</si>
  <si>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</si>
  <si>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</si>
  <si>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</si>
  <si>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</si>
  <si>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</si>
  <si>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</si>
  <si>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</si>
  <si>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</si>
  <si>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</si>
  <si>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</si>
  <si>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</si>
  <si>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</si>
  <si>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</si>
  <si>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</si>
  <si>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</si>
  <si>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</si>
  <si>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</si>
  <si>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</si>
  <si>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</si>
  <si>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</si>
  <si>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</si>
  <si>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</si>
  <si>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</si>
  <si>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</si>
  <si>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</si>
  <si>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</si>
  <si>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</si>
  <si>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</si>
  <si>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</si>
  <si>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</si>
  <si>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</si>
  <si>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</si>
  <si>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</si>
  <si>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</si>
  <si>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</si>
  <si>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</si>
  <si>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</si>
  <si>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</si>
  <si>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</si>
  <si>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</si>
  <si>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</si>
  <si>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</si>
  <si>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</si>
  <si>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</si>
  <si>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</si>
  <si>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</si>
  <si>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</si>
  <si>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</si>
  <si>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</si>
  <si>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</si>
  <si>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</si>
  <si>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</si>
  <si>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</si>
  <si>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</si>
  <si>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</si>
  <si>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</si>
  <si>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</si>
  <si>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</si>
  <si>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</si>
  <si>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</si>
  <si>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</si>
  <si>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</si>
  <si>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</si>
  <si>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</si>
  <si>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</si>
  <si>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</si>
  <si>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</si>
  <si>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</si>
  <si>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</si>
  <si>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</si>
  <si>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</si>
  <si>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</si>
  <si>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</si>
  <si>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</si>
  <si>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</si>
  <si>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</si>
  <si>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</si>
  <si>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</si>
  <si>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</si>
  <si>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</si>
  <si>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</si>
  <si>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</si>
  <si>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</si>
  <si>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</si>
  <si>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</si>
  <si>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</si>
  <si>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</si>
  <si>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</si>
  <si>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</si>
  <si>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</si>
  <si>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</si>
  <si>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</si>
  <si>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</si>
  <si>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</si>
  <si>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</si>
  <si>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</si>
  <si>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</si>
  <si>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</si>
  <si>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</si>
  <si>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</si>
  <si>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</si>
  <si>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</si>
  <si>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</si>
  <si>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</si>
  <si>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</si>
  <si>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</si>
  <si>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</si>
  <si>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</si>
  <si>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</si>
  <si>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</si>
  <si>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</si>
  <si>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</si>
  <si>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</si>
  <si>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</si>
  <si>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</si>
  <si>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</si>
  <si>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</si>
  <si>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</si>
  <si>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</si>
  <si>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</si>
  <si>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</si>
  <si>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</si>
  <si>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</si>
  <si>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</si>
  <si>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</si>
  <si>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</si>
  <si>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</si>
  <si>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</si>
  <si>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</si>
  <si>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</si>
  <si>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</si>
  <si>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</si>
  <si>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</si>
  <si>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</si>
  <si>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</si>
  <si>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</si>
  <si>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</si>
  <si>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</si>
  <si>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</si>
  <si>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</si>
  <si>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</si>
  <si>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</si>
  <si>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</si>
  <si>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</si>
  <si>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</si>
  <si>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</si>
  <si>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</si>
  <si>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</si>
  <si>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</si>
  <si>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</si>
  <si>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</si>
  <si>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</si>
  <si>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</si>
  <si>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</si>
  <si>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</si>
  <si>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</si>
  <si>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</si>
  <si>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</si>
  <si>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</si>
  <si>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</si>
  <si>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</si>
  <si>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</si>
  <si>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</si>
  <si>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</si>
  <si>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</si>
  <si>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</si>
  <si>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</si>
  <si>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</si>
  <si>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</si>
  <si>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</si>
  <si>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</si>
  <si>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</si>
  <si>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</si>
  <si>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</si>
  <si>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</si>
  <si>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</si>
  <si>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</si>
  <si>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</si>
  <si>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</si>
  <si>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</si>
  <si>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</si>
  <si>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</si>
  <si>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</si>
  <si>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</si>
  <si>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</si>
  <si>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</si>
  <si>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</si>
  <si>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</si>
  <si>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</si>
  <si>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</si>
  <si>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</si>
  <si>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</si>
  <si>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</si>
  <si>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</si>
  <si>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</si>
  <si>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</si>
  <si>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</si>
  <si>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</si>
  <si>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</si>
  <si>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</si>
  <si>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</si>
  <si>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</si>
  <si>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</si>
  <si>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</si>
  <si>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</si>
  <si>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Capital Costs of Solar Thermal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</si>
  <si>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</si>
  <si>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</si>
  <si>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</si>
  <si>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</si>
  <si>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</si>
  <si>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</si>
  <si>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</si>
  <si>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</si>
  <si>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</si>
  <si>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</si>
  <si>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</si>
  <si>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</si>
  <si>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</si>
  <si>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</si>
  <si>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</si>
  <si>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</si>
  <si>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</si>
  <si>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</si>
  <si>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</si>
  <si>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</si>
  <si>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</si>
  <si>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</si>
  <si>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</si>
  <si>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</si>
  <si>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</si>
  <si>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</si>
  <si>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</si>
  <si>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</si>
  <si>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</si>
  <si>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</si>
  <si>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</si>
  <si>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</si>
  <si>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</si>
  <si>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</si>
  <si>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</si>
  <si>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</si>
  <si>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</si>
  <si>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</si>
  <si>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</si>
  <si>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</si>
  <si>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</si>
  <si>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</si>
  <si>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</si>
  <si>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</si>
  <si>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</si>
  <si>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</si>
  <si>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</si>
  <si>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</si>
  <si>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</si>
  <si>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</si>
  <si>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</si>
  <si>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</si>
  <si>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</si>
  <si>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</si>
  <si>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</si>
  <si>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</si>
  <si>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</si>
  <si>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</si>
  <si>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</si>
  <si>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</si>
  <si>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</si>
  <si>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</si>
  <si>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</si>
  <si>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</si>
  <si>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</si>
  <si>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</si>
  <si>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</si>
  <si>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</si>
  <si>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</si>
  <si>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</si>
  <si>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</si>
  <si>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</si>
  <si>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</si>
  <si>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</si>
  <si>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</si>
  <si>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</si>
  <si>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</si>
  <si>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</si>
  <si>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</si>
  <si>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</si>
  <si>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</si>
  <si>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</si>
  <si>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</si>
  <si>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</si>
  <si>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</si>
  <si>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</si>
  <si>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</si>
  <si>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</si>
  <si>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</si>
  <si>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</si>
  <si>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</si>
  <si>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</si>
  <si>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</si>
  <si>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</si>
  <si>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</si>
  <si>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</si>
  <si>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</si>
  <si>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</si>
  <si>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</si>
  <si>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</si>
  <si>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</si>
  <si>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</si>
  <si>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</si>
  <si>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</si>
  <si>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</si>
  <si>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</si>
  <si>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</si>
  <si>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</si>
  <si>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</si>
  <si>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</si>
  <si>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</si>
  <si>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</si>
  <si>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</si>
  <si>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</si>
  <si>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</si>
  <si>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</si>
  <si>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</si>
  <si>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</si>
  <si>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</si>
  <si>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</si>
  <si>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</si>
  <si>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</si>
  <si>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</si>
  <si>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</si>
  <si>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</si>
  <si>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</si>
  <si>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</si>
  <si>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</si>
  <si>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</si>
  <si>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</si>
  <si>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</si>
  <si>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</si>
  <si>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</si>
  <si>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</si>
  <si>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</si>
  <si>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</si>
  <si>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</si>
  <si>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</si>
  <si>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</si>
  <si>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</si>
  <si>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</si>
  <si>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</si>
  <si>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</si>
  <si>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</si>
  <si>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</si>
  <si>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</si>
  <si>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</si>
  <si>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</si>
  <si>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</si>
  <si>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</si>
  <si>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</si>
  <si>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</si>
  <si>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</si>
  <si>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</si>
  <si>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</si>
  <si>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</si>
  <si>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</si>
  <si>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</si>
  <si>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</si>
  <si>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</si>
  <si>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</si>
  <si>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</si>
  <si>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</si>
  <si>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</si>
  <si>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</si>
  <si>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</si>
  <si>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</si>
  <si>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</si>
  <si>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</si>
  <si>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</si>
  <si>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</si>
  <si>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</si>
  <si>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</si>
  <si>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</si>
  <si>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</si>
  <si>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</si>
  <si>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</si>
  <si>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</si>
  <si>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</si>
  <si>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</si>
  <si>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</si>
  <si>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</si>
  <si>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</si>
  <si>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</si>
  <si>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</si>
  <si>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</si>
  <si>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</si>
  <si>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</si>
  <si>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</si>
  <si>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</si>
  <si>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</si>
  <si>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</si>
  <si>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</si>
  <si>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</si>
  <si>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</si>
  <si>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</si>
  <si>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</si>
  <si>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</si>
  <si>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</si>
  <si>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</si>
  <si>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</si>
  <si>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</si>
  <si>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</si>
  <si>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</si>
  <si>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</si>
  <si>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</si>
  <si>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</si>
  <si>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</si>
  <si>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</si>
  <si>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</si>
  <si>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</si>
  <si>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</si>
  <si>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</si>
  <si>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</si>
  <si>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</si>
  <si>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</si>
  <si>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</si>
  <si>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</si>
  <si>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</si>
  <si>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</si>
  <si>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</si>
  <si>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</si>
  <si>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</si>
  <si>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</si>
  <si>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</si>
  <si>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</si>
  <si>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</si>
  <si>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</si>
  <si>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</si>
  <si>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</si>
  <si>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</si>
  <si>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</si>
  <si>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</si>
  <si>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</si>
  <si>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</si>
  <si>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</si>
  <si>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</si>
  <si>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</si>
  <si>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</si>
  <si>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</si>
  <si>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</si>
  <si>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</si>
  <si>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</si>
  <si>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</si>
  <si>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</si>
  <si>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</si>
  <si>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</si>
  <si>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</si>
  <si>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</si>
  <si>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</si>
  <si>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</si>
  <si>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</si>
  <si>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</si>
  <si>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</si>
  <si>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</si>
  <si>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</si>
  <si>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</si>
  <si>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</si>
  <si>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</si>
  <si>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</si>
  <si>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</si>
  <si>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</si>
  <si>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</si>
  <si>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</si>
  <si>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</si>
  <si>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</si>
  <si>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</si>
  <si>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</si>
  <si>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</si>
  <si>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</si>
  <si>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</si>
  <si>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</si>
  <si>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</si>
  <si>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</si>
  <si>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</si>
  <si>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</si>
  <si>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</si>
  <si>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</si>
  <si>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</si>
  <si>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</si>
  <si>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</si>
  <si>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</si>
  <si>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</si>
  <si>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</si>
  <si>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</si>
  <si>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</si>
  <si>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</si>
  <si>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</si>
  <si>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</si>
  <si>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</si>
  <si>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</si>
  <si>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</si>
  <si>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</si>
  <si>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</si>
  <si>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</si>
  <si>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</si>
  <si>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</si>
  <si>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</si>
  <si>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</si>
  <si>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</si>
  <si>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</si>
  <si>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</si>
  <si>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</si>
  <si>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</si>
  <si>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</si>
  <si>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</si>
  <si>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</si>
  <si>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</si>
  <si>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</si>
  <si>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</si>
  <si>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</si>
  <si>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</si>
  <si>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</si>
  <si>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</si>
  <si>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</si>
  <si>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</si>
  <si>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</si>
  <si>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</si>
  <si>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</si>
  <si>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</si>
  <si>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</si>
  <si>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</si>
  <si>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</si>
  <si>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</si>
  <si>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</si>
  <si>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</si>
  <si>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</si>
  <si>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</si>
  <si>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</si>
  <si>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</si>
  <si>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</si>
  <si>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</si>
  <si>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</si>
  <si>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</si>
  <si>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</si>
  <si>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</si>
  <si>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</si>
  <si>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</si>
  <si>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</si>
  <si>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</si>
  <si>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</si>
  <si>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</si>
  <si>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</si>
  <si>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</si>
  <si>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</si>
  <si>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</si>
  <si>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</si>
  <si>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</si>
  <si>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</si>
  <si>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</si>
  <si>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</si>
  <si>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</si>
  <si>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</si>
  <si>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</si>
  <si>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</si>
  <si>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</si>
  <si>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</si>
  <si>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</si>
  <si>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</si>
  <si>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</si>
  <si>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</si>
  <si>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</si>
  <si>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</si>
  <si>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</si>
  <si>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</si>
  <si>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</si>
  <si>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</si>
  <si>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</si>
  <si>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</si>
  <si>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</si>
  <si>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</si>
  <si>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</si>
  <si>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</si>
  <si>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</si>
  <si>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</si>
  <si>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</si>
  <si>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</si>
  <si>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</si>
  <si>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</si>
  <si>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</si>
  <si>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</si>
  <si>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</si>
  <si>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</si>
  <si>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</si>
  <si>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</si>
  <si>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</si>
  <si>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</si>
  <si>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</si>
  <si>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</si>
  <si>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</si>
  <si>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</si>
  <si>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</si>
  <si>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</si>
  <si>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</si>
  <si>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</si>
  <si>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</si>
  <si>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</si>
  <si>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</si>
  <si>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</si>
  <si>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</si>
  <si>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</si>
  <si>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</si>
  <si>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</si>
  <si>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</si>
  <si>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</si>
  <si>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</si>
  <si>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</si>
  <si>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</si>
  <si>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</si>
  <si>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</si>
  <si>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</si>
  <si>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</si>
  <si>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</si>
  <si>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</si>
  <si>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</si>
  <si>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</si>
  <si>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</si>
  <si>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</si>
  <si>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</si>
  <si>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</si>
  <si>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</si>
  <si>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</si>
  <si>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</si>
  <si>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</si>
  <si>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</si>
  <si>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</si>
  <si>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</si>
  <si>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</si>
  <si>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</si>
  <si>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</si>
  <si>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</si>
  <si>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</si>
  <si>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</si>
  <si>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</si>
  <si>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</si>
  <si>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</si>
  <si>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</si>
  <si>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</si>
  <si>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</si>
  <si>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</si>
  <si>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</si>
  <si>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</si>
  <si>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</si>
  <si>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</si>
  <si>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</si>
  <si>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</si>
  <si>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</si>
  <si>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</si>
  <si>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</si>
  <si>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</si>
  <si>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</si>
  <si>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</si>
  <si>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</si>
  <si>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</si>
  <si>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</si>
  <si>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</si>
  <si>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</si>
  <si>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</si>
  <si>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</si>
  <si>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</si>
  <si>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</si>
  <si>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</si>
  <si>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</si>
  <si>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</si>
  <si>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</si>
  <si>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</si>
  <si>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</si>
  <si>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</si>
  <si>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</si>
  <si>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</si>
  <si>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</si>
  <si>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</si>
  <si>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</si>
  <si>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</si>
  <si>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</si>
  <si>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</si>
  <si>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</si>
  <si>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</si>
  <si>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</si>
  <si>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</si>
  <si>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</si>
  <si>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</si>
  <si>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</si>
  <si>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</si>
  <si>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</si>
  <si>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</si>
  <si>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</si>
  <si>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</si>
  <si>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</si>
  <si>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</si>
  <si>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</si>
  <si>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</si>
  <si>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</si>
  <si>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</si>
  <si>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</si>
  <si>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</si>
  <si>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</si>
  <si>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</si>
  <si>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</si>
  <si>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</si>
  <si>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</si>
  <si>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</si>
  <si>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</si>
  <si>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</si>
  <si>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</si>
  <si>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</si>
  <si>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</si>
  <si>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</si>
  <si>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</si>
  <si>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</si>
  <si>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</si>
  <si>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</si>
  <si>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</si>
  <si>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</si>
  <si>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</si>
  <si>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</si>
  <si>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</si>
  <si>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</si>
  <si>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</si>
  <si>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</si>
  <si>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</si>
  <si>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</si>
  <si>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</si>
  <si>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</si>
  <si>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</si>
  <si>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</si>
  <si>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</si>
  <si>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</si>
  <si>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</si>
  <si>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</si>
  <si>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</si>
  <si>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</si>
  <si>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</si>
  <si>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</si>
  <si>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</si>
  <si>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</si>
  <si>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</si>
  <si>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</si>
  <si>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</si>
  <si>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</si>
  <si>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</si>
  <si>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</si>
  <si>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</si>
  <si>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</si>
  <si>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</si>
  <si>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</si>
  <si>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</si>
  <si>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</si>
  <si>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</si>
  <si>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</si>
  <si>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</si>
  <si>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</si>
  <si>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</si>
  <si>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</si>
  <si>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</si>
  <si>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</si>
  <si>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</si>
  <si>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</si>
  <si>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</si>
  <si>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</si>
  <si>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</si>
  <si>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</si>
  <si>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</si>
  <si>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</si>
  <si>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</si>
  <si>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</si>
  <si>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</si>
  <si>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</si>
  <si>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</si>
  <si>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</si>
  <si>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</si>
  <si>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</si>
  <si>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</si>
  <si>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</si>
  <si>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</si>
  <si>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</si>
  <si>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</si>
  <si>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</si>
  <si>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</si>
  <si>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</si>
  <si>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</si>
  <si>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</si>
  <si>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</si>
  <si>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</si>
  <si>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</si>
  <si>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</si>
  <si>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</si>
  <si>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</si>
  <si>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</si>
  <si>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</si>
  <si>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</si>
  <si>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</si>
  <si>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</si>
  <si>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</si>
  <si>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</si>
  <si>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</si>
  <si>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</si>
  <si>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</si>
  <si>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</si>
  <si>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</si>
  <si>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</si>
  <si>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</si>
  <si>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</si>
  <si>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</si>
  <si>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</si>
  <si>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</si>
  <si>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</si>
  <si>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</si>
  <si>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</si>
  <si>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</si>
  <si>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</si>
  <si>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</si>
  <si>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</si>
  <si>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</si>
  <si>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</si>
  <si>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</si>
  <si>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</si>
  <si>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</si>
  <si>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</si>
  <si>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</si>
  <si>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</si>
  <si>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</si>
  <si>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</si>
  <si>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</si>
  <si>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</si>
  <si>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</si>
  <si>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</si>
  <si>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</si>
  <si>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</si>
  <si>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</si>
  <si>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</si>
  <si>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</si>
  <si>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</si>
  <si>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</si>
  <si>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</si>
  <si>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</si>
  <si>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</si>
  <si>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</si>
  <si>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</si>
  <si>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</si>
  <si>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</si>
  <si>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</si>
  <si>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</si>
  <si>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</si>
  <si>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</si>
  <si>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</si>
  <si>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</si>
  <si>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</si>
  <si>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</si>
  <si>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</si>
  <si>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</si>
  <si>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</si>
  <si>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</si>
  <si>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</si>
  <si>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</si>
  <si>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</si>
  <si>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</si>
  <si>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</si>
  <si>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</si>
  <si>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</si>
  <si>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</si>
  <si>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</si>
  <si>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</si>
  <si>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</si>
  <si>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</si>
  <si>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</si>
  <si>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</si>
  <si>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</si>
  <si>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</si>
  <si>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</si>
  <si>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</si>
  <si>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</si>
  <si>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</si>
  <si>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</si>
  <si>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</si>
  <si>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</si>
  <si>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</si>
  <si>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</si>
  <si>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</si>
  <si>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</si>
  <si>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</si>
  <si>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</si>
  <si>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</si>
  <si>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</si>
  <si>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</si>
  <si>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</si>
  <si>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</si>
  <si>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</si>
  <si>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</si>
  <si>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</si>
  <si>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</si>
  <si>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</si>
  <si>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</si>
  <si>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</si>
  <si>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</si>
  <si>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</si>
  <si>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</si>
  <si>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</si>
  <si>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</si>
  <si>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</si>
  <si>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</si>
  <si>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</si>
  <si>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</si>
  <si>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</si>
  <si>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</si>
  <si>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</si>
  <si>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</si>
  <si>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</si>
  <si>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</si>
  <si>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</si>
  <si>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</si>
  <si>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</si>
  <si>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</si>
  <si>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</si>
  <si>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</si>
  <si>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</si>
  <si>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</si>
  <si>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</si>
  <si>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</si>
  <si>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</si>
  <si>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</si>
  <si>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</si>
  <si>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</si>
  <si>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</si>
  <si>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</si>
  <si>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</si>
  <si>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</si>
  <si>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</si>
  <si>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</si>
  <si>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</si>
  <si>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</si>
  <si>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</si>
  <si>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</si>
  <si>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</si>
  <si>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</si>
  <si>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</si>
  <si>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</si>
  <si>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</si>
  <si>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</si>
  <si>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</si>
  <si>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</si>
  <si>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</si>
  <si>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</si>
  <si>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</si>
  <si>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Green hydrogen $ per kg (2020 $)</t>
  </si>
  <si>
    <t>Blue hydrogen $ per kg (2020 $)</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</si>
  <si>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</si>
  <si>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</si>
  <si>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</si>
  <si>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</si>
  <si>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</si>
  <si>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</si>
  <si>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</si>
  <si>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</si>
  <si>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</si>
  <si>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</si>
  <si>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</si>
  <si>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</si>
  <si>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</si>
  <si>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</si>
  <si>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</si>
  <si>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</si>
  <si>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</si>
  <si>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</si>
  <si>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</si>
  <si>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</si>
  <si>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</si>
  <si>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</si>
  <si>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</si>
  <si>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</si>
  <si>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</si>
  <si>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</si>
  <si>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</si>
  <si>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</si>
  <si>
    <t>Latest calibration year target passed: 2036</t>
  </si>
  <si>
    <t>Hydrogen Prices using CEC/CARB Start Year Price and IEA Rate of Price Decline</t>
  </si>
  <si>
    <t>Green Hydrogen Prices ($/BTU)</t>
  </si>
  <si>
    <t>Blue Hydrogen Prices ($/BTU)</t>
  </si>
  <si>
    <t>Transportation Sector Hydrogen Prices</t>
  </si>
  <si>
    <t>$/kg (2020 USD)</t>
  </si>
  <si>
    <t>$/BTU (2012 USD)</t>
  </si>
  <si>
    <t>Distribution and Storage Costs (DOE)</t>
  </si>
  <si>
    <t>T&amp;D $ per kg (2022 $)</t>
  </si>
  <si>
    <t>Unsubsidized Prices</t>
  </si>
  <si>
    <t>Industry Sector Price</t>
  </si>
  <si>
    <t>Electricity Sector Price</t>
  </si>
  <si>
    <t>Subsidized Prices</t>
  </si>
  <si>
    <t>Subsidy</t>
  </si>
  <si>
    <t>Hydrogen Phase-in Period</t>
  </si>
  <si>
    <t>Hydrogen Tax Credit Phase-out Period (adjusting for duration period)</t>
  </si>
  <si>
    <t>2023 to 2012</t>
  </si>
  <si>
    <t>EIA Data from MECS</t>
  </si>
  <si>
    <t>https://www.eia.gov/todayinenergy/detail.php?id=61763</t>
  </si>
  <si>
    <t>$2018/MBTU</t>
  </si>
  <si>
    <t>$2012/BTU</t>
  </si>
  <si>
    <t>chemicals</t>
  </si>
  <si>
    <t>petroleum and coal products</t>
  </si>
  <si>
    <t>nonmetallic mineral products</t>
  </si>
  <si>
    <t>primary metals</t>
  </si>
  <si>
    <t>wood products</t>
  </si>
  <si>
    <t>bevarage and tobacco products</t>
  </si>
  <si>
    <t>computer and electronic products</t>
  </si>
  <si>
    <t>fabricated metal products</t>
  </si>
  <si>
    <t>transportation equipment</t>
  </si>
  <si>
    <t>printing and related support</t>
  </si>
  <si>
    <t>elec. Equip., appliances, and components</t>
  </si>
  <si>
    <t>indst/BIFUbC</t>
  </si>
  <si>
    <t>agriculture and forestry 01T03</t>
  </si>
  <si>
    <t>coal mining 05</t>
  </si>
  <si>
    <t>oil and gas extraction 06</t>
  </si>
  <si>
    <t>other mining and quarrying 07T08</t>
  </si>
  <si>
    <t>food beverage and tobacco 10T12</t>
  </si>
  <si>
    <t>textiles apparel and leather 13T15</t>
  </si>
  <si>
    <t>wood products 16</t>
  </si>
  <si>
    <t>pulp paper and printing 17T18</t>
  </si>
  <si>
    <t>refined petroleum and coke 19</t>
  </si>
  <si>
    <t>chemicals 20</t>
  </si>
  <si>
    <t>rubber and plastic products 22</t>
  </si>
  <si>
    <t>glass and glass products 231</t>
  </si>
  <si>
    <t>cement and other nonmetallic minerals 239</t>
  </si>
  <si>
    <t>iron and steel 241</t>
  </si>
  <si>
    <t>other metals 242</t>
  </si>
  <si>
    <t>metal products except machinery and vehicles 25</t>
  </si>
  <si>
    <t>computers and electronics 26</t>
  </si>
  <si>
    <t>appliances and electrical equipment 27</t>
  </si>
  <si>
    <t>other machinery 28</t>
  </si>
  <si>
    <t>road vehicles 29</t>
  </si>
  <si>
    <t>nonroad vehicles 30</t>
  </si>
  <si>
    <t>other manufacturing 31T33</t>
  </si>
  <si>
    <t>energy pipelines and gas processing 352T353</t>
  </si>
  <si>
    <t>water and waste 36T39</t>
  </si>
  <si>
    <t>construction 41T43</t>
  </si>
  <si>
    <t>Gray Hydrogen Prices ($/BTU)</t>
  </si>
  <si>
    <t>*note: for elec we add in distribution costs; for industry, we add those costs only for green H2; for transp, we use ICCT "at-the-pump" green H2 prices, so we don't add dist/storage costs</t>
  </si>
  <si>
    <t>Green Hydrogen Price ($/kg), 2023 USD</t>
  </si>
  <si>
    <t>Blue Hydrogen Price ($/kg), 2022 USD</t>
  </si>
  <si>
    <t>BNEF Projections</t>
  </si>
  <si>
    <t>shifted 1 year for commenced construction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</si>
</sst>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 numFmtId="175" formatCode="0.000E+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3">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27" fillId="0" borderId="0" xfId="8" applyNumberFormat="1" applyFont="1"/>
    <xf numFmtId="0" fontId="28" fillId="0" borderId="0" xfId="26" applyFont="1" applyAlignment="1">
      <alignment horizontal="left" wrapText="1"/>
    </xf>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44" fontId="0" fillId="0" borderId="0" xfId="25" applyFont="1"/>
    <xf numFmtId="175" fontId="0" fillId="0" borderId="0" xfId="0" applyNumberFormat="1"/>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5" borderId="24" xfId="0" applyFont="1" applyFill="1" applyBorder="1" applyAlignment="1">
      <alignment horizontal="center"/>
    </xf>
    <xf numFmtId="0" fontId="40" fillId="15"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5" borderId="0" xfId="0" applyFont="1" applyFill="1" applyAlignment="1">
      <alignment horizontal="center" vertical="center" textRotation="90"/>
    </xf>
    <xf numFmtId="0" fontId="40" fillId="12" borderId="67" xfId="0" applyFont="1" applyFill="1" applyBorder="1" applyAlignment="1">
      <alignment horizontal="center" vertical="center" wrapText="1"/>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0" xfId="0" applyFont="1" applyFill="1" applyAlignment="1">
      <alignment horizontal="center" vertical="center" wrapText="1"/>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0" borderId="0" xfId="0" applyFont="1" applyFill="1" applyAlignment="1">
      <alignment horizontal="center" vertical="center" textRotation="90"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Hydrogen!$A$46</c:f>
              <c:strCache>
                <c:ptCount val="1"/>
                <c:pt idx="0">
                  <c:v>agriculture and forestry 01T03</c:v>
                </c:pt>
              </c:strCache>
            </c:strRef>
          </c:tx>
          <c:spPr>
            <a:solidFill>
              <a:schemeClr val="accent1"/>
            </a:solidFill>
            <a:ln>
              <a:noFill/>
            </a:ln>
            <a:effectLst/>
          </c:spPr>
          <c:val>
            <c:numRef>
              <c:f>Hydrogen!$B$46:$AE$46</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DC82-4C02-981F-FA04B683ABBB}"/>
            </c:ext>
          </c:extLst>
        </c:ser>
        <c:ser>
          <c:idx val="1"/>
          <c:order val="1"/>
          <c:tx>
            <c:strRef>
              <c:f>Hydrogen!$A$47</c:f>
              <c:strCache>
                <c:ptCount val="1"/>
                <c:pt idx="0">
                  <c:v>coal mining 05</c:v>
                </c:pt>
              </c:strCache>
            </c:strRef>
          </c:tx>
          <c:spPr>
            <a:solidFill>
              <a:schemeClr val="accent2"/>
            </a:solidFill>
            <a:ln>
              <a:noFill/>
            </a:ln>
            <a:effectLst/>
          </c:spPr>
          <c:val>
            <c:numRef>
              <c:f>Hydrogen!$B$47:$AE$47</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DC82-4C02-981F-FA04B683ABBB}"/>
            </c:ext>
          </c:extLst>
        </c:ser>
        <c:ser>
          <c:idx val="2"/>
          <c:order val="2"/>
          <c:tx>
            <c:strRef>
              <c:f>Hydrogen!$A$48</c:f>
              <c:strCache>
                <c:ptCount val="1"/>
                <c:pt idx="0">
                  <c:v>oil and gas extraction 06</c:v>
                </c:pt>
              </c:strCache>
            </c:strRef>
          </c:tx>
          <c:spPr>
            <a:solidFill>
              <a:schemeClr val="accent3"/>
            </a:solidFill>
            <a:ln>
              <a:noFill/>
            </a:ln>
            <a:effectLst/>
          </c:spPr>
          <c:val>
            <c:numRef>
              <c:f>Hydrogen!$B$48:$AE$48</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DC82-4C02-981F-FA04B683ABBB}"/>
            </c:ext>
          </c:extLst>
        </c:ser>
        <c:ser>
          <c:idx val="3"/>
          <c:order val="3"/>
          <c:tx>
            <c:strRef>
              <c:f>Hydrogen!$A$49</c:f>
              <c:strCache>
                <c:ptCount val="1"/>
                <c:pt idx="0">
                  <c:v>other mining and quarrying 07T08</c:v>
                </c:pt>
              </c:strCache>
            </c:strRef>
          </c:tx>
          <c:spPr>
            <a:solidFill>
              <a:schemeClr val="accent4"/>
            </a:solidFill>
            <a:ln>
              <a:noFill/>
            </a:ln>
            <a:effectLst/>
          </c:spPr>
          <c:val>
            <c:numRef>
              <c:f>Hydrogen!$B$49:$AE$49</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DC82-4C02-981F-FA04B683ABBB}"/>
            </c:ext>
          </c:extLst>
        </c:ser>
        <c:ser>
          <c:idx val="4"/>
          <c:order val="4"/>
          <c:tx>
            <c:strRef>
              <c:f>Hydrogen!$A$50</c:f>
              <c:strCache>
                <c:ptCount val="1"/>
                <c:pt idx="0">
                  <c:v>food beverage and tobacco 10T12</c:v>
                </c:pt>
              </c:strCache>
            </c:strRef>
          </c:tx>
          <c:spPr>
            <a:solidFill>
              <a:schemeClr val="accent5"/>
            </a:solidFill>
            <a:ln>
              <a:noFill/>
            </a:ln>
            <a:effectLst/>
          </c:spPr>
          <c:val>
            <c:numRef>
              <c:f>Hydrogen!$B$50:$AE$50</c:f>
              <c:numCache>
                <c:formatCode>General</c:formatCode>
                <c:ptCount val="30"/>
                <c:pt idx="0" formatCode="0.00E+00">
                  <c:v>673800000000</c:v>
                </c:pt>
                <c:pt idx="1">
                  <c:v>665400000000</c:v>
                </c:pt>
                <c:pt idx="2">
                  <c:v>675800000000</c:v>
                </c:pt>
                <c:pt idx="3">
                  <c:v>682600000000</c:v>
                </c:pt>
                <c:pt idx="4">
                  <c:v>688900000000</c:v>
                </c:pt>
                <c:pt idx="5">
                  <c:v>697800000000</c:v>
                </c:pt>
                <c:pt idx="6">
                  <c:v>707600000000</c:v>
                </c:pt>
                <c:pt idx="7">
                  <c:v>717600000000</c:v>
                </c:pt>
                <c:pt idx="8">
                  <c:v>726200000000</c:v>
                </c:pt>
                <c:pt idx="9">
                  <c:v>734700000000</c:v>
                </c:pt>
                <c:pt idx="10">
                  <c:v>744200000000</c:v>
                </c:pt>
                <c:pt idx="11">
                  <c:v>752500000000</c:v>
                </c:pt>
                <c:pt idx="12">
                  <c:v>759300000000</c:v>
                </c:pt>
                <c:pt idx="13">
                  <c:v>766500000000</c:v>
                </c:pt>
                <c:pt idx="14">
                  <c:v>774400000000</c:v>
                </c:pt>
                <c:pt idx="15">
                  <c:v>782800000000</c:v>
                </c:pt>
                <c:pt idx="16">
                  <c:v>791000000000</c:v>
                </c:pt>
                <c:pt idx="17">
                  <c:v>799300000000</c:v>
                </c:pt>
                <c:pt idx="18">
                  <c:v>807800000000</c:v>
                </c:pt>
                <c:pt idx="19">
                  <c:v>816400000000</c:v>
                </c:pt>
                <c:pt idx="20">
                  <c:v>824700000000</c:v>
                </c:pt>
                <c:pt idx="21">
                  <c:v>833500000000</c:v>
                </c:pt>
                <c:pt idx="22">
                  <c:v>842100000000</c:v>
                </c:pt>
                <c:pt idx="23">
                  <c:v>850500000000</c:v>
                </c:pt>
                <c:pt idx="24">
                  <c:v>858900000000</c:v>
                </c:pt>
                <c:pt idx="25">
                  <c:v>866900000000</c:v>
                </c:pt>
                <c:pt idx="26">
                  <c:v>875100000000</c:v>
                </c:pt>
                <c:pt idx="27">
                  <c:v>883300000000</c:v>
                </c:pt>
                <c:pt idx="28">
                  <c:v>891600000000</c:v>
                </c:pt>
                <c:pt idx="29">
                  <c:v>899900000000</c:v>
                </c:pt>
              </c:numCache>
            </c:numRef>
          </c:val>
          <c:extLst>
            <c:ext xmlns:c16="http://schemas.microsoft.com/office/drawing/2014/chart" uri="{C3380CC4-5D6E-409C-BE32-E72D297353CC}">
              <c16:uniqueId val="{00000004-DC82-4C02-981F-FA04B683ABBB}"/>
            </c:ext>
          </c:extLst>
        </c:ser>
        <c:ser>
          <c:idx val="5"/>
          <c:order val="5"/>
          <c:tx>
            <c:strRef>
              <c:f>Hydrogen!$A$51</c:f>
              <c:strCache>
                <c:ptCount val="1"/>
                <c:pt idx="0">
                  <c:v>textiles apparel and leather 13T15</c:v>
                </c:pt>
              </c:strCache>
            </c:strRef>
          </c:tx>
          <c:spPr>
            <a:solidFill>
              <a:schemeClr val="accent6"/>
            </a:solidFill>
            <a:ln>
              <a:noFill/>
            </a:ln>
            <a:effectLst/>
          </c:spPr>
          <c:val>
            <c:numRef>
              <c:f>Hydrogen!$B$51:$AE$51</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DC82-4C02-981F-FA04B683ABBB}"/>
            </c:ext>
          </c:extLst>
        </c:ser>
        <c:ser>
          <c:idx val="6"/>
          <c:order val="6"/>
          <c:tx>
            <c:strRef>
              <c:f>Hydrogen!$A$52</c:f>
              <c:strCache>
                <c:ptCount val="1"/>
                <c:pt idx="0">
                  <c:v>wood products 16</c:v>
                </c:pt>
              </c:strCache>
            </c:strRef>
          </c:tx>
          <c:spPr>
            <a:solidFill>
              <a:schemeClr val="accent1">
                <a:lumMod val="60000"/>
              </a:schemeClr>
            </a:solidFill>
            <a:ln>
              <a:noFill/>
            </a:ln>
            <a:effectLst/>
          </c:spPr>
          <c:val>
            <c:numRef>
              <c:f>Hydrogen!$B$52:$AE$52</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DC82-4C02-981F-FA04B683ABBB}"/>
            </c:ext>
          </c:extLst>
        </c:ser>
        <c:ser>
          <c:idx val="7"/>
          <c:order val="7"/>
          <c:tx>
            <c:strRef>
              <c:f>Hydrogen!$A$53</c:f>
              <c:strCache>
                <c:ptCount val="1"/>
                <c:pt idx="0">
                  <c:v>pulp paper and printing 17T18</c:v>
                </c:pt>
              </c:strCache>
            </c:strRef>
          </c:tx>
          <c:spPr>
            <a:solidFill>
              <a:schemeClr val="accent2">
                <a:lumMod val="60000"/>
              </a:schemeClr>
            </a:solidFill>
            <a:ln>
              <a:noFill/>
            </a:ln>
            <a:effectLst/>
          </c:spPr>
          <c:val>
            <c:numRef>
              <c:f>Hydrogen!$B$53:$AE$53</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DC82-4C02-981F-FA04B683ABBB}"/>
            </c:ext>
          </c:extLst>
        </c:ser>
        <c:ser>
          <c:idx val="8"/>
          <c:order val="8"/>
          <c:tx>
            <c:strRef>
              <c:f>Hydrogen!$A$54</c:f>
              <c:strCache>
                <c:ptCount val="1"/>
                <c:pt idx="0">
                  <c:v>refined petroleum and coke 19</c:v>
                </c:pt>
              </c:strCache>
            </c:strRef>
          </c:tx>
          <c:spPr>
            <a:solidFill>
              <a:schemeClr val="accent3">
                <a:lumMod val="60000"/>
              </a:schemeClr>
            </a:solidFill>
            <a:ln>
              <a:noFill/>
            </a:ln>
            <a:effectLst/>
          </c:spPr>
          <c:val>
            <c:numRef>
              <c:f>Hydrogen!$B$54:$AE$54</c:f>
              <c:numCache>
                <c:formatCode>General</c:formatCode>
                <c:ptCount val="30"/>
                <c:pt idx="0" formatCode="0.00E+00">
                  <c:v>483600000000000</c:v>
                </c:pt>
                <c:pt idx="1">
                  <c:v>490200000000000</c:v>
                </c:pt>
                <c:pt idx="2">
                  <c:v>516700000000000</c:v>
                </c:pt>
                <c:pt idx="3">
                  <c:v>529800000000000</c:v>
                </c:pt>
                <c:pt idx="4">
                  <c:v>531700000000000</c:v>
                </c:pt>
                <c:pt idx="5">
                  <c:v>533000000000000</c:v>
                </c:pt>
                <c:pt idx="6">
                  <c:v>537700000000000</c:v>
                </c:pt>
                <c:pt idx="7">
                  <c:v>539700000000000</c:v>
                </c:pt>
                <c:pt idx="8">
                  <c:v>541400000000000</c:v>
                </c:pt>
                <c:pt idx="9">
                  <c:v>541600000000000</c:v>
                </c:pt>
                <c:pt idx="10">
                  <c:v>541000000000000</c:v>
                </c:pt>
                <c:pt idx="11">
                  <c:v>540600000000000</c:v>
                </c:pt>
                <c:pt idx="12">
                  <c:v>540000000000000</c:v>
                </c:pt>
                <c:pt idx="13">
                  <c:v>540500000000000</c:v>
                </c:pt>
                <c:pt idx="14">
                  <c:v>540900000000000</c:v>
                </c:pt>
                <c:pt idx="15">
                  <c:v>540300000000000</c:v>
                </c:pt>
                <c:pt idx="16">
                  <c:v>539500000000000</c:v>
                </c:pt>
                <c:pt idx="17">
                  <c:v>540300000000000</c:v>
                </c:pt>
                <c:pt idx="18">
                  <c:v>540300000000000</c:v>
                </c:pt>
                <c:pt idx="19">
                  <c:v>540500000000000</c:v>
                </c:pt>
                <c:pt idx="20">
                  <c:v>540900000000000</c:v>
                </c:pt>
                <c:pt idx="21">
                  <c:v>541300000000000</c:v>
                </c:pt>
                <c:pt idx="22">
                  <c:v>540400000000000</c:v>
                </c:pt>
                <c:pt idx="23">
                  <c:v>541600000000000</c:v>
                </c:pt>
                <c:pt idx="24">
                  <c:v>540800000000000</c:v>
                </c:pt>
                <c:pt idx="25">
                  <c:v>541900000000000</c:v>
                </c:pt>
                <c:pt idx="26">
                  <c:v>540300000000000</c:v>
                </c:pt>
                <c:pt idx="27">
                  <c:v>539700000000000</c:v>
                </c:pt>
                <c:pt idx="28">
                  <c:v>540300000000000</c:v>
                </c:pt>
                <c:pt idx="29">
                  <c:v>538400000000000</c:v>
                </c:pt>
              </c:numCache>
            </c:numRef>
          </c:val>
          <c:extLst>
            <c:ext xmlns:c16="http://schemas.microsoft.com/office/drawing/2014/chart" uri="{C3380CC4-5D6E-409C-BE32-E72D297353CC}">
              <c16:uniqueId val="{00000008-DC82-4C02-981F-FA04B683ABBB}"/>
            </c:ext>
          </c:extLst>
        </c:ser>
        <c:ser>
          <c:idx val="9"/>
          <c:order val="9"/>
          <c:tx>
            <c:strRef>
              <c:f>Hydrogen!$A$55</c:f>
              <c:strCache>
                <c:ptCount val="1"/>
                <c:pt idx="0">
                  <c:v>chemicals 20</c:v>
                </c:pt>
              </c:strCache>
            </c:strRef>
          </c:tx>
          <c:spPr>
            <a:solidFill>
              <a:schemeClr val="accent4">
                <a:lumMod val="60000"/>
              </a:schemeClr>
            </a:solidFill>
            <a:ln>
              <a:noFill/>
            </a:ln>
            <a:effectLst/>
          </c:spPr>
          <c:val>
            <c:numRef>
              <c:f>Hydrogen!$B$55:$AE$55</c:f>
              <c:numCache>
                <c:formatCode>General</c:formatCode>
                <c:ptCount val="30"/>
                <c:pt idx="0" formatCode="0.00E+00">
                  <c:v>238300000000000</c:v>
                </c:pt>
                <c:pt idx="1">
                  <c:v>243900000000000</c:v>
                </c:pt>
                <c:pt idx="2">
                  <c:v>232900000000000</c:v>
                </c:pt>
                <c:pt idx="3">
                  <c:v>227000000000000</c:v>
                </c:pt>
                <c:pt idx="4">
                  <c:v>233200000000000</c:v>
                </c:pt>
                <c:pt idx="5">
                  <c:v>241000000000000</c:v>
                </c:pt>
                <c:pt idx="6">
                  <c:v>247500000000000</c:v>
                </c:pt>
                <c:pt idx="7">
                  <c:v>252500000000000</c:v>
                </c:pt>
                <c:pt idx="8">
                  <c:v>255900000000000</c:v>
                </c:pt>
                <c:pt idx="9">
                  <c:v>258900000000000</c:v>
                </c:pt>
                <c:pt idx="10">
                  <c:v>263000000000000</c:v>
                </c:pt>
                <c:pt idx="11">
                  <c:v>267600000000000</c:v>
                </c:pt>
                <c:pt idx="12">
                  <c:v>271700000000000</c:v>
                </c:pt>
                <c:pt idx="13">
                  <c:v>276400000000000</c:v>
                </c:pt>
                <c:pt idx="14">
                  <c:v>280900000000000</c:v>
                </c:pt>
                <c:pt idx="15">
                  <c:v>284400000000000</c:v>
                </c:pt>
                <c:pt idx="16">
                  <c:v>288300000000000</c:v>
                </c:pt>
                <c:pt idx="17">
                  <c:v>291400000000000</c:v>
                </c:pt>
                <c:pt idx="18">
                  <c:v>295200000000000</c:v>
                </c:pt>
                <c:pt idx="19">
                  <c:v>300000000000000</c:v>
                </c:pt>
                <c:pt idx="20">
                  <c:v>304200000000000</c:v>
                </c:pt>
                <c:pt idx="21">
                  <c:v>308000000000000</c:v>
                </c:pt>
                <c:pt idx="22">
                  <c:v>311700000000000</c:v>
                </c:pt>
                <c:pt idx="23">
                  <c:v>314600000000000</c:v>
                </c:pt>
                <c:pt idx="24">
                  <c:v>317200000000000</c:v>
                </c:pt>
                <c:pt idx="25">
                  <c:v>321200000000000</c:v>
                </c:pt>
                <c:pt idx="26">
                  <c:v>325900000000000</c:v>
                </c:pt>
                <c:pt idx="27">
                  <c:v>328500000000000</c:v>
                </c:pt>
                <c:pt idx="28">
                  <c:v>332400000000000</c:v>
                </c:pt>
                <c:pt idx="29">
                  <c:v>338900000000000</c:v>
                </c:pt>
              </c:numCache>
            </c:numRef>
          </c:val>
          <c:extLst>
            <c:ext xmlns:c16="http://schemas.microsoft.com/office/drawing/2014/chart" uri="{C3380CC4-5D6E-409C-BE32-E72D297353CC}">
              <c16:uniqueId val="{00000009-DC82-4C02-981F-FA04B683ABBB}"/>
            </c:ext>
          </c:extLst>
        </c:ser>
        <c:ser>
          <c:idx val="10"/>
          <c:order val="10"/>
          <c:tx>
            <c:strRef>
              <c:f>Hydrogen!$A$56</c:f>
              <c:strCache>
                <c:ptCount val="1"/>
                <c:pt idx="0">
                  <c:v>rubber and plastic products 22</c:v>
                </c:pt>
              </c:strCache>
            </c:strRef>
          </c:tx>
          <c:spPr>
            <a:solidFill>
              <a:schemeClr val="accent5">
                <a:lumMod val="60000"/>
              </a:schemeClr>
            </a:solidFill>
            <a:ln>
              <a:noFill/>
            </a:ln>
            <a:effectLst/>
          </c:spPr>
          <c:val>
            <c:numRef>
              <c:f>Hydrogen!$B$56:$AE$56</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A-DC82-4C02-981F-FA04B683ABBB}"/>
            </c:ext>
          </c:extLst>
        </c:ser>
        <c:ser>
          <c:idx val="11"/>
          <c:order val="11"/>
          <c:tx>
            <c:strRef>
              <c:f>Hydrogen!$A$57</c:f>
              <c:strCache>
                <c:ptCount val="1"/>
                <c:pt idx="0">
                  <c:v>glass and glass products 231</c:v>
                </c:pt>
              </c:strCache>
            </c:strRef>
          </c:tx>
          <c:spPr>
            <a:solidFill>
              <a:schemeClr val="accent6">
                <a:lumMod val="60000"/>
              </a:schemeClr>
            </a:solidFill>
            <a:ln>
              <a:noFill/>
            </a:ln>
            <a:effectLst/>
          </c:spPr>
          <c:val>
            <c:numRef>
              <c:f>Hydrogen!$B$57:$AE$57</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B-DC82-4C02-981F-FA04B683ABBB}"/>
            </c:ext>
          </c:extLst>
        </c:ser>
        <c:ser>
          <c:idx val="12"/>
          <c:order val="12"/>
          <c:tx>
            <c:strRef>
              <c:f>Hydrogen!$A$58</c:f>
              <c:strCache>
                <c:ptCount val="1"/>
                <c:pt idx="0">
                  <c:v>cement and other nonmetallic minerals 239</c:v>
                </c:pt>
              </c:strCache>
            </c:strRef>
          </c:tx>
          <c:spPr>
            <a:solidFill>
              <a:schemeClr val="accent1">
                <a:lumMod val="80000"/>
                <a:lumOff val="20000"/>
              </a:schemeClr>
            </a:solidFill>
            <a:ln>
              <a:noFill/>
            </a:ln>
            <a:effectLst/>
          </c:spPr>
          <c:val>
            <c:numRef>
              <c:f>Hydrogen!$B$58:$AE$58</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C-DC82-4C02-981F-FA04B683ABBB}"/>
            </c:ext>
          </c:extLst>
        </c:ser>
        <c:ser>
          <c:idx val="13"/>
          <c:order val="13"/>
          <c:tx>
            <c:strRef>
              <c:f>Hydrogen!$A$59</c:f>
              <c:strCache>
                <c:ptCount val="1"/>
                <c:pt idx="0">
                  <c:v>iron and steel 241</c:v>
                </c:pt>
              </c:strCache>
            </c:strRef>
          </c:tx>
          <c:spPr>
            <a:solidFill>
              <a:schemeClr val="accent2">
                <a:lumMod val="80000"/>
                <a:lumOff val="20000"/>
              </a:schemeClr>
            </a:solidFill>
            <a:ln>
              <a:noFill/>
            </a:ln>
            <a:effectLst/>
          </c:spPr>
          <c:val>
            <c:numRef>
              <c:f>Hydrogen!$B$59:$AE$59</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D-DC82-4C02-981F-FA04B683ABBB}"/>
            </c:ext>
          </c:extLst>
        </c:ser>
        <c:ser>
          <c:idx val="14"/>
          <c:order val="14"/>
          <c:tx>
            <c:strRef>
              <c:f>Hydrogen!$A$60</c:f>
              <c:strCache>
                <c:ptCount val="1"/>
                <c:pt idx="0">
                  <c:v>other metals 242</c:v>
                </c:pt>
              </c:strCache>
            </c:strRef>
          </c:tx>
          <c:spPr>
            <a:solidFill>
              <a:schemeClr val="accent3">
                <a:lumMod val="80000"/>
                <a:lumOff val="20000"/>
              </a:schemeClr>
            </a:solidFill>
            <a:ln>
              <a:noFill/>
            </a:ln>
            <a:effectLst/>
          </c:spPr>
          <c:val>
            <c:numRef>
              <c:f>Hydrogen!$B$60:$AE$60</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E-DC82-4C02-981F-FA04B683ABBB}"/>
            </c:ext>
          </c:extLst>
        </c:ser>
        <c:ser>
          <c:idx val="15"/>
          <c:order val="15"/>
          <c:tx>
            <c:strRef>
              <c:f>Hydrogen!$A$61</c:f>
              <c:strCache>
                <c:ptCount val="1"/>
                <c:pt idx="0">
                  <c:v>metal products except machinery and vehicles 25</c:v>
                </c:pt>
              </c:strCache>
            </c:strRef>
          </c:tx>
          <c:spPr>
            <a:solidFill>
              <a:schemeClr val="accent4">
                <a:lumMod val="80000"/>
                <a:lumOff val="20000"/>
              </a:schemeClr>
            </a:solidFill>
            <a:ln>
              <a:noFill/>
            </a:ln>
            <a:effectLst/>
          </c:spPr>
          <c:val>
            <c:numRef>
              <c:f>Hydrogen!$B$61:$AE$61</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F-DC82-4C02-981F-FA04B683ABBB}"/>
            </c:ext>
          </c:extLst>
        </c:ser>
        <c:ser>
          <c:idx val="16"/>
          <c:order val="16"/>
          <c:tx>
            <c:strRef>
              <c:f>Hydrogen!$A$62</c:f>
              <c:strCache>
                <c:ptCount val="1"/>
                <c:pt idx="0">
                  <c:v>computers and electronics 26</c:v>
                </c:pt>
              </c:strCache>
            </c:strRef>
          </c:tx>
          <c:spPr>
            <a:solidFill>
              <a:schemeClr val="accent5">
                <a:lumMod val="80000"/>
                <a:lumOff val="20000"/>
              </a:schemeClr>
            </a:solidFill>
            <a:ln>
              <a:noFill/>
            </a:ln>
            <a:effectLst/>
          </c:spPr>
          <c:val>
            <c:numRef>
              <c:f>Hydrogen!$B$62:$AE$62</c:f>
              <c:numCache>
                <c:formatCode>General</c:formatCode>
                <c:ptCount val="30"/>
                <c:pt idx="0" formatCode="0.00E+00">
                  <c:v>3504000000000</c:v>
                </c:pt>
                <c:pt idx="1">
                  <c:v>3504000000000</c:v>
                </c:pt>
                <c:pt idx="2">
                  <c:v>3573000000000</c:v>
                </c:pt>
                <c:pt idx="3">
                  <c:v>3686000000000</c:v>
                </c:pt>
                <c:pt idx="4">
                  <c:v>3831000000000</c:v>
                </c:pt>
                <c:pt idx="5">
                  <c:v>3993000000000</c:v>
                </c:pt>
                <c:pt idx="6">
                  <c:v>4133000000000</c:v>
                </c:pt>
                <c:pt idx="7">
                  <c:v>4252000000000</c:v>
                </c:pt>
                <c:pt idx="8">
                  <c:v>4343000000000</c:v>
                </c:pt>
                <c:pt idx="9">
                  <c:v>4409000000000</c:v>
                </c:pt>
                <c:pt idx="10">
                  <c:v>4488000000000</c:v>
                </c:pt>
                <c:pt idx="11">
                  <c:v>4582000000000</c:v>
                </c:pt>
                <c:pt idx="12">
                  <c:v>4676000000000</c:v>
                </c:pt>
                <c:pt idx="13">
                  <c:v>4776000000000</c:v>
                </c:pt>
                <c:pt idx="14">
                  <c:v>4876000000000</c:v>
                </c:pt>
                <c:pt idx="15">
                  <c:v>4981000000000</c:v>
                </c:pt>
                <c:pt idx="16">
                  <c:v>5097000000000</c:v>
                </c:pt>
                <c:pt idx="17">
                  <c:v>5222000000000</c:v>
                </c:pt>
                <c:pt idx="18">
                  <c:v>5351000000000</c:v>
                </c:pt>
                <c:pt idx="19">
                  <c:v>5499000000000</c:v>
                </c:pt>
                <c:pt idx="20">
                  <c:v>5646000000000</c:v>
                </c:pt>
                <c:pt idx="21">
                  <c:v>5777000000000</c:v>
                </c:pt>
                <c:pt idx="22">
                  <c:v>5916000000000</c:v>
                </c:pt>
                <c:pt idx="23">
                  <c:v>6050000000000</c:v>
                </c:pt>
                <c:pt idx="24">
                  <c:v>6178000000000</c:v>
                </c:pt>
                <c:pt idx="25">
                  <c:v>6309000000000</c:v>
                </c:pt>
                <c:pt idx="26">
                  <c:v>6443000000000</c:v>
                </c:pt>
                <c:pt idx="27">
                  <c:v>6573000000000</c:v>
                </c:pt>
                <c:pt idx="28">
                  <c:v>6716000000000</c:v>
                </c:pt>
                <c:pt idx="29">
                  <c:v>6877000000000</c:v>
                </c:pt>
              </c:numCache>
            </c:numRef>
          </c:val>
          <c:extLst>
            <c:ext xmlns:c16="http://schemas.microsoft.com/office/drawing/2014/chart" uri="{C3380CC4-5D6E-409C-BE32-E72D297353CC}">
              <c16:uniqueId val="{00000010-DC82-4C02-981F-FA04B683ABBB}"/>
            </c:ext>
          </c:extLst>
        </c:ser>
        <c:ser>
          <c:idx val="17"/>
          <c:order val="17"/>
          <c:tx>
            <c:strRef>
              <c:f>Hydrogen!$A$63</c:f>
              <c:strCache>
                <c:ptCount val="1"/>
                <c:pt idx="0">
                  <c:v>appliances and electrical equipment 27</c:v>
                </c:pt>
              </c:strCache>
            </c:strRef>
          </c:tx>
          <c:spPr>
            <a:solidFill>
              <a:schemeClr val="accent6">
                <a:lumMod val="80000"/>
                <a:lumOff val="20000"/>
              </a:schemeClr>
            </a:solidFill>
            <a:ln>
              <a:noFill/>
            </a:ln>
            <a:effectLst/>
          </c:spPr>
          <c:val>
            <c:numRef>
              <c:f>Hydrogen!$B$63:$AE$63</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1-DC82-4C02-981F-FA04B683ABBB}"/>
            </c:ext>
          </c:extLst>
        </c:ser>
        <c:ser>
          <c:idx val="18"/>
          <c:order val="18"/>
          <c:tx>
            <c:strRef>
              <c:f>Hydrogen!$A$64</c:f>
              <c:strCache>
                <c:ptCount val="1"/>
                <c:pt idx="0">
                  <c:v>other machinery 28</c:v>
                </c:pt>
              </c:strCache>
            </c:strRef>
          </c:tx>
          <c:spPr>
            <a:solidFill>
              <a:schemeClr val="accent1">
                <a:lumMod val="80000"/>
              </a:schemeClr>
            </a:solidFill>
            <a:ln>
              <a:noFill/>
            </a:ln>
            <a:effectLst/>
          </c:spPr>
          <c:val>
            <c:numRef>
              <c:f>Hydrogen!$B$64:$AE$64</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2-DC82-4C02-981F-FA04B683ABBB}"/>
            </c:ext>
          </c:extLst>
        </c:ser>
        <c:ser>
          <c:idx val="19"/>
          <c:order val="19"/>
          <c:tx>
            <c:strRef>
              <c:f>Hydrogen!$A$65</c:f>
              <c:strCache>
                <c:ptCount val="1"/>
                <c:pt idx="0">
                  <c:v>road vehicles 29</c:v>
                </c:pt>
              </c:strCache>
            </c:strRef>
          </c:tx>
          <c:spPr>
            <a:solidFill>
              <a:schemeClr val="accent2">
                <a:lumMod val="80000"/>
              </a:schemeClr>
            </a:solidFill>
            <a:ln>
              <a:noFill/>
            </a:ln>
            <a:effectLst/>
          </c:spPr>
          <c:val>
            <c:numRef>
              <c:f>Hydrogen!$B$65:$AE$65</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3-DC82-4C02-981F-FA04B683ABBB}"/>
            </c:ext>
          </c:extLst>
        </c:ser>
        <c:ser>
          <c:idx val="20"/>
          <c:order val="20"/>
          <c:tx>
            <c:strRef>
              <c:f>Hydrogen!$A$66</c:f>
              <c:strCache>
                <c:ptCount val="1"/>
                <c:pt idx="0">
                  <c:v>nonroad vehicles 30</c:v>
                </c:pt>
              </c:strCache>
            </c:strRef>
          </c:tx>
          <c:spPr>
            <a:solidFill>
              <a:schemeClr val="accent3">
                <a:lumMod val="80000"/>
              </a:schemeClr>
            </a:solidFill>
            <a:ln>
              <a:noFill/>
            </a:ln>
            <a:effectLst/>
          </c:spPr>
          <c:val>
            <c:numRef>
              <c:f>Hydrogen!$B$66:$AE$66</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4-DC82-4C02-981F-FA04B683ABBB}"/>
            </c:ext>
          </c:extLst>
        </c:ser>
        <c:ser>
          <c:idx val="21"/>
          <c:order val="21"/>
          <c:tx>
            <c:strRef>
              <c:f>Hydrogen!$A$67</c:f>
              <c:strCache>
                <c:ptCount val="1"/>
                <c:pt idx="0">
                  <c:v>other manufacturing 31T33</c:v>
                </c:pt>
              </c:strCache>
            </c:strRef>
          </c:tx>
          <c:spPr>
            <a:solidFill>
              <a:schemeClr val="accent4">
                <a:lumMod val="80000"/>
              </a:schemeClr>
            </a:solidFill>
            <a:ln>
              <a:noFill/>
            </a:ln>
            <a:effectLst/>
          </c:spPr>
          <c:val>
            <c:numRef>
              <c:f>Hydrogen!$B$67:$AE$67</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5-DC82-4C02-981F-FA04B683ABBB}"/>
            </c:ext>
          </c:extLst>
        </c:ser>
        <c:ser>
          <c:idx val="22"/>
          <c:order val="22"/>
          <c:tx>
            <c:strRef>
              <c:f>Hydrogen!$A$68</c:f>
              <c:strCache>
                <c:ptCount val="1"/>
                <c:pt idx="0">
                  <c:v>energy pipelines and gas processing 352T353</c:v>
                </c:pt>
              </c:strCache>
            </c:strRef>
          </c:tx>
          <c:spPr>
            <a:solidFill>
              <a:schemeClr val="accent5">
                <a:lumMod val="80000"/>
              </a:schemeClr>
            </a:solidFill>
            <a:ln>
              <a:noFill/>
            </a:ln>
            <a:effectLst/>
          </c:spPr>
          <c:val>
            <c:numRef>
              <c:f>Hydrogen!$B$68:$AE$68</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6-DC82-4C02-981F-FA04B683ABBB}"/>
            </c:ext>
          </c:extLst>
        </c:ser>
        <c:ser>
          <c:idx val="23"/>
          <c:order val="23"/>
          <c:tx>
            <c:strRef>
              <c:f>Hydrogen!$A$69</c:f>
              <c:strCache>
                <c:ptCount val="1"/>
                <c:pt idx="0">
                  <c:v>water and waste 36T39</c:v>
                </c:pt>
              </c:strCache>
            </c:strRef>
          </c:tx>
          <c:spPr>
            <a:solidFill>
              <a:schemeClr val="accent6">
                <a:lumMod val="80000"/>
              </a:schemeClr>
            </a:solidFill>
            <a:ln>
              <a:noFill/>
            </a:ln>
            <a:effectLst/>
          </c:spPr>
          <c:val>
            <c:numRef>
              <c:f>Hydrogen!$B$69:$AE$69</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7-DC82-4C02-981F-FA04B683ABBB}"/>
            </c:ext>
          </c:extLst>
        </c:ser>
        <c:ser>
          <c:idx val="24"/>
          <c:order val="24"/>
          <c:tx>
            <c:strRef>
              <c:f>Hydrogen!$A$70</c:f>
              <c:strCache>
                <c:ptCount val="1"/>
                <c:pt idx="0">
                  <c:v>construction 41T43</c:v>
                </c:pt>
              </c:strCache>
            </c:strRef>
          </c:tx>
          <c:spPr>
            <a:solidFill>
              <a:schemeClr val="accent1">
                <a:lumMod val="60000"/>
                <a:lumOff val="40000"/>
              </a:schemeClr>
            </a:solidFill>
            <a:ln>
              <a:noFill/>
            </a:ln>
            <a:effectLst/>
          </c:spPr>
          <c:val>
            <c:numRef>
              <c:f>Hydrogen!$B$70:$AE$70</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8-DC82-4C02-981F-FA04B683ABBB}"/>
            </c:ext>
          </c:extLst>
        </c:ser>
        <c:dLbls>
          <c:showLegendKey val="0"/>
          <c:showVal val="0"/>
          <c:showCatName val="0"/>
          <c:showSerName val="0"/>
          <c:showPercent val="0"/>
          <c:showBubbleSize val="0"/>
        </c:dLbls>
        <c:axId val="1754788880"/>
        <c:axId val="1754786960"/>
      </c:areaChart>
      <c:catAx>
        <c:axId val="17547888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86960"/>
        <c:crosses val="autoZero"/>
        <c:auto val="1"/>
        <c:lblAlgn val="ctr"/>
        <c:lblOffset val="100"/>
        <c:noMultiLvlLbl val="0"/>
      </c:catAx>
      <c:valAx>
        <c:axId val="17547869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888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Hydrogen!$A$75</c:f>
              <c:strCache>
                <c:ptCount val="1"/>
                <c:pt idx="0">
                  <c:v>Green Hydrogen Prices ($/BTU)</c:v>
                </c:pt>
              </c:strCache>
            </c:strRef>
          </c:tx>
          <c:spPr>
            <a:ln w="19050" cap="rnd">
              <a:solidFill>
                <a:schemeClr val="accent1"/>
              </a:solidFill>
              <a:round/>
            </a:ln>
            <a:effectLst/>
          </c:spPr>
          <c:marker>
            <c:symbol val="none"/>
          </c:marker>
          <c:xVal>
            <c:numRef>
              <c:f>Hydrogen!$B$74:$AE$74</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Hydrogen!$B$75:$AE$75</c:f>
              <c:numCache>
                <c:formatCode>0.00E+00</c:formatCode>
                <c:ptCount val="30"/>
                <c:pt idx="0">
                  <c:v>4.4286384027621053E-5</c:v>
                </c:pt>
                <c:pt idx="1">
                  <c:v>4.236576021724326E-5</c:v>
                </c:pt>
                <c:pt idx="2">
                  <c:v>4.0445136406865902E-5</c:v>
                </c:pt>
                <c:pt idx="3">
                  <c:v>3.8524512596488543E-5</c:v>
                </c:pt>
                <c:pt idx="4">
                  <c:v>3.6603888786110751E-5</c:v>
                </c:pt>
                <c:pt idx="5">
                  <c:v>3.4683264975733392E-5</c:v>
                </c:pt>
                <c:pt idx="6">
                  <c:v>3.2762641165356033E-5</c:v>
                </c:pt>
                <c:pt idx="7">
                  <c:v>3.0842017354978241E-5</c:v>
                </c:pt>
                <c:pt idx="8">
                  <c:v>2.8921393544600882E-5</c:v>
                </c:pt>
                <c:pt idx="9">
                  <c:v>2.700076973422374E-5</c:v>
                </c:pt>
                <c:pt idx="10">
                  <c:v>2.6468596886765035E-5</c:v>
                </c:pt>
                <c:pt idx="11">
                  <c:v>2.593642403930633E-5</c:v>
                </c:pt>
                <c:pt idx="12">
                  <c:v>2.5404251191847409E-5</c:v>
                </c:pt>
                <c:pt idx="13">
                  <c:v>2.4872078344388704E-5</c:v>
                </c:pt>
                <c:pt idx="14">
                  <c:v>2.4339905496929999E-5</c:v>
                </c:pt>
                <c:pt idx="15">
                  <c:v>2.3807732649471077E-5</c:v>
                </c:pt>
                <c:pt idx="16">
                  <c:v>2.3275559802012373E-5</c:v>
                </c:pt>
                <c:pt idx="17">
                  <c:v>2.2743386954553668E-5</c:v>
                </c:pt>
                <c:pt idx="18">
                  <c:v>2.2211214107094963E-5</c:v>
                </c:pt>
                <c:pt idx="19">
                  <c:v>2.1679041259636041E-5</c:v>
                </c:pt>
                <c:pt idx="20">
                  <c:v>2.1146868412177337E-5</c:v>
                </c:pt>
                <c:pt idx="21">
                  <c:v>2.0614695564718632E-5</c:v>
                </c:pt>
                <c:pt idx="22">
                  <c:v>2.008252271725971E-5</c:v>
                </c:pt>
                <c:pt idx="23">
                  <c:v>1.9550349869801005E-5</c:v>
                </c:pt>
                <c:pt idx="24">
                  <c:v>1.9018177022342301E-5</c:v>
                </c:pt>
                <c:pt idx="25">
                  <c:v>1.8486004174883596E-5</c:v>
                </c:pt>
                <c:pt idx="26">
                  <c:v>1.7953831327424674E-5</c:v>
                </c:pt>
                <c:pt idx="27">
                  <c:v>1.7421658479965969E-5</c:v>
                </c:pt>
                <c:pt idx="28">
                  <c:v>1.6889485632507265E-5</c:v>
                </c:pt>
                <c:pt idx="29">
                  <c:v>1.6357312785048343E-5</c:v>
                </c:pt>
              </c:numCache>
            </c:numRef>
          </c:yVal>
          <c:smooth val="0"/>
          <c:extLst>
            <c:ext xmlns:c16="http://schemas.microsoft.com/office/drawing/2014/chart" uri="{C3380CC4-5D6E-409C-BE32-E72D297353CC}">
              <c16:uniqueId val="{00000000-4FB0-4CB0-B001-50F16CA7B56C}"/>
            </c:ext>
          </c:extLst>
        </c:ser>
        <c:ser>
          <c:idx val="1"/>
          <c:order val="1"/>
          <c:tx>
            <c:strRef>
              <c:f>Hydrogen!$A$76</c:f>
              <c:strCache>
                <c:ptCount val="1"/>
                <c:pt idx="0">
                  <c:v>Blue Hydrogen Prices ($/BTU)</c:v>
                </c:pt>
              </c:strCache>
            </c:strRef>
          </c:tx>
          <c:spPr>
            <a:ln w="19050" cap="rnd">
              <a:solidFill>
                <a:schemeClr val="accent2"/>
              </a:solidFill>
              <a:round/>
            </a:ln>
            <a:effectLst/>
          </c:spPr>
          <c:marker>
            <c:symbol val="none"/>
          </c:marker>
          <c:xVal>
            <c:numRef>
              <c:f>Hydrogen!$B$74:$AE$74</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Hydrogen!$B$76:$AE$76</c:f>
              <c:numCache>
                <c:formatCode>0.00E+00</c:formatCode>
                <c:ptCount val="30"/>
                <c:pt idx="0">
                  <c:v>1.4664359237477799E-5</c:v>
                </c:pt>
                <c:pt idx="1">
                  <c:v>1.4622699126007693E-5</c:v>
                </c:pt>
                <c:pt idx="2">
                  <c:v>1.4581039014537587E-5</c:v>
                </c:pt>
                <c:pt idx="3">
                  <c:v>1.4539378903067482E-5</c:v>
                </c:pt>
                <c:pt idx="4">
                  <c:v>1.4497718791597376E-5</c:v>
                </c:pt>
                <c:pt idx="5">
                  <c:v>1.4456058680127271E-5</c:v>
                </c:pt>
                <c:pt idx="6">
                  <c:v>1.4414398568657165E-5</c:v>
                </c:pt>
                <c:pt idx="7">
                  <c:v>1.4372738457187046E-5</c:v>
                </c:pt>
                <c:pt idx="8">
                  <c:v>1.433107834571694E-5</c:v>
                </c:pt>
                <c:pt idx="9">
                  <c:v>1.4289418234246835E-5</c:v>
                </c:pt>
                <c:pt idx="10">
                  <c:v>1.4277753403035206E-5</c:v>
                </c:pt>
                <c:pt idx="11">
                  <c:v>1.4266088571823577E-5</c:v>
                </c:pt>
                <c:pt idx="12">
                  <c:v>1.4254423740611944E-5</c:v>
                </c:pt>
                <c:pt idx="13">
                  <c:v>1.4242758909400316E-5</c:v>
                </c:pt>
                <c:pt idx="14">
                  <c:v>1.4231094078188687E-5</c:v>
                </c:pt>
                <c:pt idx="15">
                  <c:v>1.4219429246977054E-5</c:v>
                </c:pt>
                <c:pt idx="16">
                  <c:v>1.4207764415765425E-5</c:v>
                </c:pt>
                <c:pt idx="17">
                  <c:v>1.4196099584553793E-5</c:v>
                </c:pt>
                <c:pt idx="18">
                  <c:v>1.4184434753342164E-5</c:v>
                </c:pt>
                <c:pt idx="19">
                  <c:v>1.4172769922130535E-5</c:v>
                </c:pt>
                <c:pt idx="20">
                  <c:v>1.4161105090918903E-5</c:v>
                </c:pt>
                <c:pt idx="21">
                  <c:v>1.4149440259707274E-5</c:v>
                </c:pt>
                <c:pt idx="22">
                  <c:v>1.4137775428495645E-5</c:v>
                </c:pt>
                <c:pt idx="23">
                  <c:v>1.4126110597284013E-5</c:v>
                </c:pt>
                <c:pt idx="24">
                  <c:v>1.4114445766072384E-5</c:v>
                </c:pt>
                <c:pt idx="25">
                  <c:v>1.4102780934860755E-5</c:v>
                </c:pt>
                <c:pt idx="26">
                  <c:v>1.4091116103649123E-5</c:v>
                </c:pt>
                <c:pt idx="27">
                  <c:v>1.4079451272437494E-5</c:v>
                </c:pt>
                <c:pt idx="28">
                  <c:v>1.4067786441225865E-5</c:v>
                </c:pt>
                <c:pt idx="29">
                  <c:v>1.4056121610014233E-5</c:v>
                </c:pt>
              </c:numCache>
            </c:numRef>
          </c:yVal>
          <c:smooth val="0"/>
          <c:extLst>
            <c:ext xmlns:c16="http://schemas.microsoft.com/office/drawing/2014/chart" uri="{C3380CC4-5D6E-409C-BE32-E72D297353CC}">
              <c16:uniqueId val="{00000001-4FB0-4CB0-B001-50F16CA7B56C}"/>
            </c:ext>
          </c:extLst>
        </c:ser>
        <c:ser>
          <c:idx val="2"/>
          <c:order val="2"/>
          <c:tx>
            <c:strRef>
              <c:f>Hydrogen!$A$77</c:f>
              <c:strCache>
                <c:ptCount val="1"/>
                <c:pt idx="0">
                  <c:v>Gray Hydrogen Prices ($/BTU)</c:v>
                </c:pt>
              </c:strCache>
            </c:strRef>
          </c:tx>
          <c:spPr>
            <a:ln w="19050" cap="rnd">
              <a:solidFill>
                <a:schemeClr val="accent3"/>
              </a:solidFill>
              <a:round/>
            </a:ln>
            <a:effectLst/>
          </c:spPr>
          <c:marker>
            <c:symbol val="none"/>
          </c:marker>
          <c:xVal>
            <c:numRef>
              <c:f>Hydrogen!$B$74:$AE$74</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Hydrogen!$B$77:$AE$77</c:f>
              <c:numCache>
                <c:formatCode>0.00E+00</c:formatCode>
                <c:ptCount val="30"/>
                <c:pt idx="0">
                  <c:v>6.1270046794103888E-6</c:v>
                </c:pt>
                <c:pt idx="1">
                  <c:v>6.1237076825451521E-6</c:v>
                </c:pt>
                <c:pt idx="2">
                  <c:v>6.1350344085392195E-6</c:v>
                </c:pt>
                <c:pt idx="3">
                  <c:v>6.1429341617507607E-6</c:v>
                </c:pt>
                <c:pt idx="4">
                  <c:v>6.1430896314587123E-6</c:v>
                </c:pt>
                <c:pt idx="5">
                  <c:v>6.1427019287707007E-6</c:v>
                </c:pt>
                <c:pt idx="6">
                  <c:v>6.1427797016153345E-6</c:v>
                </c:pt>
                <c:pt idx="7">
                  <c:v>6.1430959591434492E-6</c:v>
                </c:pt>
                <c:pt idx="8">
                  <c:v>6.143626639861051E-6</c:v>
                </c:pt>
                <c:pt idx="9">
                  <c:v>6.1436746619678152E-6</c:v>
                </c:pt>
                <c:pt idx="10">
                  <c:v>6.1433589753151203E-6</c:v>
                </c:pt>
                <c:pt idx="11">
                  <c:v>6.1431051533032709E-6</c:v>
                </c:pt>
                <c:pt idx="12">
                  <c:v>6.1431114946521096E-6</c:v>
                </c:pt>
                <c:pt idx="13">
                  <c:v>6.1429757826231019E-6</c:v>
                </c:pt>
                <c:pt idx="14">
                  <c:v>6.1429715254086538E-6</c:v>
                </c:pt>
                <c:pt idx="15">
                  <c:v>6.1436437598315542E-6</c:v>
                </c:pt>
                <c:pt idx="16">
                  <c:v>6.1443298186611788E-6</c:v>
                </c:pt>
                <c:pt idx="17">
                  <c:v>6.1457896284074429E-6</c:v>
                </c:pt>
                <c:pt idx="18">
                  <c:v>6.1468842873573003E-6</c:v>
                </c:pt>
                <c:pt idx="19">
                  <c:v>6.1478520338529503E-6</c:v>
                </c:pt>
                <c:pt idx="20">
                  <c:v>6.149139038254838E-6</c:v>
                </c:pt>
                <c:pt idx="21">
                  <c:v>6.1502726670136646E-6</c:v>
                </c:pt>
                <c:pt idx="22">
                  <c:v>6.1515855805889245E-6</c:v>
                </c:pt>
                <c:pt idx="23">
                  <c:v>6.1533184870823281E-6</c:v>
                </c:pt>
                <c:pt idx="24">
                  <c:v>6.1549917797356382E-6</c:v>
                </c:pt>
                <c:pt idx="25">
                  <c:v>6.1559704793020225E-6</c:v>
                </c:pt>
                <c:pt idx="26">
                  <c:v>6.1565095542175943E-6</c:v>
                </c:pt>
                <c:pt idx="27">
                  <c:v>6.1582053720575078E-6</c:v>
                </c:pt>
                <c:pt idx="28">
                  <c:v>6.1594814379337416E-6</c:v>
                </c:pt>
                <c:pt idx="29">
                  <c:v>6.1595810567059191E-6</c:v>
                </c:pt>
              </c:numCache>
            </c:numRef>
          </c:yVal>
          <c:smooth val="0"/>
          <c:extLst>
            <c:ext xmlns:c16="http://schemas.microsoft.com/office/drawing/2014/chart" uri="{C3380CC4-5D6E-409C-BE32-E72D297353CC}">
              <c16:uniqueId val="{00000002-4FB0-4CB0-B001-50F16CA7B56C}"/>
            </c:ext>
          </c:extLst>
        </c:ser>
        <c:dLbls>
          <c:showLegendKey val="0"/>
          <c:showVal val="0"/>
          <c:showCatName val="0"/>
          <c:showSerName val="0"/>
          <c:showPercent val="0"/>
          <c:showBubbleSize val="0"/>
        </c:dLbls>
        <c:axId val="1670766128"/>
        <c:axId val="1670763728"/>
      </c:scatterChart>
      <c:valAx>
        <c:axId val="167076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63728"/>
        <c:crosses val="autoZero"/>
        <c:crossBetween val="midCat"/>
      </c:valAx>
      <c:valAx>
        <c:axId val="167076372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66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361764</xdr:colOff>
      <xdr:row>48</xdr:row>
      <xdr:rowOff>70037</xdr:rowOff>
    </xdr:from>
    <xdr:to>
      <xdr:col>17</xdr:col>
      <xdr:colOff>243354</xdr:colOff>
      <xdr:row>66</xdr:row>
      <xdr:rowOff>86472</xdr:rowOff>
    </xdr:to>
    <xdr:graphicFrame macro="">
      <xdr:nvGraphicFramePr>
        <xdr:cNvPr id="3" name="Chart 2">
          <a:extLst>
            <a:ext uri="{FF2B5EF4-FFF2-40B4-BE49-F238E27FC236}">
              <a16:creationId xmlns:a16="http://schemas.microsoft.com/office/drawing/2014/main" id="{A9A06FEF-2173-69B9-8E55-5922D24D9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274544</xdr:colOff>
      <xdr:row>68</xdr:row>
      <xdr:rowOff>1119</xdr:rowOff>
    </xdr:from>
    <xdr:to>
      <xdr:col>5</xdr:col>
      <xdr:colOff>638736</xdr:colOff>
      <xdr:row>77</xdr:row>
      <xdr:rowOff>134471</xdr:rowOff>
    </xdr:to>
    <xdr:graphicFrame macro="">
      <xdr:nvGraphicFramePr>
        <xdr:cNvPr id="4" name="Chart 3">
          <a:extLst>
            <a:ext uri="{FF2B5EF4-FFF2-40B4-BE49-F238E27FC236}">
              <a16:creationId xmlns:a16="http://schemas.microsoft.com/office/drawing/2014/main" id="{204E4F98-184A-8807-7B15-60B2724A4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obrien\Downloads\BAU%20Fuel%20Prices%20and%20Taxes.xlsx" TargetMode="External"/><Relationship Id="rId1" Type="http://schemas.openxmlformats.org/officeDocument/2006/relationships/externalLinkPath" Target="/Users/MeganMahajan/Downloads/BAU%20Fuel%20Prices%20and%20Tax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cuments\eps-us-analysis\InputData\fuels\BFPaT\BAU%20Fuel%20Prices%20and%20Taxes.xlsx" TargetMode="External"/><Relationship Id="rId1" Type="http://schemas.openxmlformats.org/officeDocument/2006/relationships/externalLinkPath" Target="/Users/MeganMahajan/Documents/eps-us-analysi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Table 7.1"/>
      <sheetName val="Hydrogen"/>
      <sheetName val="Transp Charging"/>
      <sheetName val="Other Fuels"/>
      <sheetName val="Inflation Reduction Act - H2"/>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22">
          <cell r="A122">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Table 7.1"/>
      <sheetName val="Transp Charging"/>
      <sheetName val="Other Fuels"/>
      <sheetName val="Hydrogen"/>
      <sheetName val="Inflation Reduction Act - H2"/>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18">
          <cell r="A118">
            <v>0.78500000000000003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N15">
            <v>0.92062879123815489</v>
          </cell>
        </row>
        <row r="16">
          <cell r="N16">
            <v>1.0036394752510358</v>
          </cell>
        </row>
      </sheetData>
      <sheetData sheetId="17"/>
      <sheetData sheetId="18">
        <row r="1">
          <cell r="D1" t="str">
            <v>Hydrogen ($/kg)</v>
          </cell>
        </row>
        <row r="2">
          <cell r="A2">
            <v>2000</v>
          </cell>
        </row>
        <row r="3">
          <cell r="A3">
            <v>2001</v>
          </cell>
        </row>
        <row r="4">
          <cell r="A4">
            <v>2002</v>
          </cell>
        </row>
        <row r="5">
          <cell r="A5">
            <v>2003</v>
          </cell>
        </row>
        <row r="6">
          <cell r="A6">
            <v>2004</v>
          </cell>
        </row>
        <row r="7">
          <cell r="A7">
            <v>2005</v>
          </cell>
        </row>
        <row r="8">
          <cell r="A8">
            <v>2006</v>
          </cell>
        </row>
        <row r="9">
          <cell r="A9">
            <v>2007</v>
          </cell>
        </row>
        <row r="10">
          <cell r="A10">
            <v>2008</v>
          </cell>
        </row>
        <row r="11">
          <cell r="A11">
            <v>2009</v>
          </cell>
        </row>
        <row r="12">
          <cell r="A12">
            <v>2010</v>
          </cell>
        </row>
        <row r="13">
          <cell r="A13">
            <v>2011</v>
          </cell>
        </row>
        <row r="14">
          <cell r="A14">
            <v>2012</v>
          </cell>
        </row>
        <row r="15">
          <cell r="A15">
            <v>2013</v>
          </cell>
        </row>
        <row r="16">
          <cell r="A16">
            <v>2014</v>
          </cell>
        </row>
        <row r="17">
          <cell r="A17">
            <v>2015</v>
          </cell>
        </row>
        <row r="18">
          <cell r="A18">
            <v>2016</v>
          </cell>
        </row>
        <row r="19">
          <cell r="A19">
            <v>2017</v>
          </cell>
        </row>
        <row r="20">
          <cell r="A20">
            <v>2018</v>
          </cell>
        </row>
        <row r="21">
          <cell r="A21">
            <v>2019</v>
          </cell>
        </row>
        <row r="22">
          <cell r="A22">
            <v>2020</v>
          </cell>
          <cell r="D22">
            <v>10.2913893016123</v>
          </cell>
        </row>
        <row r="23">
          <cell r="A23">
            <v>2021</v>
          </cell>
          <cell r="D23">
            <v>10.05360309644399</v>
          </cell>
        </row>
        <row r="24">
          <cell r="A24">
            <v>2022</v>
          </cell>
          <cell r="D24">
            <v>11.59</v>
          </cell>
        </row>
        <row r="25">
          <cell r="A25">
            <v>2023</v>
          </cell>
          <cell r="D25">
            <v>10.7</v>
          </cell>
        </row>
        <row r="26">
          <cell r="A26">
            <v>2024</v>
          </cell>
          <cell r="D26">
            <v>10.3</v>
          </cell>
        </row>
        <row r="27">
          <cell r="A27">
            <v>2025</v>
          </cell>
          <cell r="D27">
            <v>10.029999999999999</v>
          </cell>
        </row>
        <row r="28">
          <cell r="A28">
            <v>2026</v>
          </cell>
          <cell r="D28">
            <v>9.85</v>
          </cell>
        </row>
        <row r="29">
          <cell r="A29">
            <v>2027</v>
          </cell>
          <cell r="D29">
            <v>9.7200000000000006</v>
          </cell>
        </row>
        <row r="30">
          <cell r="A30">
            <v>2028</v>
          </cell>
          <cell r="D30">
            <v>9.64</v>
          </cell>
        </row>
        <row r="31">
          <cell r="A31">
            <v>2029</v>
          </cell>
          <cell r="D31">
            <v>9.59</v>
          </cell>
        </row>
        <row r="32">
          <cell r="A32">
            <v>2030</v>
          </cell>
          <cell r="D32">
            <v>9.5500000000000007</v>
          </cell>
        </row>
        <row r="33">
          <cell r="A33">
            <v>2031</v>
          </cell>
          <cell r="D33">
            <v>9.51</v>
          </cell>
        </row>
        <row r="34">
          <cell r="A34">
            <v>2032</v>
          </cell>
          <cell r="D34">
            <v>9.48</v>
          </cell>
        </row>
        <row r="35">
          <cell r="A35">
            <v>2033</v>
          </cell>
          <cell r="D35">
            <v>9.4499999999999993</v>
          </cell>
        </row>
        <row r="36">
          <cell r="A36">
            <v>2034</v>
          </cell>
          <cell r="D36">
            <v>9.41</v>
          </cell>
        </row>
        <row r="37">
          <cell r="A37">
            <v>2035</v>
          </cell>
          <cell r="D37">
            <v>9.3699999999999992</v>
          </cell>
        </row>
        <row r="39">
          <cell r="A39" t="str">
            <v>Transportation Sector Electricity Prices</v>
          </cell>
        </row>
        <row r="40">
          <cell r="D40">
            <v>2023</v>
          </cell>
        </row>
        <row r="41">
          <cell r="A41" t="str">
            <v>$/KWh (2020 $)</v>
          </cell>
          <cell r="D41">
            <v>0.17280000000000001</v>
          </cell>
        </row>
        <row r="42">
          <cell r="A42" t="str">
            <v>$/BTU (2012 $)</v>
          </cell>
          <cell r="D42">
            <v>4.4925684184746456E-5</v>
          </cell>
        </row>
        <row r="44">
          <cell r="A44" t="str">
            <v>BTU per kWh</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3.xml"/><Relationship Id="rId5" Type="http://schemas.openxmlformats.org/officeDocument/2006/relationships/printerSettings" Target="../printerSettings/printerSettings5.bin"/><Relationship Id="rId4" Type="http://schemas.openxmlformats.org/officeDocument/2006/relationships/hyperlink" Target="https://www.nrel.gov/docs/fy22osti/83586.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7.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6"/>
  <sheetViews>
    <sheetView topLeftCell="A55" workbookViewId="0">
      <selection activeCell="F13" sqref="F13"/>
    </sheetView>
  </sheetViews>
  <sheetFormatPr defaultColWidth="9.26953125" defaultRowHeight="14.5" x14ac:dyDescent="0.35"/>
  <cols>
    <col min="2" max="2" width="83.26953125" customWidth="1"/>
  </cols>
  <sheetData>
    <row r="1" spans="1:2" x14ac:dyDescent="0.35">
      <c r="A1" s="1" t="s">
        <v>184</v>
      </c>
    </row>
    <row r="2" spans="1:2" x14ac:dyDescent="0.35">
      <c r="A2" s="1" t="s">
        <v>183</v>
      </c>
    </row>
    <row r="3" spans="1:2" x14ac:dyDescent="0.35">
      <c r="A3" s="1" t="s">
        <v>305</v>
      </c>
    </row>
    <row r="4" spans="1:2" x14ac:dyDescent="0.35">
      <c r="A4" s="1" t="s">
        <v>972</v>
      </c>
    </row>
    <row r="6" spans="1:2" x14ac:dyDescent="0.35">
      <c r="A6" s="1" t="s">
        <v>0</v>
      </c>
      <c r="B6" s="27" t="s">
        <v>115</v>
      </c>
    </row>
    <row r="7" spans="1:2" x14ac:dyDescent="0.35">
      <c r="B7" t="s">
        <v>1</v>
      </c>
    </row>
    <row r="8" spans="1:2" x14ac:dyDescent="0.35">
      <c r="B8" s="2">
        <v>2014</v>
      </c>
    </row>
    <row r="9" spans="1:2" x14ac:dyDescent="0.35">
      <c r="B9" t="s">
        <v>2</v>
      </c>
    </row>
    <row r="10" spans="1:2" x14ac:dyDescent="0.35">
      <c r="B10" s="28" t="s">
        <v>3</v>
      </c>
    </row>
    <row r="11" spans="1:2" x14ac:dyDescent="0.35">
      <c r="B11" t="s">
        <v>4</v>
      </c>
    </row>
    <row r="13" spans="1:2" x14ac:dyDescent="0.35">
      <c r="B13" s="27" t="s">
        <v>254</v>
      </c>
    </row>
    <row r="14" spans="1:2" x14ac:dyDescent="0.35">
      <c r="B14" t="s">
        <v>286</v>
      </c>
    </row>
    <row r="15" spans="1:2" x14ac:dyDescent="0.35">
      <c r="B15" s="2">
        <v>2015</v>
      </c>
    </row>
    <row r="16" spans="1:2" x14ac:dyDescent="0.35">
      <c r="B16" t="s">
        <v>287</v>
      </c>
    </row>
    <row r="17" spans="2:2" x14ac:dyDescent="0.35">
      <c r="B17" s="28" t="s">
        <v>230</v>
      </c>
    </row>
    <row r="19" spans="2:2" x14ac:dyDescent="0.35">
      <c r="B19" s="27" t="s">
        <v>288</v>
      </c>
    </row>
    <row r="20" spans="2:2" x14ac:dyDescent="0.35">
      <c r="B20" t="s">
        <v>514</v>
      </c>
    </row>
    <row r="21" spans="2:2" x14ac:dyDescent="0.35">
      <c r="B21" s="2">
        <v>2020</v>
      </c>
    </row>
    <row r="22" spans="2:2" x14ac:dyDescent="0.35">
      <c r="B22" t="s">
        <v>513</v>
      </c>
    </row>
    <row r="23" spans="2:2" x14ac:dyDescent="0.35">
      <c r="B23" s="28" t="s">
        <v>512</v>
      </c>
    </row>
    <row r="25" spans="2:2" x14ac:dyDescent="0.35">
      <c r="B25" s="27" t="s">
        <v>289</v>
      </c>
    </row>
    <row r="26" spans="2:2" x14ac:dyDescent="0.35">
      <c r="B26" t="s">
        <v>290</v>
      </c>
    </row>
    <row r="27" spans="2:2" x14ac:dyDescent="0.35">
      <c r="B27" s="2">
        <v>2015</v>
      </c>
    </row>
    <row r="28" spans="2:2" x14ac:dyDescent="0.35">
      <c r="B28" t="s">
        <v>291</v>
      </c>
    </row>
    <row r="29" spans="2:2" x14ac:dyDescent="0.35">
      <c r="B29" s="28" t="s">
        <v>224</v>
      </c>
    </row>
    <row r="31" spans="2:2" x14ac:dyDescent="0.35">
      <c r="B31" s="27" t="s">
        <v>295</v>
      </c>
    </row>
    <row r="32" spans="2:2" x14ac:dyDescent="0.35">
      <c r="B32" t="s">
        <v>292</v>
      </c>
    </row>
    <row r="33" spans="2:2" x14ac:dyDescent="0.35">
      <c r="B33" s="2">
        <v>2015</v>
      </c>
    </row>
    <row r="34" spans="2:2" x14ac:dyDescent="0.35">
      <c r="B34" t="s">
        <v>293</v>
      </c>
    </row>
    <row r="35" spans="2:2" x14ac:dyDescent="0.35">
      <c r="B35" s="28" t="s">
        <v>235</v>
      </c>
    </row>
    <row r="36" spans="2:2" x14ac:dyDescent="0.35">
      <c r="B36" t="s">
        <v>294</v>
      </c>
    </row>
    <row r="38" spans="2:2" x14ac:dyDescent="0.35">
      <c r="B38" s="27" t="s">
        <v>167</v>
      </c>
    </row>
    <row r="39" spans="2:2" x14ac:dyDescent="0.35">
      <c r="B39" t="s">
        <v>168</v>
      </c>
    </row>
    <row r="40" spans="2:2" x14ac:dyDescent="0.35">
      <c r="B40" s="2" t="s">
        <v>621</v>
      </c>
    </row>
    <row r="41" spans="2:2" x14ac:dyDescent="0.35">
      <c r="B41" t="s">
        <v>622</v>
      </c>
    </row>
    <row r="42" spans="2:2" x14ac:dyDescent="0.35">
      <c r="B42" s="28" t="s">
        <v>575</v>
      </c>
    </row>
    <row r="43" spans="2:2" x14ac:dyDescent="0.35">
      <c r="B43" t="s">
        <v>620</v>
      </c>
    </row>
    <row r="45" spans="2:2" x14ac:dyDescent="0.35">
      <c r="B45" s="27" t="s">
        <v>519</v>
      </c>
    </row>
    <row r="46" spans="2:2" x14ac:dyDescent="0.35">
      <c r="B46" t="s">
        <v>515</v>
      </c>
    </row>
    <row r="47" spans="2:2" x14ac:dyDescent="0.35">
      <c r="B47" s="2">
        <v>2020</v>
      </c>
    </row>
    <row r="48" spans="2:2" x14ac:dyDescent="0.35">
      <c r="B48" t="s">
        <v>516</v>
      </c>
    </row>
    <row r="49" spans="1:2" x14ac:dyDescent="0.35">
      <c r="B49" s="28" t="s">
        <v>510</v>
      </c>
    </row>
    <row r="51" spans="1:2" x14ac:dyDescent="0.35">
      <c r="B51" s="27" t="s">
        <v>1005</v>
      </c>
    </row>
    <row r="52" spans="1:2" x14ac:dyDescent="0.35">
      <c r="B52" t="s">
        <v>520</v>
      </c>
    </row>
    <row r="53" spans="1:2" x14ac:dyDescent="0.35">
      <c r="B53" s="2">
        <v>2020</v>
      </c>
    </row>
    <row r="54" spans="1:2" x14ac:dyDescent="0.35">
      <c r="B54" t="s">
        <v>521</v>
      </c>
    </row>
    <row r="55" spans="1:2" x14ac:dyDescent="0.35">
      <c r="B55" t="s">
        <v>522</v>
      </c>
    </row>
    <row r="56" spans="1:2" x14ac:dyDescent="0.35">
      <c r="B56" t="s">
        <v>523</v>
      </c>
    </row>
    <row r="59" spans="1:2" x14ac:dyDescent="0.35">
      <c r="A59" s="1" t="s">
        <v>169</v>
      </c>
    </row>
    <row r="60" spans="1:2" x14ac:dyDescent="0.35">
      <c r="A60" t="s">
        <v>973</v>
      </c>
    </row>
    <row r="61" spans="1:2" x14ac:dyDescent="0.35">
      <c r="A61" t="s">
        <v>974</v>
      </c>
    </row>
    <row r="62" spans="1:2" x14ac:dyDescent="0.35">
      <c r="A62" s="1"/>
    </row>
    <row r="63" spans="1:2" x14ac:dyDescent="0.35">
      <c r="A63" t="s">
        <v>655</v>
      </c>
    </row>
    <row r="64" spans="1:2" x14ac:dyDescent="0.35">
      <c r="A64" t="s">
        <v>656</v>
      </c>
    </row>
    <row r="65" spans="1:1" x14ac:dyDescent="0.35">
      <c r="A65" s="1"/>
    </row>
    <row r="66" spans="1:1" x14ac:dyDescent="0.35">
      <c r="A66" t="s">
        <v>170</v>
      </c>
    </row>
    <row r="67" spans="1:1" x14ac:dyDescent="0.35">
      <c r="A67" t="s">
        <v>171</v>
      </c>
    </row>
    <row r="69" spans="1:1" x14ac:dyDescent="0.35">
      <c r="A69" t="s">
        <v>174</v>
      </c>
    </row>
    <row r="70" spans="1:1" x14ac:dyDescent="0.35">
      <c r="A70" t="s">
        <v>175</v>
      </c>
    </row>
    <row r="71" spans="1:1" x14ac:dyDescent="0.35">
      <c r="A71" t="s">
        <v>176</v>
      </c>
    </row>
    <row r="72" spans="1:1" x14ac:dyDescent="0.35">
      <c r="A72" t="s">
        <v>177</v>
      </c>
    </row>
    <row r="74" spans="1:1" x14ac:dyDescent="0.35">
      <c r="A74" t="s">
        <v>186</v>
      </c>
    </row>
    <row r="75" spans="1:1" x14ac:dyDescent="0.35">
      <c r="A75" t="s">
        <v>187</v>
      </c>
    </row>
    <row r="76" spans="1:1" x14ac:dyDescent="0.35">
      <c r="A76" t="s">
        <v>188</v>
      </c>
    </row>
    <row r="77" spans="1:1" x14ac:dyDescent="0.35">
      <c r="A77" t="s">
        <v>190</v>
      </c>
    </row>
    <row r="78" spans="1:1" x14ac:dyDescent="0.35">
      <c r="A78">
        <v>0.97099999999999997</v>
      </c>
    </row>
    <row r="79" spans="1:1" x14ac:dyDescent="0.35">
      <c r="A79" t="s">
        <v>189</v>
      </c>
    </row>
    <row r="81" spans="1:5" x14ac:dyDescent="0.35">
      <c r="A81" t="s">
        <v>517</v>
      </c>
    </row>
    <row r="82" spans="1:5" x14ac:dyDescent="0.35">
      <c r="A82">
        <v>0.89805481563188172</v>
      </c>
    </row>
    <row r="83" spans="1:5" x14ac:dyDescent="0.35">
      <c r="A83" t="s">
        <v>189</v>
      </c>
    </row>
    <row r="84" spans="1:5" x14ac:dyDescent="0.35">
      <c r="A84">
        <v>0.88711067149387013</v>
      </c>
      <c r="B84" t="s">
        <v>524</v>
      </c>
      <c r="E84" s="19"/>
    </row>
    <row r="85" spans="1:5" x14ac:dyDescent="0.35">
      <c r="A85">
        <v>0.78452102304761584</v>
      </c>
      <c r="B85" t="s">
        <v>751</v>
      </c>
      <c r="E85" s="19"/>
    </row>
    <row r="86" spans="1:5" x14ac:dyDescent="0.35">
      <c r="A86">
        <v>0.75350342301658668</v>
      </c>
      <c r="B86" t="s">
        <v>1043</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3"/>
  <cols>
    <col min="1" max="1" width="21.26953125" style="37" bestFit="1" customWidth="1"/>
    <col min="2" max="2" width="46.7265625" style="37" customWidth="1"/>
    <col min="3" max="16384" width="8.7265625" style="37"/>
  </cols>
  <sheetData>
    <row r="1" spans="1:33" ht="15" customHeight="1" thickBot="1" x14ac:dyDescent="0.35">
      <c r="B1" s="53" t="s">
        <v>623</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487</v>
      </c>
      <c r="D3" s="73" t="s">
        <v>624</v>
      </c>
      <c r="E3" s="55"/>
      <c r="F3" s="55"/>
      <c r="G3" s="55"/>
    </row>
    <row r="4" spans="1:33" ht="15" customHeight="1" x14ac:dyDescent="0.3">
      <c r="C4" s="73" t="s">
        <v>488</v>
      </c>
      <c r="D4" s="73" t="s">
        <v>625</v>
      </c>
      <c r="E4" s="55"/>
      <c r="F4" s="55"/>
      <c r="G4" s="73" t="s">
        <v>604</v>
      </c>
    </row>
    <row r="5" spans="1:33" ht="15" customHeight="1" x14ac:dyDescent="0.3">
      <c r="C5" s="73" t="s">
        <v>489</v>
      </c>
      <c r="D5" s="73" t="s">
        <v>626</v>
      </c>
      <c r="E5" s="55"/>
      <c r="F5" s="55"/>
      <c r="G5" s="55"/>
    </row>
    <row r="6" spans="1:33" ht="15" customHeight="1" x14ac:dyDescent="0.3">
      <c r="C6" s="73" t="s">
        <v>490</v>
      </c>
      <c r="D6" s="55"/>
      <c r="E6" s="73" t="s">
        <v>627</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311</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601</v>
      </c>
      <c r="AG10" s="38"/>
    </row>
    <row r="11" spans="1:33" ht="15" customHeight="1" x14ac:dyDescent="0.3">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600</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599</v>
      </c>
      <c r="AG12" s="38"/>
    </row>
    <row r="13" spans="1:33" ht="15" customHeight="1" thickBot="1" x14ac:dyDescent="0.3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628</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312</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3">
      <c r="A17" s="43" t="s">
        <v>313</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3">
      <c r="A18" s="43" t="s">
        <v>314</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3">
      <c r="A19" s="43" t="s">
        <v>315</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3">
      <c r="A20" s="43" t="s">
        <v>316</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3">
      <c r="A21" s="43" t="s">
        <v>317</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3">
      <c r="A22" s="43" t="s">
        <v>318</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3">
      <c r="A23" s="43" t="s">
        <v>319</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3">
      <c r="A24" s="43" t="s">
        <v>320</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3">
      <c r="A25" s="43" t="s">
        <v>321</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3">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3">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322</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3">
      <c r="A29" s="43" t="s">
        <v>323</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3">
      <c r="A30" s="43" t="s">
        <v>324</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3">
      <c r="A31" s="43" t="s">
        <v>325</v>
      </c>
      <c r="B31" s="66" t="s">
        <v>326</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3">
      <c r="A32" s="43" t="s">
        <v>327</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3">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3">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3">
      <c r="A35" s="43" t="s">
        <v>328</v>
      </c>
      <c r="B35" s="66" t="s">
        <v>329</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3">
      <c r="A36" s="43" t="s">
        <v>330</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3">
      <c r="A37" s="43" t="s">
        <v>331</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3">
      <c r="A38" s="43" t="s">
        <v>332</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3">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333</v>
      </c>
      <c r="B40" s="65" t="s">
        <v>334</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597</v>
      </c>
      <c r="AG40" s="38"/>
    </row>
    <row r="41" spans="1:33" ht="12" x14ac:dyDescent="0.3">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3">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3">
      <c r="A43" s="43" t="s">
        <v>335</v>
      </c>
      <c r="B43" s="66" t="s">
        <v>336</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3">
      <c r="A44" s="43" t="s">
        <v>337</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3">
      <c r="A45" s="43" t="s">
        <v>338</v>
      </c>
      <c r="B45" s="66" t="s">
        <v>339</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3">
      <c r="A46" s="43" t="s">
        <v>340</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3">
      <c r="A47" s="43" t="s">
        <v>341</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3">
      <c r="A48" s="43" t="s">
        <v>342</v>
      </c>
      <c r="B48" s="66" t="s">
        <v>343</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3">
      <c r="A49" s="43" t="s">
        <v>344</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3">
      <c r="A50" s="43" t="s">
        <v>345</v>
      </c>
      <c r="B50" s="66" t="s">
        <v>346</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3">
      <c r="A51" s="43" t="s">
        <v>347</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65" t="s">
        <v>629</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43" t="s">
        <v>348</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3">
      <c r="A55" s="43" t="s">
        <v>349</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3">
      <c r="A56" s="43" t="s">
        <v>350</v>
      </c>
      <c r="B56" s="66" t="s">
        <v>351</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3">
      <c r="A57" s="43" t="s">
        <v>352</v>
      </c>
      <c r="B57" s="66" t="s">
        <v>353</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3">
      <c r="A58" s="43" t="s">
        <v>354</v>
      </c>
      <c r="B58" s="66" t="s">
        <v>355</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3">
      <c r="A59" s="43" t="s">
        <v>356</v>
      </c>
      <c r="B59" s="66" t="s">
        <v>357</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3">
      <c r="A60" s="43" t="s">
        <v>358</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3">
      <c r="A64" s="43" t="s">
        <v>359</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3">
      <c r="A65" s="43" t="s">
        <v>360</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3">
      <c r="A66" s="43" t="s">
        <v>361</v>
      </c>
      <c r="B66" s="66" t="s">
        <v>351</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3">
      <c r="A67" s="43" t="s">
        <v>362</v>
      </c>
      <c r="B67" s="66" t="s">
        <v>353</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3">
      <c r="A68" s="43" t="s">
        <v>363</v>
      </c>
      <c r="B68" s="66" t="s">
        <v>355</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3">
      <c r="A69" s="43" t="s">
        <v>364</v>
      </c>
      <c r="B69" s="66" t="s">
        <v>357</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3">
      <c r="A70" s="43" t="s">
        <v>365</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3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3">
      <c r="B72" s="59" t="s">
        <v>543</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3">
      <c r="B73" s="38" t="s">
        <v>630</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3">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3">
      <c r="B75" s="38" t="s">
        <v>526</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3">
      <c r="B76" s="38" t="s">
        <v>631</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3">
      <c r="B77" s="38" t="s">
        <v>527</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3">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3">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3">
      <c r="B80" s="38" t="s">
        <v>528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3">
      <c r="B81" s="38" t="s">
        <v>529</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3">
      <c r="B82" s="38" t="s">
        <v>632</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3">
      <c r="B83" s="38" t="s">
        <v>531</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3">
      <c r="B84" s="38" t="s">
        <v>532</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3">
      <c r="B85" s="38" t="s">
        <v>533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3">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3">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3">
      <c r="B88" s="38" t="s">
        <v>534</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3">
      <c r="B89" s="38" t="s">
        <v>535</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3">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3">
      <c r="B91" s="38" t="s">
        <v>536</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3">
      <c r="B92" s="38" t="s">
        <v>537</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3">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3">
      <c r="B94" s="38" t="s">
        <v>538</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3">
      <c r="B95" s="38" t="s">
        <v>539</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3">
      <c r="B96" s="38" t="s">
        <v>540</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541</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542</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633</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634</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 x14ac:dyDescent="0.3"/>
  <cols>
    <col min="1" max="1" width="19.7265625" style="37" bestFit="1" customWidth="1"/>
    <col min="2" max="2" width="46.7265625" style="37" customWidth="1"/>
    <col min="3" max="16384" width="8.7265625" style="37"/>
  </cols>
  <sheetData>
    <row r="1" spans="1:33" ht="15" customHeight="1" thickBot="1" x14ac:dyDescent="0.35">
      <c r="B1" s="53" t="s">
        <v>607</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487</v>
      </c>
      <c r="D3" s="55" t="s">
        <v>606</v>
      </c>
      <c r="E3" s="55"/>
      <c r="F3" s="55"/>
      <c r="G3" s="55"/>
    </row>
    <row r="4" spans="1:33" ht="15" customHeight="1" x14ac:dyDescent="0.3">
      <c r="C4" s="55" t="s">
        <v>488</v>
      </c>
      <c r="D4" s="55" t="s">
        <v>605</v>
      </c>
      <c r="E4" s="55"/>
      <c r="F4" s="55"/>
      <c r="G4" s="55" t="s">
        <v>604</v>
      </c>
    </row>
    <row r="5" spans="1:33" ht="15" customHeight="1" x14ac:dyDescent="0.3">
      <c r="C5" s="55" t="s">
        <v>489</v>
      </c>
      <c r="D5" s="55" t="s">
        <v>603</v>
      </c>
      <c r="E5" s="55"/>
      <c r="F5" s="55"/>
      <c r="G5" s="55"/>
    </row>
    <row r="6" spans="1:33" ht="15" customHeight="1" x14ac:dyDescent="0.3">
      <c r="C6" s="55" t="s">
        <v>490</v>
      </c>
      <c r="D6" s="55"/>
      <c r="E6" s="55" t="s">
        <v>602</v>
      </c>
      <c r="F6" s="55"/>
      <c r="G6" s="55"/>
    </row>
    <row r="10" spans="1:33" ht="15" customHeight="1" x14ac:dyDescent="0.35">
      <c r="A10" s="43" t="s">
        <v>366</v>
      </c>
      <c r="B10" s="54" t="s">
        <v>117</v>
      </c>
      <c r="AG10" s="51" t="s">
        <v>601</v>
      </c>
    </row>
    <row r="11" spans="1:33" ht="15" customHeight="1" x14ac:dyDescent="0.3">
      <c r="B11" s="53" t="s">
        <v>118</v>
      </c>
      <c r="AG11" s="51" t="s">
        <v>600</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599</v>
      </c>
    </row>
    <row r="13" spans="1:33" ht="15" customHeight="1" thickBot="1" x14ac:dyDescent="0.3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598</v>
      </c>
    </row>
    <row r="14" spans="1:33" ht="15" customHeight="1" thickTop="1" x14ac:dyDescent="0.3"/>
    <row r="15" spans="1:33" ht="15" customHeight="1" x14ac:dyDescent="0.3">
      <c r="B15" s="46" t="s">
        <v>120</v>
      </c>
    </row>
    <row r="16" spans="1:33" ht="15" customHeight="1" x14ac:dyDescent="0.3"/>
    <row r="17" spans="1:33" ht="15" customHeight="1" x14ac:dyDescent="0.3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35">
      <c r="A19" s="43" t="s">
        <v>367</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35">
      <c r="A20" s="43" t="s">
        <v>368</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35">
      <c r="A21" s="43" t="s">
        <v>369</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35">
      <c r="A22" s="43" t="s">
        <v>370</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35">
      <c r="A23" s="43" t="s">
        <v>371</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597</v>
      </c>
    </row>
    <row r="24" spans="1:33" ht="15" customHeight="1" x14ac:dyDescent="0.35">
      <c r="A24" s="43" t="s">
        <v>372</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35">
      <c r="A25" s="43" t="s">
        <v>373</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597</v>
      </c>
    </row>
    <row r="26" spans="1:33" ht="15" customHeight="1" x14ac:dyDescent="0.3">
      <c r="A26" s="43" t="s">
        <v>374</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3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375</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35">
      <c r="A29" s="43" t="s">
        <v>376</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35">
      <c r="A30" s="43" t="s">
        <v>377</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5" x14ac:dyDescent="0.35">
      <c r="A31" s="43" t="s">
        <v>378</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5" x14ac:dyDescent="0.35">
      <c r="A32" s="43" t="s">
        <v>497</v>
      </c>
      <c r="B32" s="42" t="s">
        <v>491</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3">
      <c r="A33" s="43" t="s">
        <v>379</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3">
      <c r="A34" s="43" t="s">
        <v>380</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5" x14ac:dyDescent="0.35">
      <c r="A35" s="43" t="s">
        <v>381</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5" x14ac:dyDescent="0.35">
      <c r="B36"/>
      <c r="C36"/>
      <c r="D36"/>
      <c r="E36"/>
      <c r="F36"/>
      <c r="G36"/>
      <c r="H36"/>
      <c r="I36"/>
      <c r="J36"/>
      <c r="K36"/>
      <c r="L36"/>
      <c r="M36"/>
      <c r="N36"/>
      <c r="O36"/>
      <c r="P36"/>
      <c r="Q36"/>
      <c r="R36"/>
      <c r="S36"/>
      <c r="T36"/>
      <c r="U36"/>
      <c r="V36"/>
      <c r="W36"/>
      <c r="X36"/>
      <c r="Y36"/>
      <c r="Z36"/>
      <c r="AA36"/>
      <c r="AB36"/>
      <c r="AC36"/>
      <c r="AD36"/>
      <c r="AE36"/>
      <c r="AF36"/>
      <c r="AG36"/>
    </row>
    <row r="37" spans="1:33" x14ac:dyDescent="0.3">
      <c r="A37" s="43" t="s">
        <v>382</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5" x14ac:dyDescent="0.35">
      <c r="B38"/>
      <c r="C38"/>
      <c r="D38"/>
      <c r="E38"/>
      <c r="F38"/>
      <c r="G38"/>
      <c r="H38"/>
      <c r="I38"/>
      <c r="J38"/>
      <c r="K38"/>
      <c r="L38"/>
      <c r="M38"/>
      <c r="N38"/>
      <c r="O38"/>
      <c r="P38"/>
      <c r="Q38"/>
      <c r="R38"/>
      <c r="S38"/>
      <c r="T38"/>
      <c r="U38"/>
      <c r="V38"/>
      <c r="W38"/>
      <c r="X38"/>
      <c r="Y38"/>
      <c r="Z38"/>
      <c r="AA38"/>
      <c r="AB38"/>
      <c r="AC38"/>
      <c r="AD38"/>
      <c r="AE38"/>
      <c r="AF38"/>
      <c r="AG38"/>
    </row>
    <row r="39" spans="1:33" ht="14.5" x14ac:dyDescent="0.35">
      <c r="B39" s="46" t="s">
        <v>135</v>
      </c>
      <c r="C39"/>
      <c r="D39"/>
      <c r="E39"/>
      <c r="F39"/>
      <c r="G39"/>
      <c r="H39"/>
      <c r="I39"/>
      <c r="J39"/>
      <c r="K39"/>
      <c r="L39"/>
      <c r="M39"/>
      <c r="N39"/>
      <c r="O39"/>
      <c r="P39"/>
      <c r="Q39"/>
      <c r="R39"/>
      <c r="S39"/>
      <c r="T39"/>
      <c r="U39"/>
      <c r="V39"/>
      <c r="W39"/>
      <c r="X39"/>
      <c r="Y39"/>
      <c r="Z39"/>
      <c r="AA39"/>
      <c r="AB39"/>
      <c r="AC39"/>
      <c r="AD39"/>
      <c r="AE39"/>
      <c r="AF39"/>
      <c r="AG39"/>
    </row>
    <row r="40" spans="1:33" ht="14.5" x14ac:dyDescent="0.35">
      <c r="A40" s="43" t="s">
        <v>383</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5" x14ac:dyDescent="0.35">
      <c r="A41" s="43" t="s">
        <v>384</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5" x14ac:dyDescent="0.35">
      <c r="A42" s="43" t="s">
        <v>385</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5" x14ac:dyDescent="0.35">
      <c r="A43" s="43" t="s">
        <v>386</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5" x14ac:dyDescent="0.35">
      <c r="A44" s="43" t="s">
        <v>387</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5" x14ac:dyDescent="0.35">
      <c r="A45" s="43" t="s">
        <v>388</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3">
      <c r="A46" s="43" t="s">
        <v>389</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5" x14ac:dyDescent="0.35">
      <c r="A47" s="43" t="s">
        <v>390</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3">
      <c r="A48" s="43" t="s">
        <v>391</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35">
      <c r="A51" s="43" t="s">
        <v>392</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35">
      <c r="A52" s="43" t="s">
        <v>393</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35">
      <c r="A53" s="43" t="s">
        <v>394</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35">
      <c r="A54" s="43" t="s">
        <v>395</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35">
      <c r="A55" s="43" t="s">
        <v>396</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35">
      <c r="A56" s="43" t="s">
        <v>397</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3">
      <c r="A57" s="43" t="s">
        <v>398</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3">
      <c r="A58" s="43" t="s">
        <v>399</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3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
      <c r="A60" s="43" t="s">
        <v>400</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A63" s="43" t="s">
        <v>401</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35">
      <c r="A64" s="43" t="s">
        <v>402</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35">
      <c r="A65" s="43" t="s">
        <v>403</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5" x14ac:dyDescent="0.35">
      <c r="A66" s="43" t="s">
        <v>404</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3">
      <c r="A67" s="43" t="s">
        <v>405</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35">
      <c r="A68" s="43" t="s">
        <v>406</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3">
      <c r="A69" s="43" t="s">
        <v>407</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35">
      <c r="B72" s="46" t="s">
        <v>610</v>
      </c>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408</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35">
      <c r="A74" s="43" t="s">
        <v>409</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35">
      <c r="A75" s="43" t="s">
        <v>410</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35">
      <c r="A76" s="43" t="s">
        <v>411</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3">
      <c r="A77" s="43" t="s">
        <v>412</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35">
      <c r="B78" s="46" t="s">
        <v>155</v>
      </c>
      <c r="C78"/>
      <c r="D78"/>
      <c r="E78"/>
      <c r="F78"/>
      <c r="G78"/>
      <c r="H78"/>
      <c r="I78"/>
      <c r="J78"/>
      <c r="K78"/>
      <c r="L78"/>
      <c r="M78"/>
      <c r="N78"/>
      <c r="O78"/>
      <c r="P78"/>
      <c r="Q78"/>
      <c r="R78"/>
      <c r="S78"/>
      <c r="T78"/>
      <c r="U78"/>
      <c r="V78"/>
      <c r="W78"/>
      <c r="X78"/>
      <c r="Y78"/>
      <c r="Z78"/>
      <c r="AA78"/>
      <c r="AB78"/>
      <c r="AC78"/>
      <c r="AD78"/>
      <c r="AE78"/>
      <c r="AF78"/>
      <c r="AG78"/>
    </row>
    <row r="79" spans="1:33" ht="14.5" x14ac:dyDescent="0.35">
      <c r="A79" s="43" t="s">
        <v>413</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35">
      <c r="A80" s="43" t="s">
        <v>414</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5" x14ac:dyDescent="0.35">
      <c r="A81" s="43" t="s">
        <v>415</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35">
      <c r="A82" s="43" t="s">
        <v>416</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3">
      <c r="A83" s="43" t="s">
        <v>417</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3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3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35">
      <c r="B86" s="46" t="s">
        <v>610</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35">
      <c r="A87" s="43" t="s">
        <v>418</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35">
      <c r="A88" s="43" t="s">
        <v>419</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35">
      <c r="A89" s="43" t="s">
        <v>420</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3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35">
      <c r="A91" s="43" t="s">
        <v>421</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5" x14ac:dyDescent="0.35">
      <c r="A92" s="43" t="s">
        <v>422</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35">
      <c r="A93" s="43" t="s">
        <v>423</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3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35">
      <c r="A96" s="43" t="s">
        <v>424</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35">
      <c r="A97" s="43" t="s">
        <v>425</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35">
      <c r="A98" s="43" t="s">
        <v>426</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35"/>
    <row r="100" spans="1:33" ht="15" customHeight="1" x14ac:dyDescent="0.3">
      <c r="B100" s="39" t="s">
        <v>555</v>
      </c>
    </row>
    <row r="101" spans="1:33" x14ac:dyDescent="0.3">
      <c r="B101" s="38" t="s">
        <v>544</v>
      </c>
    </row>
    <row r="102" spans="1:33" x14ac:dyDescent="0.3">
      <c r="B102" s="38" t="s">
        <v>545</v>
      </c>
    </row>
    <row r="103" spans="1:33" ht="15" customHeight="1" x14ac:dyDescent="0.3">
      <c r="B103" s="38" t="s">
        <v>546</v>
      </c>
    </row>
    <row r="104" spans="1:33" ht="15" customHeight="1" x14ac:dyDescent="0.3">
      <c r="B104" s="38" t="s">
        <v>547</v>
      </c>
    </row>
    <row r="105" spans="1:33" ht="15" customHeight="1" x14ac:dyDescent="0.3">
      <c r="B105" s="38" t="s">
        <v>548</v>
      </c>
    </row>
    <row r="106" spans="1:33" ht="15" customHeight="1" x14ac:dyDescent="0.3">
      <c r="B106" s="38" t="s">
        <v>549</v>
      </c>
    </row>
    <row r="107" spans="1:33" ht="15" customHeight="1" x14ac:dyDescent="0.3">
      <c r="B107" s="38" t="s">
        <v>164</v>
      </c>
    </row>
    <row r="108" spans="1:33" ht="15" customHeight="1" x14ac:dyDescent="0.3">
      <c r="B108" s="38" t="s">
        <v>550</v>
      </c>
    </row>
    <row r="109" spans="1:33" ht="15" customHeight="1" x14ac:dyDescent="0.3">
      <c r="B109" s="38" t="s">
        <v>76</v>
      </c>
    </row>
    <row r="110" spans="1:33" ht="15" customHeight="1" x14ac:dyDescent="0.3">
      <c r="B110" s="38" t="s">
        <v>77</v>
      </c>
    </row>
    <row r="111" spans="1:33" ht="15" customHeight="1" x14ac:dyDescent="0.3">
      <c r="B111" s="38" t="s">
        <v>551</v>
      </c>
    </row>
    <row r="112" spans="1:33" ht="15" customHeight="1" x14ac:dyDescent="0.3">
      <c r="B112" s="478" t="s">
        <v>556</v>
      </c>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77"/>
      <c r="AG112" s="477"/>
    </row>
    <row r="113" spans="2:2" ht="15" customHeight="1" x14ac:dyDescent="0.3">
      <c r="B113" s="38" t="s">
        <v>552</v>
      </c>
    </row>
    <row r="114" spans="2:2" ht="15" customHeight="1" x14ac:dyDescent="0.3">
      <c r="B114" s="38" t="s">
        <v>553</v>
      </c>
    </row>
    <row r="115" spans="2:2" ht="15" customHeight="1" x14ac:dyDescent="0.3">
      <c r="B115" s="38" t="s">
        <v>554</v>
      </c>
    </row>
    <row r="116" spans="2:2" ht="15" customHeight="1" x14ac:dyDescent="0.3">
      <c r="B116" s="38" t="s">
        <v>165</v>
      </c>
    </row>
    <row r="117" spans="2:2" ht="15" customHeight="1" x14ac:dyDescent="0.3">
      <c r="B117" s="38" t="s">
        <v>541</v>
      </c>
    </row>
    <row r="118" spans="2:2" ht="15" customHeight="1" x14ac:dyDescent="0.3">
      <c r="B118" s="38" t="s">
        <v>542</v>
      </c>
    </row>
    <row r="119" spans="2:2" ht="15" customHeight="1" x14ac:dyDescent="0.3">
      <c r="B119" s="38" t="s">
        <v>609</v>
      </c>
    </row>
    <row r="120" spans="2:2" ht="15" customHeight="1" x14ac:dyDescent="0.3">
      <c r="B120" s="38" t="s">
        <v>608</v>
      </c>
    </row>
    <row r="121" spans="2:2" ht="15" customHeight="1" x14ac:dyDescent="0.3"/>
    <row r="122" spans="2:2" ht="15" customHeight="1" x14ac:dyDescent="0.3"/>
    <row r="123" spans="2:2" ht="15" customHeight="1" x14ac:dyDescent="0.3"/>
    <row r="124" spans="2:2" ht="15" customHeight="1" x14ac:dyDescent="0.3"/>
    <row r="125" spans="2:2" ht="15" customHeight="1" x14ac:dyDescent="0.3"/>
    <row r="126" spans="2:2" ht="15" customHeight="1" x14ac:dyDescent="0.3"/>
    <row r="127" spans="2:2" ht="15" customHeight="1" x14ac:dyDescent="0.3"/>
    <row r="128" spans="2:2"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c r="AG308" s="477"/>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c r="AG511" s="477"/>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c r="AG712" s="477"/>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c r="AG887" s="477"/>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7"/>
      <c r="C1100" s="477"/>
      <c r="D1100" s="477"/>
      <c r="E1100" s="477"/>
      <c r="F1100" s="477"/>
      <c r="G1100" s="477"/>
      <c r="H1100" s="477"/>
      <c r="I1100" s="477"/>
      <c r="J1100" s="477"/>
      <c r="K1100" s="477"/>
      <c r="L1100" s="477"/>
      <c r="M1100" s="477"/>
      <c r="N1100" s="477"/>
      <c r="O1100" s="477"/>
      <c r="P1100" s="477"/>
      <c r="Q1100" s="477"/>
      <c r="R1100" s="477"/>
      <c r="S1100" s="477"/>
      <c r="T1100" s="477"/>
      <c r="U1100" s="477"/>
      <c r="V1100" s="477"/>
      <c r="W1100" s="477"/>
      <c r="X1100" s="477"/>
      <c r="Y1100" s="477"/>
      <c r="Z1100" s="477"/>
      <c r="AA1100" s="477"/>
      <c r="AB1100" s="477"/>
      <c r="AC1100" s="477"/>
      <c r="AD1100" s="477"/>
      <c r="AE1100" s="477"/>
      <c r="AF1100" s="477"/>
      <c r="AG1100" s="477"/>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7"/>
      <c r="C1227" s="477"/>
      <c r="D1227" s="477"/>
      <c r="E1227" s="477"/>
      <c r="F1227" s="477"/>
      <c r="G1227" s="477"/>
      <c r="H1227" s="477"/>
      <c r="I1227" s="477"/>
      <c r="J1227" s="477"/>
      <c r="K1227" s="477"/>
      <c r="L1227" s="477"/>
      <c r="M1227" s="477"/>
      <c r="N1227" s="477"/>
      <c r="O1227" s="477"/>
      <c r="P1227" s="477"/>
      <c r="Q1227" s="477"/>
      <c r="R1227" s="477"/>
      <c r="S1227" s="477"/>
      <c r="T1227" s="477"/>
      <c r="U1227" s="477"/>
      <c r="V1227" s="477"/>
      <c r="W1227" s="477"/>
      <c r="X1227" s="477"/>
      <c r="Y1227" s="477"/>
      <c r="Z1227" s="477"/>
      <c r="AA1227" s="477"/>
      <c r="AB1227" s="477"/>
      <c r="AC1227" s="477"/>
      <c r="AD1227" s="477"/>
      <c r="AE1227" s="477"/>
      <c r="AF1227" s="477"/>
      <c r="AG1227" s="477"/>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c r="AG1390" s="477"/>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c r="AG1502" s="477"/>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c r="AG1604" s="477"/>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7"/>
      <c r="C1698" s="477"/>
      <c r="D1698" s="477"/>
      <c r="E1698" s="477"/>
      <c r="F1698" s="477"/>
      <c r="G1698" s="477"/>
      <c r="H1698" s="477"/>
      <c r="I1698" s="477"/>
      <c r="J1698" s="477"/>
      <c r="K1698" s="477"/>
      <c r="L1698" s="477"/>
      <c r="M1698" s="477"/>
      <c r="N1698" s="477"/>
      <c r="O1698" s="477"/>
      <c r="P1698" s="477"/>
      <c r="Q1698" s="477"/>
      <c r="R1698" s="477"/>
      <c r="S1698" s="477"/>
      <c r="T1698" s="477"/>
      <c r="U1698" s="477"/>
      <c r="V1698" s="477"/>
      <c r="W1698" s="477"/>
      <c r="X1698" s="477"/>
      <c r="Y1698" s="477"/>
      <c r="Z1698" s="477"/>
      <c r="AA1698" s="477"/>
      <c r="AB1698" s="477"/>
      <c r="AC1698" s="477"/>
      <c r="AD1698" s="477"/>
      <c r="AE1698" s="477"/>
      <c r="AF1698" s="477"/>
      <c r="AG1698" s="477"/>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c r="AG1945" s="477"/>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c r="AG2031" s="477"/>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c r="AG2153" s="477"/>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c r="AG2317" s="477"/>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c r="AG2419" s="477"/>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c r="AG2509" s="477"/>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c r="AG2598" s="477"/>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c r="AG2719" s="477"/>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c r="AG2837" s="477"/>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3"/>
  <cols>
    <col min="1" max="1" width="19.7265625" style="37" bestFit="1" customWidth="1"/>
    <col min="2" max="2" width="46.7265625" style="37" customWidth="1"/>
    <col min="3" max="16384" width="8.7265625" style="37"/>
  </cols>
  <sheetData>
    <row r="1" spans="1:33" ht="15" customHeight="1" thickBot="1" x14ac:dyDescent="0.35">
      <c r="B1" s="53" t="s">
        <v>623</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487</v>
      </c>
      <c r="D3" s="73" t="s">
        <v>624</v>
      </c>
      <c r="E3" s="55"/>
      <c r="F3" s="55"/>
      <c r="G3" s="55"/>
    </row>
    <row r="4" spans="1:33" ht="15" customHeight="1" x14ac:dyDescent="0.3">
      <c r="C4" s="73" t="s">
        <v>488</v>
      </c>
      <c r="D4" s="73" t="s">
        <v>625</v>
      </c>
      <c r="E4" s="55"/>
      <c r="F4" s="55"/>
      <c r="G4" s="73" t="s">
        <v>604</v>
      </c>
    </row>
    <row r="5" spans="1:33" ht="15" customHeight="1" x14ac:dyDescent="0.3">
      <c r="C5" s="73" t="s">
        <v>489</v>
      </c>
      <c r="D5" s="73" t="s">
        <v>626</v>
      </c>
      <c r="E5" s="55"/>
      <c r="F5" s="55"/>
      <c r="G5" s="55"/>
    </row>
    <row r="6" spans="1:33" ht="15" customHeight="1" x14ac:dyDescent="0.3">
      <c r="C6" s="73" t="s">
        <v>490</v>
      </c>
      <c r="D6" s="55"/>
      <c r="E6" s="73" t="s">
        <v>627</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366</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601</v>
      </c>
      <c r="AG10" s="38"/>
    </row>
    <row r="11" spans="1:33" ht="15" customHeight="1" x14ac:dyDescent="0.3">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600</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599</v>
      </c>
      <c r="AG12" s="38"/>
    </row>
    <row r="13" spans="1:33" ht="15" customHeight="1" thickBot="1" x14ac:dyDescent="0.3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628</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3">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3">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3">
      <c r="A19" s="43" t="s">
        <v>367</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3">
      <c r="A20" s="43" t="s">
        <v>368</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3">
      <c r="A21" s="43" t="s">
        <v>369</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3">
      <c r="A22" s="43" t="s">
        <v>370</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3">
      <c r="A23" s="43" t="s">
        <v>371</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597</v>
      </c>
      <c r="AG23" s="38"/>
    </row>
    <row r="24" spans="1:33" ht="15" customHeight="1" x14ac:dyDescent="0.3">
      <c r="A24" s="43" t="s">
        <v>372</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3">
      <c r="A25" s="43" t="s">
        <v>373</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597</v>
      </c>
      <c r="AG25" s="38"/>
    </row>
    <row r="26" spans="1:33" ht="15" customHeight="1" x14ac:dyDescent="0.3">
      <c r="A26" s="43" t="s">
        <v>374</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3">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375</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3">
      <c r="A29" s="43" t="s">
        <v>376</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3">
      <c r="A30" s="43" t="s">
        <v>377</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3">
      <c r="A31" s="43" t="s">
        <v>378</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3">
      <c r="A32" s="43" t="s">
        <v>497</v>
      </c>
      <c r="B32" s="66" t="s">
        <v>491</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3">
      <c r="A33" s="43" t="s">
        <v>379</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3">
      <c r="A34" s="43" t="s">
        <v>380</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3">
      <c r="A35" s="43" t="s">
        <v>381</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3">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3">
      <c r="A37" s="43" t="s">
        <v>382</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3">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3">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383</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3">
      <c r="A41" s="43" t="s">
        <v>384</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3">
      <c r="A42" s="43" t="s">
        <v>385</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3">
      <c r="A43" s="43" t="s">
        <v>386</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3">
      <c r="A44" s="43" t="s">
        <v>387</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3">
      <c r="A45" s="43" t="s">
        <v>388</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3">
      <c r="A46" s="43" t="s">
        <v>389</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3">
      <c r="A47" s="43" t="s">
        <v>390</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3">
      <c r="A48" s="43" t="s">
        <v>391</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3">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392</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3">
      <c r="A52" s="43" t="s">
        <v>393</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3">
      <c r="A53" s="43" t="s">
        <v>394</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3">
      <c r="A54" s="43" t="s">
        <v>395</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3">
      <c r="A55" s="43" t="s">
        <v>396</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3">
      <c r="A56" s="43" t="s">
        <v>397</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597</v>
      </c>
      <c r="AG56" s="38"/>
    </row>
    <row r="57" spans="1:33" ht="15" customHeight="1" x14ac:dyDescent="0.3">
      <c r="A57" s="43" t="s">
        <v>398</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3">
      <c r="A58" s="43" t="s">
        <v>399</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3">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43" t="s">
        <v>400</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A63" s="43" t="s">
        <v>401</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3">
      <c r="A64" s="43" t="s">
        <v>402</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3">
      <c r="A65" s="43" t="s">
        <v>403</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3">
      <c r="A66" s="43" t="s">
        <v>404</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3">
      <c r="A67" s="43" t="s">
        <v>405</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3">
      <c r="A68" s="43" t="s">
        <v>406</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3">
      <c r="A69" s="43" t="s">
        <v>407</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3">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3">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B72" s="65" t="s">
        <v>635</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3">
      <c r="A73" s="43" t="s">
        <v>408</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3">
      <c r="A74" s="43" t="s">
        <v>409</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3">
      <c r="A75" s="43" t="s">
        <v>410</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3">
      <c r="A76" s="43" t="s">
        <v>411</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3">
      <c r="A77" s="43" t="s">
        <v>412</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3">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3">
      <c r="A79" s="43" t="s">
        <v>413</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3">
      <c r="A80" s="43" t="s">
        <v>414</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3">
      <c r="A81" s="43" t="s">
        <v>415</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3">
      <c r="A82" s="43" t="s">
        <v>416</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3">
      <c r="A83" s="43" t="s">
        <v>417</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3">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3">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3">
      <c r="B86" s="65" t="s">
        <v>635</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3">
      <c r="A87" s="43" t="s">
        <v>418</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3">
      <c r="A88" s="43" t="s">
        <v>419</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3">
      <c r="A89" s="43" t="s">
        <v>420</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3">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3">
      <c r="A91" s="43" t="s">
        <v>421</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3">
      <c r="A92" s="43" t="s">
        <v>422</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3">
      <c r="A93" s="43" t="s">
        <v>423</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3">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3">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3">
      <c r="A96" s="43" t="s">
        <v>424</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3">
      <c r="A97" s="43" t="s">
        <v>425</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3">
      <c r="A98" s="43" t="s">
        <v>426</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3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3">
      <c r="B100" s="479" t="s">
        <v>636</v>
      </c>
      <c r="C100" s="480"/>
      <c r="D100" s="480"/>
      <c r="E100" s="480"/>
      <c r="F100" s="480"/>
      <c r="G100" s="480"/>
      <c r="H100" s="480"/>
      <c r="I100" s="480"/>
      <c r="J100" s="480"/>
      <c r="K100" s="480"/>
      <c r="L100" s="480"/>
      <c r="M100" s="480"/>
      <c r="N100" s="480"/>
      <c r="O100" s="480"/>
      <c r="P100" s="480"/>
      <c r="Q100" s="480"/>
      <c r="R100" s="480"/>
      <c r="S100" s="480"/>
      <c r="T100" s="480"/>
      <c r="U100" s="480"/>
      <c r="V100" s="480"/>
      <c r="W100" s="480"/>
      <c r="X100" s="480"/>
      <c r="Y100" s="480"/>
      <c r="Z100" s="480"/>
      <c r="AA100" s="480"/>
      <c r="AB100" s="480"/>
      <c r="AC100" s="480"/>
      <c r="AD100" s="480"/>
      <c r="AE100" s="480"/>
      <c r="AF100" s="480"/>
      <c r="AG100" s="480"/>
      <c r="AH100" s="58"/>
    </row>
    <row r="101" spans="1:34" ht="12" x14ac:dyDescent="0.3">
      <c r="B101" s="38" t="s">
        <v>544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3">
      <c r="B102" s="38" t="s">
        <v>545</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3">
      <c r="B103" s="38" t="s">
        <v>546</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3">
      <c r="B104" s="38" t="s">
        <v>547</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3">
      <c r="B105" s="38" t="s">
        <v>548</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3">
      <c r="B106" s="38" t="s">
        <v>637</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3">
      <c r="B107" s="38" t="s">
        <v>638</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3">
      <c r="B108" s="38" t="s">
        <v>639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3">
      <c r="B109" s="38" t="s">
        <v>640</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3">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3">
      <c r="B111" s="38" t="s">
        <v>551</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3">
      <c r="B112" s="478" t="s">
        <v>556</v>
      </c>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38"/>
    </row>
    <row r="113" spans="2:33" ht="15" customHeight="1" x14ac:dyDescent="0.3">
      <c r="B113" s="38" t="s">
        <v>641</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t="s">
        <v>553</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t="s">
        <v>554</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t="s">
        <v>541</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t="s">
        <v>542</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t="s">
        <v>642</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t="s">
        <v>643</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row>
    <row r="511" spans="2:32"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row>
    <row r="712" spans="2:32"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row>
    <row r="887" spans="2:32"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row>
    <row r="1101" spans="2:32" ht="15" customHeight="1" x14ac:dyDescent="0.3">
      <c r="B1101" s="477"/>
      <c r="C1101" s="477"/>
      <c r="D1101" s="477"/>
      <c r="E1101" s="477"/>
      <c r="F1101" s="477"/>
      <c r="G1101" s="477"/>
      <c r="H1101" s="477"/>
      <c r="I1101" s="477"/>
      <c r="J1101" s="477"/>
      <c r="K1101" s="477"/>
      <c r="L1101" s="477"/>
      <c r="M1101" s="477"/>
      <c r="N1101" s="477"/>
      <c r="O1101" s="477"/>
      <c r="P1101" s="477"/>
      <c r="Q1101" s="477"/>
      <c r="R1101" s="477"/>
      <c r="S1101" s="477"/>
      <c r="T1101" s="477"/>
      <c r="U1101" s="477"/>
      <c r="V1101" s="477"/>
      <c r="W1101" s="477"/>
      <c r="X1101" s="477"/>
      <c r="Y1101" s="477"/>
      <c r="Z1101" s="477"/>
      <c r="AA1101" s="477"/>
      <c r="AB1101" s="477"/>
      <c r="AC1101" s="477"/>
      <c r="AD1101" s="477"/>
      <c r="AE1101" s="477"/>
      <c r="AF1101" s="477"/>
    </row>
    <row r="1229" spans="2:32" ht="15" customHeight="1" x14ac:dyDescent="0.3">
      <c r="B1229" s="477"/>
      <c r="C1229" s="477"/>
      <c r="D1229" s="477"/>
      <c r="E1229" s="477"/>
      <c r="F1229" s="477"/>
      <c r="G1229" s="477"/>
      <c r="H1229" s="477"/>
      <c r="I1229" s="477"/>
      <c r="J1229" s="477"/>
      <c r="K1229" s="477"/>
      <c r="L1229" s="477"/>
      <c r="M1229" s="477"/>
      <c r="N1229" s="477"/>
      <c r="O1229" s="477"/>
      <c r="P1229" s="477"/>
      <c r="Q1229" s="477"/>
      <c r="R1229" s="477"/>
      <c r="S1229" s="477"/>
      <c r="T1229" s="477"/>
      <c r="U1229" s="477"/>
      <c r="V1229" s="477"/>
      <c r="W1229" s="477"/>
      <c r="X1229" s="477"/>
      <c r="Y1229" s="477"/>
      <c r="Z1229" s="477"/>
      <c r="AA1229" s="477"/>
      <c r="AB1229" s="477"/>
      <c r="AC1229" s="477"/>
      <c r="AD1229" s="477"/>
      <c r="AE1229" s="477"/>
      <c r="AF1229" s="477"/>
    </row>
    <row r="1390" spans="2:32"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row>
    <row r="1502" spans="2:32"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row>
    <row r="1604" spans="2:32"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row>
    <row r="1699" spans="2:32" ht="15" customHeight="1" x14ac:dyDescent="0.3">
      <c r="B1699" s="477"/>
      <c r="C1699" s="477"/>
      <c r="D1699" s="477"/>
      <c r="E1699" s="477"/>
      <c r="F1699" s="477"/>
      <c r="G1699" s="477"/>
      <c r="H1699" s="477"/>
      <c r="I1699" s="477"/>
      <c r="J1699" s="477"/>
      <c r="K1699" s="477"/>
      <c r="L1699" s="477"/>
      <c r="M1699" s="477"/>
      <c r="N1699" s="477"/>
      <c r="O1699" s="477"/>
      <c r="P1699" s="477"/>
      <c r="Q1699" s="477"/>
      <c r="R1699" s="477"/>
      <c r="S1699" s="477"/>
      <c r="T1699" s="477"/>
      <c r="U1699" s="477"/>
      <c r="V1699" s="477"/>
      <c r="W1699" s="477"/>
      <c r="X1699" s="477"/>
      <c r="Y1699" s="477"/>
      <c r="Z1699" s="477"/>
      <c r="AA1699" s="477"/>
      <c r="AB1699" s="477"/>
      <c r="AC1699" s="477"/>
      <c r="AD1699" s="477"/>
      <c r="AE1699" s="477"/>
      <c r="AF1699" s="477"/>
    </row>
    <row r="1945" spans="2:32"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row>
    <row r="2031" spans="2:32"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row>
    <row r="2153" spans="2:32"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row>
    <row r="2317" spans="2:32"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row>
    <row r="2419" spans="2:32"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row>
    <row r="2509" spans="2:32"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row>
    <row r="2598" spans="2:32"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row>
    <row r="2719" spans="2:32"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row>
    <row r="2837" spans="2:32"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 x14ac:dyDescent="0.3"/>
  <cols>
    <col min="1" max="1" width="19.7265625" style="37" bestFit="1" customWidth="1"/>
    <col min="2" max="2" width="46.7265625" style="37" customWidth="1"/>
    <col min="3" max="16384" width="8.7265625" style="37"/>
  </cols>
  <sheetData>
    <row r="1" spans="1:33" ht="15" customHeight="1" thickBot="1" x14ac:dyDescent="0.35">
      <c r="B1" s="53" t="s">
        <v>607</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487</v>
      </c>
      <c r="D3" s="55" t="s">
        <v>606</v>
      </c>
      <c r="E3" s="55"/>
      <c r="F3" s="55"/>
      <c r="G3" s="55"/>
    </row>
    <row r="4" spans="1:33" ht="15" customHeight="1" x14ac:dyDescent="0.3">
      <c r="C4" s="55" t="s">
        <v>488</v>
      </c>
      <c r="D4" s="55" t="s">
        <v>605</v>
      </c>
      <c r="E4" s="55"/>
      <c r="F4" s="55"/>
      <c r="G4" s="55" t="s">
        <v>604</v>
      </c>
    </row>
    <row r="5" spans="1:33" ht="15" customHeight="1" x14ac:dyDescent="0.3">
      <c r="C5" s="55" t="s">
        <v>489</v>
      </c>
      <c r="D5" s="55" t="s">
        <v>603</v>
      </c>
      <c r="E5" s="55"/>
      <c r="F5" s="55"/>
      <c r="G5" s="55"/>
    </row>
    <row r="6" spans="1:33" ht="15" customHeight="1" x14ac:dyDescent="0.3">
      <c r="C6" s="55" t="s">
        <v>490</v>
      </c>
      <c r="D6" s="55"/>
      <c r="E6" s="55" t="s">
        <v>602</v>
      </c>
      <c r="F6" s="55"/>
      <c r="G6" s="55"/>
    </row>
    <row r="10" spans="1:33" ht="15" customHeight="1" x14ac:dyDescent="0.35">
      <c r="A10" s="43" t="s">
        <v>427</v>
      </c>
      <c r="B10" s="54" t="s">
        <v>78</v>
      </c>
      <c r="AG10" s="51" t="s">
        <v>601</v>
      </c>
    </row>
    <row r="11" spans="1:33" ht="15" customHeight="1" x14ac:dyDescent="0.3">
      <c r="B11" s="53" t="s">
        <v>79</v>
      </c>
      <c r="AG11" s="51" t="s">
        <v>600</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599</v>
      </c>
    </row>
    <row r="13" spans="1:33" ht="15" customHeight="1" thickBot="1" x14ac:dyDescent="0.3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598</v>
      </c>
    </row>
    <row r="14" spans="1:33" ht="15" customHeight="1" thickTop="1" x14ac:dyDescent="0.3"/>
    <row r="15" spans="1:33" ht="15" customHeight="1" x14ac:dyDescent="0.3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428</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35">
      <c r="A17" s="43" t="s">
        <v>429</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35">
      <c r="A18" s="43" t="s">
        <v>430</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35">
      <c r="A19" s="43" t="s">
        <v>431</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35">
      <c r="A20" s="43" t="s">
        <v>432</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35">
      <c r="A21" s="43" t="s">
        <v>433</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35">
      <c r="A22" s="43" t="s">
        <v>434</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597</v>
      </c>
    </row>
    <row r="23" spans="1:33" ht="15" customHeight="1" x14ac:dyDescent="0.3">
      <c r="A23" s="43" t="s">
        <v>435</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3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5">
      <c r="A25" s="43" t="s">
        <v>436</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35">
      <c r="A26" s="43" t="s">
        <v>437</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35">
      <c r="A27" s="43" t="s">
        <v>438</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35">
      <c r="A28" s="43" t="s">
        <v>439</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35">
      <c r="A29" s="43" t="s">
        <v>440</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35">
      <c r="A30" s="43" t="s">
        <v>441</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5" x14ac:dyDescent="0.35">
      <c r="A31" s="43" t="s">
        <v>442</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597</v>
      </c>
    </row>
    <row r="32" spans="1:33" ht="14.5" x14ac:dyDescent="0.35">
      <c r="A32" s="43" t="s">
        <v>443</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5" x14ac:dyDescent="0.35">
      <c r="A33" s="43" t="s">
        <v>444</v>
      </c>
      <c r="B33" s="42" t="s">
        <v>498</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5" x14ac:dyDescent="0.35">
      <c r="A34" s="43" t="s">
        <v>445</v>
      </c>
      <c r="B34" s="42" t="s">
        <v>616</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5" x14ac:dyDescent="0.35">
      <c r="A35" s="43" t="s">
        <v>446</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5" x14ac:dyDescent="0.35">
      <c r="A36" s="43" t="s">
        <v>447</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5" x14ac:dyDescent="0.35">
      <c r="A37" s="43" t="s">
        <v>448</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597</v>
      </c>
    </row>
    <row r="38" spans="1:33" ht="14.5" x14ac:dyDescent="0.35">
      <c r="A38" s="43" t="s">
        <v>449</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597</v>
      </c>
    </row>
    <row r="39" spans="1:33" ht="14.5" x14ac:dyDescent="0.35">
      <c r="A39" s="43" t="s">
        <v>450</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5" x14ac:dyDescent="0.35">
      <c r="A40" s="43" t="s">
        <v>451</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597</v>
      </c>
    </row>
    <row r="41" spans="1:33" ht="14.5" x14ac:dyDescent="0.35">
      <c r="A41" s="43" t="s">
        <v>452</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597</v>
      </c>
    </row>
    <row r="42" spans="1:33" ht="14.5" x14ac:dyDescent="0.35">
      <c r="A42" s="43" t="s">
        <v>453</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5" x14ac:dyDescent="0.35">
      <c r="A43" s="43" t="s">
        <v>454</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5" x14ac:dyDescent="0.35">
      <c r="A44" s="43" t="s">
        <v>455</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5" x14ac:dyDescent="0.35">
      <c r="A45" s="43" t="s">
        <v>456</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597</v>
      </c>
    </row>
    <row r="46" spans="1:33" ht="14.5" x14ac:dyDescent="0.35">
      <c r="A46" s="43" t="s">
        <v>457</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597</v>
      </c>
    </row>
    <row r="47" spans="1:33" ht="14.5" x14ac:dyDescent="0.35">
      <c r="A47" s="43" t="s">
        <v>458</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597</v>
      </c>
    </row>
    <row r="48" spans="1:33" ht="14.5" x14ac:dyDescent="0.35">
      <c r="A48" s="43" t="s">
        <v>459</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
      <c r="A50" s="43" t="s">
        <v>460</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3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35">
      <c r="A55" s="43" t="s">
        <v>461</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35">
      <c r="A56" s="43" t="s">
        <v>462</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35">
      <c r="A57" s="43" t="s">
        <v>463</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35">
      <c r="A58" s="43" t="s">
        <v>464</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35">
      <c r="A59" s="43" t="s">
        <v>465</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35">
      <c r="A60" s="43" t="s">
        <v>466</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35">
      <c r="A61" s="43" t="s">
        <v>467</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35">
      <c r="A62" s="43" t="s">
        <v>468</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3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469</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35">
      <c r="A65" s="43" t="s">
        <v>470</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5" x14ac:dyDescent="0.35">
      <c r="A66" s="43" t="s">
        <v>471</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35">
      <c r="A67" s="43" t="s">
        <v>472</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35">
      <c r="A68" s="43" t="s">
        <v>473</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597</v>
      </c>
    </row>
    <row r="69" spans="1:33" ht="15" customHeight="1" x14ac:dyDescent="0.3">
      <c r="A69" s="43" t="s">
        <v>474</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A71" s="43" t="s">
        <v>475</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597</v>
      </c>
    </row>
    <row r="72" spans="1:33" ht="15" customHeight="1" x14ac:dyDescent="0.35">
      <c r="B72"/>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476</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35">
      <c r="A74" s="43" t="s">
        <v>477</v>
      </c>
      <c r="B74" s="42" t="s">
        <v>615</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35">
      <c r="A75" s="43" t="s">
        <v>478</v>
      </c>
      <c r="B75" s="42" t="s">
        <v>479</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35">
      <c r="A76" s="43" t="s">
        <v>480</v>
      </c>
      <c r="B76" s="42" t="s">
        <v>481</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35">
      <c r="A77" s="43" t="s">
        <v>482</v>
      </c>
      <c r="B77" s="42" t="s">
        <v>483</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35">
      <c r="A78" s="43" t="s">
        <v>484</v>
      </c>
      <c r="B78" s="42" t="s">
        <v>614</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5" x14ac:dyDescent="0.3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35">
      <c r="A80" s="43" t="s">
        <v>485</v>
      </c>
      <c r="B80" s="42" t="s">
        <v>613</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35"/>
    <row r="83" spans="2:2" ht="15" customHeight="1" x14ac:dyDescent="0.3">
      <c r="B83" s="39" t="s">
        <v>574</v>
      </c>
    </row>
    <row r="84" spans="2:2" ht="15" customHeight="1" x14ac:dyDescent="0.3">
      <c r="B84" s="38" t="s">
        <v>557</v>
      </c>
    </row>
    <row r="85" spans="2:2" ht="15" customHeight="1" x14ac:dyDescent="0.3">
      <c r="B85" s="38" t="s">
        <v>558</v>
      </c>
    </row>
    <row r="86" spans="2:2" ht="15" customHeight="1" x14ac:dyDescent="0.3">
      <c r="B86" s="38" t="s">
        <v>559</v>
      </c>
    </row>
    <row r="87" spans="2:2" ht="15" customHeight="1" x14ac:dyDescent="0.3">
      <c r="B87" s="38" t="s">
        <v>107</v>
      </c>
    </row>
    <row r="88" spans="2:2" ht="15" customHeight="1" x14ac:dyDescent="0.3">
      <c r="B88" s="38" t="s">
        <v>560</v>
      </c>
    </row>
    <row r="89" spans="2:2" ht="15" customHeight="1" x14ac:dyDescent="0.3">
      <c r="B89" s="38" t="s">
        <v>108</v>
      </c>
    </row>
    <row r="90" spans="2:2" ht="15" customHeight="1" x14ac:dyDescent="0.3">
      <c r="B90" s="38" t="s">
        <v>561</v>
      </c>
    </row>
    <row r="91" spans="2:2" ht="15" customHeight="1" x14ac:dyDescent="0.3">
      <c r="B91" s="38" t="s">
        <v>562</v>
      </c>
    </row>
    <row r="92" spans="2:2" x14ac:dyDescent="0.3">
      <c r="B92" s="38" t="s">
        <v>219</v>
      </c>
    </row>
    <row r="93" spans="2:2" ht="15" customHeight="1" x14ac:dyDescent="0.3">
      <c r="B93" s="38" t="s">
        <v>563</v>
      </c>
    </row>
    <row r="94" spans="2:2" ht="15" customHeight="1" x14ac:dyDescent="0.3">
      <c r="B94" s="38" t="s">
        <v>564</v>
      </c>
    </row>
    <row r="95" spans="2:2" ht="15" customHeight="1" x14ac:dyDescent="0.3">
      <c r="B95" s="38" t="s">
        <v>612</v>
      </c>
    </row>
    <row r="96" spans="2:2" ht="15" customHeight="1" x14ac:dyDescent="0.3">
      <c r="B96" s="38" t="s">
        <v>486</v>
      </c>
    </row>
    <row r="97" spans="2:33" ht="15" customHeight="1" x14ac:dyDescent="0.3">
      <c r="B97" s="38" t="s">
        <v>565</v>
      </c>
    </row>
    <row r="98" spans="2:33" ht="15" customHeight="1" x14ac:dyDescent="0.3">
      <c r="B98" s="38" t="s">
        <v>566</v>
      </c>
    </row>
    <row r="99" spans="2:33" ht="15" customHeight="1" x14ac:dyDescent="0.3">
      <c r="B99" s="38" t="s">
        <v>567</v>
      </c>
    </row>
    <row r="100" spans="2:33" ht="15" customHeight="1" x14ac:dyDescent="0.3">
      <c r="B100" s="38" t="s">
        <v>492</v>
      </c>
    </row>
    <row r="101" spans="2:33" x14ac:dyDescent="0.3">
      <c r="B101" s="38" t="s">
        <v>568</v>
      </c>
    </row>
    <row r="102" spans="2:33" x14ac:dyDescent="0.3">
      <c r="B102" s="38" t="s">
        <v>569</v>
      </c>
    </row>
    <row r="103" spans="2:33" ht="15" customHeight="1" x14ac:dyDescent="0.3">
      <c r="B103" s="38" t="s">
        <v>570</v>
      </c>
    </row>
    <row r="104" spans="2:33" ht="15" customHeight="1" x14ac:dyDescent="0.3">
      <c r="B104" s="38" t="s">
        <v>571</v>
      </c>
    </row>
    <row r="105" spans="2:33" ht="15" customHeight="1" x14ac:dyDescent="0.3">
      <c r="B105" s="38" t="s">
        <v>572</v>
      </c>
    </row>
    <row r="106" spans="2:33" ht="15" customHeight="1" x14ac:dyDescent="0.3">
      <c r="B106" s="38" t="s">
        <v>573</v>
      </c>
    </row>
    <row r="107" spans="2:33" ht="15" customHeight="1" x14ac:dyDescent="0.3">
      <c r="B107" s="38" t="s">
        <v>109</v>
      </c>
    </row>
    <row r="108" spans="2:33" ht="15" customHeight="1" x14ac:dyDescent="0.3">
      <c r="B108" s="38" t="s">
        <v>541</v>
      </c>
    </row>
    <row r="109" spans="2:33" ht="15" customHeight="1" x14ac:dyDescent="0.3">
      <c r="B109" s="38" t="s">
        <v>542</v>
      </c>
    </row>
    <row r="110" spans="2:33" ht="15" customHeight="1" x14ac:dyDescent="0.3">
      <c r="B110" s="38" t="s">
        <v>611</v>
      </c>
    </row>
    <row r="111" spans="2:33" ht="15" customHeight="1" x14ac:dyDescent="0.3">
      <c r="B111" s="38" t="s">
        <v>590</v>
      </c>
    </row>
    <row r="112" spans="2:33" ht="15" customHeight="1" x14ac:dyDescent="0.3">
      <c r="B112" s="477"/>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77"/>
      <c r="AG112" s="477"/>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c r="AG308" s="477"/>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c r="AG511" s="477"/>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c r="AG712" s="477"/>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c r="AG887" s="477"/>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7"/>
      <c r="C1100" s="477"/>
      <c r="D1100" s="477"/>
      <c r="E1100" s="477"/>
      <c r="F1100" s="477"/>
      <c r="G1100" s="477"/>
      <c r="H1100" s="477"/>
      <c r="I1100" s="477"/>
      <c r="J1100" s="477"/>
      <c r="K1100" s="477"/>
      <c r="L1100" s="477"/>
      <c r="M1100" s="477"/>
      <c r="N1100" s="477"/>
      <c r="O1100" s="477"/>
      <c r="P1100" s="477"/>
      <c r="Q1100" s="477"/>
      <c r="R1100" s="477"/>
      <c r="S1100" s="477"/>
      <c r="T1100" s="477"/>
      <c r="U1100" s="477"/>
      <c r="V1100" s="477"/>
      <c r="W1100" s="477"/>
      <c r="X1100" s="477"/>
      <c r="Y1100" s="477"/>
      <c r="Z1100" s="477"/>
      <c r="AA1100" s="477"/>
      <c r="AB1100" s="477"/>
      <c r="AC1100" s="477"/>
      <c r="AD1100" s="477"/>
      <c r="AE1100" s="477"/>
      <c r="AF1100" s="477"/>
      <c r="AG1100" s="477"/>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7"/>
      <c r="C1227" s="477"/>
      <c r="D1227" s="477"/>
      <c r="E1227" s="477"/>
      <c r="F1227" s="477"/>
      <c r="G1227" s="477"/>
      <c r="H1227" s="477"/>
      <c r="I1227" s="477"/>
      <c r="J1227" s="477"/>
      <c r="K1227" s="477"/>
      <c r="L1227" s="477"/>
      <c r="M1227" s="477"/>
      <c r="N1227" s="477"/>
      <c r="O1227" s="477"/>
      <c r="P1227" s="477"/>
      <c r="Q1227" s="477"/>
      <c r="R1227" s="477"/>
      <c r="S1227" s="477"/>
      <c r="T1227" s="477"/>
      <c r="U1227" s="477"/>
      <c r="V1227" s="477"/>
      <c r="W1227" s="477"/>
      <c r="X1227" s="477"/>
      <c r="Y1227" s="477"/>
      <c r="Z1227" s="477"/>
      <c r="AA1227" s="477"/>
      <c r="AB1227" s="477"/>
      <c r="AC1227" s="477"/>
      <c r="AD1227" s="477"/>
      <c r="AE1227" s="477"/>
      <c r="AF1227" s="477"/>
      <c r="AG1227" s="477"/>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c r="AG1390" s="477"/>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c r="AG1502" s="477"/>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c r="AG1604" s="477"/>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7"/>
      <c r="C1698" s="477"/>
      <c r="D1698" s="477"/>
      <c r="E1698" s="477"/>
      <c r="F1698" s="477"/>
      <c r="G1698" s="477"/>
      <c r="H1698" s="477"/>
      <c r="I1698" s="477"/>
      <c r="J1698" s="477"/>
      <c r="K1698" s="477"/>
      <c r="L1698" s="477"/>
      <c r="M1698" s="477"/>
      <c r="N1698" s="477"/>
      <c r="O1698" s="477"/>
      <c r="P1698" s="477"/>
      <c r="Q1698" s="477"/>
      <c r="R1698" s="477"/>
      <c r="S1698" s="477"/>
      <c r="T1698" s="477"/>
      <c r="U1698" s="477"/>
      <c r="V1698" s="477"/>
      <c r="W1698" s="477"/>
      <c r="X1698" s="477"/>
      <c r="Y1698" s="477"/>
      <c r="Z1698" s="477"/>
      <c r="AA1698" s="477"/>
      <c r="AB1698" s="477"/>
      <c r="AC1698" s="477"/>
      <c r="AD1698" s="477"/>
      <c r="AE1698" s="477"/>
      <c r="AF1698" s="477"/>
      <c r="AG1698" s="477"/>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c r="AG1945" s="477"/>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c r="AG2031" s="477"/>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c r="AG2153" s="477"/>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c r="AG2317" s="477"/>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c r="AG2419" s="477"/>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c r="AG2509" s="477"/>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c r="AG2598" s="477"/>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c r="AG2719" s="477"/>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c r="AG2837" s="477"/>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3"/>
  <cols>
    <col min="1" max="1" width="19.7265625" style="37" bestFit="1" customWidth="1"/>
    <col min="2" max="2" width="46.7265625" style="37" customWidth="1"/>
    <col min="3" max="16384" width="8.7265625" style="37"/>
  </cols>
  <sheetData>
    <row r="1" spans="1:33" ht="15" customHeight="1" thickBot="1" x14ac:dyDescent="0.35">
      <c r="B1" s="53" t="s">
        <v>623</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487</v>
      </c>
      <c r="D3" s="73" t="s">
        <v>624</v>
      </c>
      <c r="E3" s="55"/>
      <c r="F3" s="55"/>
      <c r="G3" s="55"/>
    </row>
    <row r="4" spans="1:33" ht="15" customHeight="1" x14ac:dyDescent="0.3">
      <c r="C4" s="73" t="s">
        <v>488</v>
      </c>
      <c r="D4" s="73" t="s">
        <v>625</v>
      </c>
      <c r="E4" s="55"/>
      <c r="F4" s="55"/>
      <c r="G4" s="73" t="s">
        <v>604</v>
      </c>
    </row>
    <row r="5" spans="1:33" ht="15" customHeight="1" x14ac:dyDescent="0.3">
      <c r="C5" s="73" t="s">
        <v>489</v>
      </c>
      <c r="D5" s="73" t="s">
        <v>626</v>
      </c>
      <c r="E5" s="55"/>
      <c r="F5" s="55"/>
      <c r="G5" s="55"/>
    </row>
    <row r="6" spans="1:33" ht="15" customHeight="1" x14ac:dyDescent="0.3">
      <c r="C6" s="73" t="s">
        <v>490</v>
      </c>
      <c r="D6" s="55"/>
      <c r="E6" s="73" t="s">
        <v>627</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427</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601</v>
      </c>
      <c r="AG10" s="38"/>
    </row>
    <row r="11" spans="1:33" ht="15" customHeight="1" x14ac:dyDescent="0.3">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600</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599</v>
      </c>
      <c r="AG12" s="38"/>
    </row>
    <row r="13" spans="1:33" ht="15" customHeight="1" thickBot="1" x14ac:dyDescent="0.3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628</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428</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3">
      <c r="A17" s="43" t="s">
        <v>429</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3">
      <c r="A18" s="43" t="s">
        <v>430</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3">
      <c r="A19" s="43" t="s">
        <v>431</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3">
      <c r="A20" s="43" t="s">
        <v>432</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3">
      <c r="A21" s="43" t="s">
        <v>433</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3">
      <c r="A22" s="43" t="s">
        <v>434</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597</v>
      </c>
      <c r="AG22" s="38"/>
    </row>
    <row r="23" spans="1:33" ht="15" customHeight="1" x14ac:dyDescent="0.3">
      <c r="A23" s="43" t="s">
        <v>435</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3">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3">
      <c r="A25" s="43" t="s">
        <v>436</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3">
      <c r="A26" s="43" t="s">
        <v>437</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3">
      <c r="A27" s="43" t="s">
        <v>438</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3">
      <c r="A28" s="43" t="s">
        <v>439</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3">
      <c r="A29" s="43" t="s">
        <v>440</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3">
      <c r="A30" s="43" t="s">
        <v>441</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3">
      <c r="A31" s="43" t="s">
        <v>442</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597</v>
      </c>
      <c r="AG31" s="38"/>
    </row>
    <row r="32" spans="1:33" ht="12" x14ac:dyDescent="0.3">
      <c r="A32" s="43" t="s">
        <v>443</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3">
      <c r="A33" s="43" t="s">
        <v>444</v>
      </c>
      <c r="B33" s="66" t="s">
        <v>498</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3">
      <c r="A34" s="43" t="s">
        <v>445</v>
      </c>
      <c r="B34" s="66" t="s">
        <v>616</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3">
      <c r="A35" s="43" t="s">
        <v>446</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3">
      <c r="A36" s="43" t="s">
        <v>447</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3">
      <c r="A37" s="43" t="s">
        <v>449</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597</v>
      </c>
      <c r="AG37" s="38"/>
    </row>
    <row r="38" spans="1:33" ht="12" x14ac:dyDescent="0.3">
      <c r="A38" s="43" t="s">
        <v>450</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3">
      <c r="A39" s="43" t="s">
        <v>451</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597</v>
      </c>
      <c r="AG39" s="38"/>
    </row>
    <row r="40" spans="1:33" ht="12" x14ac:dyDescent="0.3">
      <c r="A40" s="43" t="s">
        <v>449</v>
      </c>
      <c r="B40" s="66" t="s">
        <v>644</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3">
      <c r="A41" s="43" t="s">
        <v>450</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3">
      <c r="A42" s="43" t="s">
        <v>451</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3">
      <c r="A43" s="43" t="s">
        <v>453</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3">
      <c r="A44" s="43" t="s">
        <v>454</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3">
      <c r="A45" s="43" t="s">
        <v>455</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597</v>
      </c>
      <c r="AG45" s="38"/>
    </row>
    <row r="46" spans="1:33" ht="12" x14ac:dyDescent="0.3">
      <c r="A46" s="43" t="s">
        <v>456</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597</v>
      </c>
      <c r="AG46" s="38"/>
    </row>
    <row r="47" spans="1:33" ht="12" x14ac:dyDescent="0.3">
      <c r="A47" s="43" t="s">
        <v>457</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597</v>
      </c>
      <c r="AG47" s="38"/>
    </row>
    <row r="48" spans="1:33" ht="12" x14ac:dyDescent="0.3">
      <c r="A48" s="43" t="s">
        <v>458</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597</v>
      </c>
      <c r="AG48" s="38"/>
    </row>
    <row r="49" spans="1:33" ht="12" x14ac:dyDescent="0.3">
      <c r="A49" s="43" t="s">
        <v>459</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3">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460</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43" t="s">
        <v>461</v>
      </c>
      <c r="B56" s="66" t="s">
        <v>645</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3">
      <c r="A57" s="43" t="s">
        <v>462</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3">
      <c r="A58" s="43" t="s">
        <v>463</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3">
      <c r="A59" s="43" t="s">
        <v>464</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3">
      <c r="A60" s="43" t="s">
        <v>465</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3">
      <c r="A61" s="43" t="s">
        <v>466</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3">
      <c r="A62" s="43" t="s">
        <v>467</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3">
      <c r="A63" s="43" t="s">
        <v>468</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3">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3">
      <c r="A65" s="43" t="s">
        <v>469</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3">
      <c r="A66" s="43" t="s">
        <v>470</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3">
      <c r="A67" s="43" t="s">
        <v>471</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3">
      <c r="A68" s="43" t="s">
        <v>472</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3">
      <c r="A69" s="43" t="s">
        <v>473</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3">
      <c r="A70" s="43" t="s">
        <v>474</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3">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A72" s="43" t="s">
        <v>475</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3">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3">
      <c r="A74" s="43" t="s">
        <v>476</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3">
      <c r="A75" s="43" t="s">
        <v>477</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3">
      <c r="A76" s="43" t="s">
        <v>478</v>
      </c>
      <c r="B76" s="66" t="s">
        <v>479</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3">
      <c r="A77" s="43" t="s">
        <v>480</v>
      </c>
      <c r="B77" s="66" t="s">
        <v>481</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3">
      <c r="A78" s="43" t="s">
        <v>482</v>
      </c>
      <c r="B78" s="66" t="s">
        <v>483</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3">
      <c r="A79" s="43" t="s">
        <v>484</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3">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3">
      <c r="A81" s="43" t="s">
        <v>485</v>
      </c>
      <c r="B81" s="66" t="s">
        <v>646</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3">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3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3">
      <c r="B84" s="479" t="s">
        <v>574</v>
      </c>
      <c r="C84" s="480"/>
      <c r="D84" s="480"/>
      <c r="E84" s="480"/>
      <c r="F84" s="480"/>
      <c r="G84" s="480"/>
      <c r="H84" s="480"/>
      <c r="I84" s="480"/>
      <c r="J84" s="480"/>
      <c r="K84" s="480"/>
      <c r="L84" s="480"/>
      <c r="M84" s="480"/>
      <c r="N84" s="480"/>
      <c r="O84" s="480"/>
      <c r="P84" s="480"/>
      <c r="Q84" s="480"/>
      <c r="R84" s="480"/>
      <c r="S84" s="480"/>
      <c r="T84" s="480"/>
      <c r="U84" s="480"/>
      <c r="V84" s="480"/>
      <c r="W84" s="480"/>
      <c r="X84" s="480"/>
      <c r="Y84" s="480"/>
      <c r="Z84" s="480"/>
      <c r="AA84" s="480"/>
      <c r="AB84" s="480"/>
      <c r="AC84" s="480"/>
      <c r="AD84" s="480"/>
      <c r="AE84" s="480"/>
      <c r="AF84" s="480"/>
      <c r="AG84" s="480"/>
      <c r="AH84" s="58"/>
    </row>
    <row r="85" spans="1:34" ht="15" customHeight="1" x14ac:dyDescent="0.3">
      <c r="B85" s="38" t="s">
        <v>647</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3">
      <c r="B86" s="38" t="s">
        <v>558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3">
      <c r="B87" s="38" t="s">
        <v>559</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3">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3">
      <c r="B89" s="38" t="s">
        <v>648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3">
      <c r="B90" s="38" t="s">
        <v>649</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3">
      <c r="B91" s="38" t="s">
        <v>561</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3">
      <c r="B92" s="38" t="s">
        <v>562</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3">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3">
      <c r="B94" s="38" t="s">
        <v>650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3">
      <c r="B95" s="38" t="s">
        <v>564</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3">
      <c r="B96" s="38" t="s">
        <v>651</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652</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565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566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567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t="s">
        <v>492</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t="s">
        <v>653</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t="s">
        <v>654</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t="s">
        <v>570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t="s">
        <v>571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t="s">
        <v>572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t="s">
        <v>573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t="s">
        <v>541</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3">
      <c r="B110" s="38" t="s">
        <v>542</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3">
      <c r="B111" s="38" t="s">
        <v>642</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3">
      <c r="B112" s="478" t="s">
        <v>634</v>
      </c>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38"/>
    </row>
    <row r="113" spans="2:33" ht="15" customHeight="1" x14ac:dyDescent="0.3">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3">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3">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3">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3">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3">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3">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3">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3">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3">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3">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3">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3">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3">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3">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3">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3">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row>
    <row r="511" spans="2:32"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row>
    <row r="712" spans="2:32"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row>
    <row r="887" spans="2:32"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row>
    <row r="1101" spans="2:32" ht="15" customHeight="1" x14ac:dyDescent="0.3">
      <c r="B1101" s="477"/>
      <c r="C1101" s="477"/>
      <c r="D1101" s="477"/>
      <c r="E1101" s="477"/>
      <c r="F1101" s="477"/>
      <c r="G1101" s="477"/>
      <c r="H1101" s="477"/>
      <c r="I1101" s="477"/>
      <c r="J1101" s="477"/>
      <c r="K1101" s="477"/>
      <c r="L1101" s="477"/>
      <c r="M1101" s="477"/>
      <c r="N1101" s="477"/>
      <c r="O1101" s="477"/>
      <c r="P1101" s="477"/>
      <c r="Q1101" s="477"/>
      <c r="R1101" s="477"/>
      <c r="S1101" s="477"/>
      <c r="T1101" s="477"/>
      <c r="U1101" s="477"/>
      <c r="V1101" s="477"/>
      <c r="W1101" s="477"/>
      <c r="X1101" s="477"/>
      <c r="Y1101" s="477"/>
      <c r="Z1101" s="477"/>
      <c r="AA1101" s="477"/>
      <c r="AB1101" s="477"/>
      <c r="AC1101" s="477"/>
      <c r="AD1101" s="477"/>
      <c r="AE1101" s="477"/>
      <c r="AF1101" s="477"/>
    </row>
    <row r="1229" spans="2:32" ht="15" customHeight="1" x14ac:dyDescent="0.3">
      <c r="B1229" s="477"/>
      <c r="C1229" s="477"/>
      <c r="D1229" s="477"/>
      <c r="E1229" s="477"/>
      <c r="F1229" s="477"/>
      <c r="G1229" s="477"/>
      <c r="H1229" s="477"/>
      <c r="I1229" s="477"/>
      <c r="J1229" s="477"/>
      <c r="K1229" s="477"/>
      <c r="L1229" s="477"/>
      <c r="M1229" s="477"/>
      <c r="N1229" s="477"/>
      <c r="O1229" s="477"/>
      <c r="P1229" s="477"/>
      <c r="Q1229" s="477"/>
      <c r="R1229" s="477"/>
      <c r="S1229" s="477"/>
      <c r="T1229" s="477"/>
      <c r="U1229" s="477"/>
      <c r="V1229" s="477"/>
      <c r="W1229" s="477"/>
      <c r="X1229" s="477"/>
      <c r="Y1229" s="477"/>
      <c r="Z1229" s="477"/>
      <c r="AA1229" s="477"/>
      <c r="AB1229" s="477"/>
      <c r="AC1229" s="477"/>
      <c r="AD1229" s="477"/>
      <c r="AE1229" s="477"/>
      <c r="AF1229" s="477"/>
    </row>
    <row r="1390" spans="2:32"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row>
    <row r="1502" spans="2:32"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row>
    <row r="1604" spans="2:32"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row>
    <row r="1699" spans="2:32" ht="15" customHeight="1" x14ac:dyDescent="0.3">
      <c r="B1699" s="477"/>
      <c r="C1699" s="477"/>
      <c r="D1699" s="477"/>
      <c r="E1699" s="477"/>
      <c r="F1699" s="477"/>
      <c r="G1699" s="477"/>
      <c r="H1699" s="477"/>
      <c r="I1699" s="477"/>
      <c r="J1699" s="477"/>
      <c r="K1699" s="477"/>
      <c r="L1699" s="477"/>
      <c r="M1699" s="477"/>
      <c r="N1699" s="477"/>
      <c r="O1699" s="477"/>
      <c r="P1699" s="477"/>
      <c r="Q1699" s="477"/>
      <c r="R1699" s="477"/>
      <c r="S1699" s="477"/>
      <c r="T1699" s="477"/>
      <c r="U1699" s="477"/>
      <c r="V1699" s="477"/>
      <c r="W1699" s="477"/>
      <c r="X1699" s="477"/>
      <c r="Y1699" s="477"/>
      <c r="Z1699" s="477"/>
      <c r="AA1699" s="477"/>
      <c r="AB1699" s="477"/>
      <c r="AC1699" s="477"/>
      <c r="AD1699" s="477"/>
      <c r="AE1699" s="477"/>
      <c r="AF1699" s="477"/>
    </row>
    <row r="1945" spans="2:32"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row>
    <row r="2031" spans="2:32"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row>
    <row r="2153" spans="2:32"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row>
    <row r="2317" spans="2:32"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row>
    <row r="2419" spans="2:32"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row>
    <row r="2509" spans="2:32"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row>
    <row r="2598" spans="2:32"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row>
    <row r="2719" spans="2:32"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row>
    <row r="2837" spans="2:32"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19"/>
  <sheetViews>
    <sheetView zoomScale="80" zoomScaleNormal="80" workbookViewId="0">
      <selection activeCell="E35" sqref="E35"/>
    </sheetView>
  </sheetViews>
  <sheetFormatPr defaultColWidth="8.7265625" defaultRowHeight="14.5" x14ac:dyDescent="0.35"/>
  <cols>
    <col min="1" max="1" width="60.7265625" bestFit="1" customWidth="1"/>
    <col min="2" max="2" width="41.54296875" customWidth="1"/>
    <col min="3" max="3" width="11.7265625" bestFit="1" customWidth="1"/>
    <col min="4" max="4" width="13" bestFit="1" customWidth="1"/>
    <col min="5" max="5" width="12.26953125" bestFit="1" customWidth="1"/>
    <col min="6" max="26" width="9.54296875" bestFit="1" customWidth="1"/>
    <col min="27" max="27" width="12.26953125" bestFit="1" customWidth="1"/>
    <col min="28" max="36" width="9.54296875" bestFit="1" customWidth="1"/>
  </cols>
  <sheetData>
    <row r="1" spans="1:36" x14ac:dyDescent="0.35">
      <c r="A1" s="12" t="s">
        <v>253</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35">
      <c r="A2" s="10" t="s">
        <v>306</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35">
      <c r="A3" s="14" t="s">
        <v>254</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35">
      <c r="A4" t="s">
        <v>251</v>
      </c>
      <c r="B4" t="s">
        <v>499</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35">
      <c r="A5" t="s">
        <v>583</v>
      </c>
      <c r="D5">
        <f>'Subsidies Paid'!M8*'Monetizing Tax Credit Penalty'!$A$30</f>
        <v>0.17419999999999999</v>
      </c>
      <c r="E5">
        <f>'Subsidies Paid'!N8*'Monetizing Tax Credit Penalty'!$A$30</f>
        <v>0.17419999999999999</v>
      </c>
      <c r="F5">
        <f>'Subsidies Paid'!O8*'Monetizing Tax Credit Penalty'!$A$30</f>
        <v>0.17419999999999999</v>
      </c>
      <c r="G5">
        <f>'Subsidies Paid'!P8*'Monetizing Tax Credit Penalty'!$A$30</f>
        <v>0.14739999999999998</v>
      </c>
      <c r="H5">
        <f>'Subsidies Paid'!Q8*'Monetizing Tax Credit Penalty'!$A$30</f>
        <v>6.699999999999999E-2</v>
      </c>
      <c r="I5">
        <f>'Subsidies Paid'!R8*'Monetizing Tax Credit Penalty'!$A$30</f>
        <v>6.699999999999999E-2</v>
      </c>
      <c r="J5">
        <f>'Subsidies Paid'!R8*'Monetizing Tax Credit Penalty'!$A$30</f>
        <v>6.699999999999999E-2</v>
      </c>
      <c r="K5">
        <f>'Subsidies Paid'!S8*'Monetizing Tax Credit Penalty'!$A$30</f>
        <v>6.699999999999999E-2</v>
      </c>
      <c r="L5">
        <f>'Subsidies Paid'!T8*'Monetizing Tax Credit Penalty'!$A$30</f>
        <v>6.699999999999999E-2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35">
      <c r="C6" s="481" t="s">
        <v>1090</v>
      </c>
      <c r="D6" s="481"/>
      <c r="E6" s="481"/>
      <c r="F6" s="481"/>
      <c r="G6" s="481"/>
      <c r="H6" s="481"/>
    </row>
    <row r="8" spans="1:36" x14ac:dyDescent="0.35">
      <c r="A8" s="10" t="s">
        <v>508</v>
      </c>
      <c r="B8" s="10"/>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row>
    <row r="9" spans="1:36" x14ac:dyDescent="0.35">
      <c r="A9" s="14" t="s">
        <v>254</v>
      </c>
      <c r="B9" t="s">
        <v>0</v>
      </c>
      <c r="D9">
        <v>2021</v>
      </c>
      <c r="E9">
        <v>2022</v>
      </c>
      <c r="F9">
        <v>2023</v>
      </c>
      <c r="G9">
        <v>2024</v>
      </c>
      <c r="H9">
        <v>2025</v>
      </c>
      <c r="I9">
        <v>2026</v>
      </c>
      <c r="J9">
        <v>2027</v>
      </c>
      <c r="K9">
        <v>2028</v>
      </c>
      <c r="L9">
        <v>2029</v>
      </c>
      <c r="M9">
        <v>2030</v>
      </c>
      <c r="N9">
        <v>2031</v>
      </c>
      <c r="O9">
        <v>2032</v>
      </c>
      <c r="P9">
        <v>2033</v>
      </c>
      <c r="Q9">
        <v>2034</v>
      </c>
      <c r="R9">
        <v>2035</v>
      </c>
      <c r="S9">
        <v>2036</v>
      </c>
      <c r="T9">
        <v>2037</v>
      </c>
      <c r="U9">
        <v>2038</v>
      </c>
      <c r="V9">
        <v>2039</v>
      </c>
      <c r="W9">
        <v>2040</v>
      </c>
      <c r="X9">
        <v>2041</v>
      </c>
      <c r="Y9">
        <v>2042</v>
      </c>
      <c r="Z9">
        <v>2043</v>
      </c>
      <c r="AA9">
        <v>2044</v>
      </c>
      <c r="AB9">
        <v>2045</v>
      </c>
      <c r="AC9">
        <v>2046</v>
      </c>
      <c r="AD9">
        <v>2047</v>
      </c>
      <c r="AE9">
        <v>2048</v>
      </c>
      <c r="AF9">
        <v>2049</v>
      </c>
      <c r="AG9">
        <v>2050</v>
      </c>
    </row>
    <row r="10" spans="1:36" x14ac:dyDescent="0.35">
      <c r="A10" t="s">
        <v>506</v>
      </c>
      <c r="B10" t="s">
        <v>499</v>
      </c>
      <c r="C10" s="5"/>
      <c r="D10" s="5">
        <v>3954720</v>
      </c>
      <c r="E10" s="5">
        <v>3738570</v>
      </c>
      <c r="F10" s="5">
        <v>3531110</v>
      </c>
      <c r="G10" s="5">
        <v>3258520</v>
      </c>
      <c r="H10">
        <v>3074340</v>
      </c>
      <c r="I10">
        <v>2958590</v>
      </c>
      <c r="J10">
        <v>2853280</v>
      </c>
      <c r="K10">
        <v>2756500</v>
      </c>
      <c r="L10">
        <v>2666830</v>
      </c>
      <c r="M10">
        <v>2583090</v>
      </c>
      <c r="N10">
        <v>2510020</v>
      </c>
      <c r="O10">
        <v>2441580</v>
      </c>
      <c r="P10">
        <v>2377060</v>
      </c>
      <c r="Q10">
        <v>2315900</v>
      </c>
      <c r="R10">
        <v>2257660</v>
      </c>
      <c r="S10">
        <v>2225490</v>
      </c>
      <c r="T10">
        <v>2196980</v>
      </c>
      <c r="U10">
        <v>2171660</v>
      </c>
      <c r="V10">
        <v>2149110</v>
      </c>
      <c r="W10">
        <v>2129020</v>
      </c>
      <c r="X10">
        <v>2094540</v>
      </c>
      <c r="Y10">
        <v>2063310</v>
      </c>
      <c r="Z10">
        <v>2034900</v>
      </c>
      <c r="AA10">
        <v>2008960</v>
      </c>
      <c r="AB10">
        <v>1985200</v>
      </c>
      <c r="AC10">
        <v>1958370</v>
      </c>
      <c r="AD10">
        <v>1934300</v>
      </c>
      <c r="AE10">
        <v>1912600</v>
      </c>
      <c r="AF10">
        <v>1892950</v>
      </c>
      <c r="AG10">
        <v>1875110</v>
      </c>
    </row>
    <row r="11" spans="1:36" x14ac:dyDescent="0.35">
      <c r="A11" t="s">
        <v>584</v>
      </c>
      <c r="D11">
        <f>'Subsidies Paid'!N9*'Monetizing Tax Credit Penalty'!$A$30</f>
        <v>0.20099999999999998</v>
      </c>
      <c r="E11">
        <f>'Subsidies Paid'!O9*'Monetizing Tax Credit Penalty'!$A$30</f>
        <v>0.20099999999999998</v>
      </c>
      <c r="F11">
        <f>'Subsidies Paid'!P9*'Monetizing Tax Credit Penalty'!$A$30</f>
        <v>0.20099999999999998</v>
      </c>
      <c r="G11">
        <f>'Subsidies Paid'!Q9*'Monetizing Tax Credit Penalty'!$A$30</f>
        <v>0.20099999999999998</v>
      </c>
      <c r="H11">
        <f>'Subsidies Paid'!R9*'Monetizing Tax Credit Penalty'!$A$30</f>
        <v>0.20099999999999998</v>
      </c>
      <c r="I11">
        <f>H11</f>
        <v>0.20099999999999998</v>
      </c>
      <c r="J11">
        <f t="shared" ref="J11:K11" si="1">I11</f>
        <v>0.20099999999999998</v>
      </c>
      <c r="K11">
        <f t="shared" si="1"/>
        <v>0.20099999999999998</v>
      </c>
      <c r="L11" s="122">
        <v>0</v>
      </c>
      <c r="M11" s="122">
        <v>0</v>
      </c>
      <c r="N11" s="122">
        <v>0</v>
      </c>
      <c r="O11" s="122">
        <v>0</v>
      </c>
      <c r="P11" s="122">
        <v>0</v>
      </c>
      <c r="Q11" s="122">
        <v>0</v>
      </c>
      <c r="R11" s="122">
        <v>0</v>
      </c>
      <c r="S11" s="122">
        <v>0</v>
      </c>
      <c r="T11" s="122">
        <v>0</v>
      </c>
      <c r="U11" s="122">
        <v>0</v>
      </c>
      <c r="V11" s="122">
        <v>0</v>
      </c>
      <c r="W11" s="122">
        <v>0</v>
      </c>
      <c r="X11" s="122">
        <v>0</v>
      </c>
      <c r="Y11" s="122">
        <v>0</v>
      </c>
      <c r="Z11" s="122">
        <v>0</v>
      </c>
      <c r="AA11" s="122">
        <v>0</v>
      </c>
      <c r="AB11" s="122">
        <v>0</v>
      </c>
      <c r="AC11" s="122">
        <v>0</v>
      </c>
      <c r="AD11" s="122">
        <v>0</v>
      </c>
      <c r="AE11" s="122">
        <v>0</v>
      </c>
      <c r="AF11" s="122">
        <v>0</v>
      </c>
      <c r="AG11" s="122">
        <v>0</v>
      </c>
    </row>
    <row r="12" spans="1:36" x14ac:dyDescent="0.35">
      <c r="I12" s="482" t="s">
        <v>582</v>
      </c>
      <c r="J12" s="482"/>
      <c r="K12" s="482"/>
    </row>
    <row r="13" spans="1:36" x14ac:dyDescent="0.35">
      <c r="A13" t="s">
        <v>507</v>
      </c>
      <c r="C13" s="20"/>
      <c r="D13" s="20">
        <f>D11*D10</f>
        <v>794898.72</v>
      </c>
      <c r="E13" s="20">
        <f>E11*E10</f>
        <v>751452.57</v>
      </c>
      <c r="F13" s="20">
        <f t="shared" ref="F13:AG13" si="2">F11*F10</f>
        <v>709753.11</v>
      </c>
      <c r="G13" s="20">
        <f t="shared" si="2"/>
        <v>654962.5199999999</v>
      </c>
      <c r="H13" s="20">
        <f t="shared" si="2"/>
        <v>617942.34</v>
      </c>
      <c r="I13" s="20">
        <f t="shared" si="2"/>
        <v>594676.59</v>
      </c>
      <c r="J13" s="20">
        <f t="shared" si="2"/>
        <v>573509.27999999991</v>
      </c>
      <c r="K13" s="20">
        <f t="shared" si="2"/>
        <v>554056.5</v>
      </c>
      <c r="L13" s="20">
        <f t="shared" si="2"/>
        <v>0</v>
      </c>
      <c r="M13" s="20">
        <f t="shared" si="2"/>
        <v>0</v>
      </c>
      <c r="N13" s="20">
        <f t="shared" si="2"/>
        <v>0</v>
      </c>
      <c r="O13" s="20">
        <f t="shared" si="2"/>
        <v>0</v>
      </c>
      <c r="P13" s="20">
        <f t="shared" si="2"/>
        <v>0</v>
      </c>
      <c r="Q13" s="20">
        <f t="shared" si="2"/>
        <v>0</v>
      </c>
      <c r="R13" s="20">
        <f t="shared" si="2"/>
        <v>0</v>
      </c>
      <c r="S13" s="20">
        <f t="shared" si="2"/>
        <v>0</v>
      </c>
      <c r="T13" s="20">
        <f t="shared" si="2"/>
        <v>0</v>
      </c>
      <c r="U13" s="20">
        <f t="shared" si="2"/>
        <v>0</v>
      </c>
      <c r="V13" s="20">
        <f t="shared" si="2"/>
        <v>0</v>
      </c>
      <c r="W13" s="20">
        <f t="shared" si="2"/>
        <v>0</v>
      </c>
      <c r="X13" s="20">
        <f t="shared" si="2"/>
        <v>0</v>
      </c>
      <c r="Y13" s="20">
        <f t="shared" si="2"/>
        <v>0</v>
      </c>
      <c r="Z13" s="20">
        <f t="shared" si="2"/>
        <v>0</v>
      </c>
      <c r="AA13" s="20">
        <f t="shared" si="2"/>
        <v>0</v>
      </c>
      <c r="AB13" s="20">
        <f t="shared" si="2"/>
        <v>0</v>
      </c>
      <c r="AC13" s="20">
        <f t="shared" si="2"/>
        <v>0</v>
      </c>
      <c r="AD13" s="20">
        <f t="shared" si="2"/>
        <v>0</v>
      </c>
      <c r="AE13" s="20">
        <f t="shared" si="2"/>
        <v>0</v>
      </c>
      <c r="AF13" s="20">
        <f t="shared" si="2"/>
        <v>0</v>
      </c>
      <c r="AG13" s="20">
        <f t="shared" si="2"/>
        <v>0</v>
      </c>
    </row>
    <row r="15" spans="1:36" x14ac:dyDescent="0.35">
      <c r="A15" s="10" t="s">
        <v>307</v>
      </c>
      <c r="B15" s="10"/>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row>
    <row r="16" spans="1:36" x14ac:dyDescent="0.35">
      <c r="A16" s="14" t="s">
        <v>254</v>
      </c>
      <c r="B16" t="s">
        <v>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5" x14ac:dyDescent="0.35">
      <c r="A17" t="s">
        <v>252</v>
      </c>
      <c r="B17" t="s">
        <v>499</v>
      </c>
      <c r="C17" s="5"/>
      <c r="D17" s="5">
        <v>6169200</v>
      </c>
      <c r="E17" s="5">
        <v>5843880</v>
      </c>
      <c r="F17" s="5">
        <v>5630240</v>
      </c>
      <c r="G17" s="5">
        <v>5422800</v>
      </c>
      <c r="H17" s="5">
        <v>5233450</v>
      </c>
      <c r="I17" s="5">
        <v>5058220</v>
      </c>
      <c r="J17" s="5">
        <v>4898610</v>
      </c>
      <c r="K17" s="5">
        <v>4753980</v>
      </c>
      <c r="L17" s="5">
        <v>4620220</v>
      </c>
      <c r="M17" s="5">
        <v>4501030</v>
      </c>
      <c r="N17" s="5">
        <v>4393600</v>
      </c>
      <c r="O17" s="5">
        <v>4297490</v>
      </c>
      <c r="P17" s="5">
        <v>4212530</v>
      </c>
      <c r="Q17" s="5">
        <v>4135500</v>
      </c>
      <c r="R17" s="5">
        <v>4069500</v>
      </c>
      <c r="S17" s="5">
        <v>4010230</v>
      </c>
      <c r="T17" s="5">
        <v>3958590</v>
      </c>
      <c r="U17" s="5">
        <v>3914720</v>
      </c>
      <c r="V17" s="5">
        <v>3876450</v>
      </c>
      <c r="W17" s="5">
        <v>3843370</v>
      </c>
      <c r="X17" s="5">
        <v>3814240</v>
      </c>
      <c r="Y17" s="5">
        <v>3789350</v>
      </c>
      <c r="Z17" s="5">
        <v>3768370</v>
      </c>
      <c r="AA17" s="5">
        <v>3749030</v>
      </c>
      <c r="AB17" s="5">
        <v>3730660</v>
      </c>
      <c r="AC17" s="5">
        <v>3714590</v>
      </c>
      <c r="AD17" s="5">
        <v>3697200</v>
      </c>
      <c r="AE17" s="5">
        <v>3680150</v>
      </c>
      <c r="AF17" s="5">
        <v>3662120</v>
      </c>
      <c r="AG17" s="5">
        <v>3640820</v>
      </c>
    </row>
    <row r="18" spans="1:35" x14ac:dyDescent="0.35">
      <c r="A18" t="s">
        <v>585</v>
      </c>
      <c r="D18">
        <f>D5</f>
        <v>0.17419999999999999</v>
      </c>
      <c r="E18">
        <f t="shared" ref="E18:AG18" si="3">E5</f>
        <v>0.17419999999999999</v>
      </c>
      <c r="F18">
        <f t="shared" si="3"/>
        <v>0.17419999999999999</v>
      </c>
      <c r="G18">
        <f t="shared" si="3"/>
        <v>0.14739999999999998</v>
      </c>
      <c r="H18">
        <f t="shared" si="3"/>
        <v>6.699999999999999E-2</v>
      </c>
      <c r="I18">
        <f t="shared" si="3"/>
        <v>6.699999999999999E-2</v>
      </c>
      <c r="J18">
        <f t="shared" si="3"/>
        <v>6.699999999999999E-2</v>
      </c>
      <c r="K18">
        <f t="shared" si="3"/>
        <v>6.699999999999999E-2</v>
      </c>
      <c r="L18">
        <f t="shared" si="3"/>
        <v>6.699999999999999E-2</v>
      </c>
      <c r="M18">
        <f t="shared" si="3"/>
        <v>6.699999999999999E-2</v>
      </c>
      <c r="N18">
        <f t="shared" si="3"/>
        <v>6.699999999999999E-2</v>
      </c>
      <c r="O18">
        <f t="shared" si="3"/>
        <v>6.699999999999999E-2</v>
      </c>
      <c r="P18">
        <f t="shared" si="3"/>
        <v>6.699999999999999E-2</v>
      </c>
      <c r="Q18">
        <f t="shared" si="3"/>
        <v>6.699999999999999E-2</v>
      </c>
      <c r="R18">
        <f t="shared" si="3"/>
        <v>6.699999999999999E-2</v>
      </c>
      <c r="S18">
        <f t="shared" si="3"/>
        <v>6.699999999999999E-2</v>
      </c>
      <c r="T18">
        <f t="shared" si="3"/>
        <v>6.699999999999999E-2</v>
      </c>
      <c r="U18">
        <f t="shared" si="3"/>
        <v>6.699999999999999E-2</v>
      </c>
      <c r="V18">
        <f t="shared" si="3"/>
        <v>6.699999999999999E-2</v>
      </c>
      <c r="W18">
        <f t="shared" si="3"/>
        <v>6.699999999999999E-2</v>
      </c>
      <c r="X18">
        <f t="shared" si="3"/>
        <v>6.699999999999999E-2</v>
      </c>
      <c r="Y18">
        <f t="shared" si="3"/>
        <v>6.699999999999999E-2</v>
      </c>
      <c r="Z18">
        <f t="shared" si="3"/>
        <v>6.699999999999999E-2</v>
      </c>
      <c r="AA18">
        <f t="shared" si="3"/>
        <v>6.699999999999999E-2</v>
      </c>
      <c r="AB18">
        <f t="shared" si="3"/>
        <v>6.699999999999999E-2</v>
      </c>
      <c r="AC18">
        <f t="shared" si="3"/>
        <v>6.699999999999999E-2</v>
      </c>
      <c r="AD18">
        <f t="shared" si="3"/>
        <v>6.699999999999999E-2</v>
      </c>
      <c r="AE18">
        <f t="shared" si="3"/>
        <v>6.699999999999999E-2</v>
      </c>
      <c r="AF18">
        <f t="shared" si="3"/>
        <v>6.699999999999999E-2</v>
      </c>
      <c r="AG18">
        <f t="shared" si="3"/>
        <v>6.699999999999999E-2</v>
      </c>
    </row>
    <row r="19" spans="1:35" x14ac:dyDescent="0.35">
      <c r="C19" s="35"/>
      <c r="D19" s="481" t="s">
        <v>1090</v>
      </c>
      <c r="E19" s="481"/>
      <c r="F19" s="481"/>
      <c r="G19" s="481"/>
      <c r="H19" s="481"/>
      <c r="I19" s="481"/>
    </row>
    <row r="21" spans="1:35" x14ac:dyDescent="0.35">
      <c r="A21" s="10" t="s">
        <v>308</v>
      </c>
      <c r="B21" s="10"/>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row>
    <row r="22" spans="1:35" x14ac:dyDescent="0.35">
      <c r="A22" s="14" t="s">
        <v>254</v>
      </c>
      <c r="B22" t="s">
        <v>0</v>
      </c>
      <c r="D22">
        <v>2021</v>
      </c>
      <c r="E22">
        <v>2022</v>
      </c>
      <c r="F22">
        <v>2023</v>
      </c>
      <c r="G22">
        <v>2024</v>
      </c>
      <c r="H22">
        <v>2025</v>
      </c>
      <c r="I22">
        <v>2026</v>
      </c>
      <c r="J22">
        <v>2027</v>
      </c>
      <c r="K22">
        <v>2028</v>
      </c>
      <c r="L22">
        <v>2029</v>
      </c>
      <c r="M22">
        <v>2030</v>
      </c>
      <c r="N22">
        <v>2031</v>
      </c>
      <c r="O22">
        <v>2032</v>
      </c>
      <c r="P22">
        <v>2033</v>
      </c>
      <c r="Q22">
        <v>2034</v>
      </c>
      <c r="R22">
        <v>2035</v>
      </c>
      <c r="S22">
        <v>2036</v>
      </c>
      <c r="T22">
        <v>2037</v>
      </c>
      <c r="U22">
        <v>2038</v>
      </c>
      <c r="V22">
        <v>2039</v>
      </c>
      <c r="W22">
        <v>2040</v>
      </c>
      <c r="X22">
        <v>2041</v>
      </c>
      <c r="Y22">
        <v>2042</v>
      </c>
      <c r="Z22">
        <v>2043</v>
      </c>
      <c r="AA22">
        <v>2044</v>
      </c>
      <c r="AB22">
        <v>2045</v>
      </c>
      <c r="AC22">
        <v>2046</v>
      </c>
      <c r="AD22">
        <v>2047</v>
      </c>
      <c r="AE22">
        <v>2048</v>
      </c>
      <c r="AF22">
        <v>2049</v>
      </c>
      <c r="AG22">
        <v>2050</v>
      </c>
    </row>
    <row r="23" spans="1:35" x14ac:dyDescent="0.35">
      <c r="A23" t="s">
        <v>297</v>
      </c>
      <c r="B23" t="s">
        <v>499</v>
      </c>
      <c r="C23" s="5"/>
      <c r="D23" s="5">
        <v>5940580</v>
      </c>
      <c r="E23" s="5">
        <v>5849080</v>
      </c>
      <c r="F23" s="5">
        <v>5757950</v>
      </c>
      <c r="G23" s="5">
        <v>5667180</v>
      </c>
      <c r="H23" s="5">
        <v>5576790</v>
      </c>
      <c r="I23" s="5">
        <v>5486760</v>
      </c>
      <c r="J23" s="5">
        <v>5397110</v>
      </c>
      <c r="K23" s="5">
        <v>5307820</v>
      </c>
      <c r="L23" s="5">
        <v>5218900</v>
      </c>
      <c r="M23" s="5">
        <v>5130360</v>
      </c>
      <c r="N23" s="5">
        <v>5041190</v>
      </c>
      <c r="O23" s="5">
        <v>5015980</v>
      </c>
      <c r="P23" s="5">
        <v>4990900</v>
      </c>
      <c r="Q23" s="5">
        <v>4965950</v>
      </c>
      <c r="R23" s="5">
        <v>4941120</v>
      </c>
      <c r="S23" s="5">
        <v>4916410</v>
      </c>
      <c r="T23" s="5">
        <v>4891830</v>
      </c>
      <c r="U23" s="5">
        <v>4867370</v>
      </c>
      <c r="V23" s="5">
        <v>4843030</v>
      </c>
      <c r="W23" s="5">
        <v>4818820</v>
      </c>
      <c r="X23" s="5">
        <v>4794730</v>
      </c>
      <c r="Y23" s="5">
        <v>4770750</v>
      </c>
      <c r="Z23" s="5">
        <v>4746900</v>
      </c>
      <c r="AA23" s="5">
        <v>4723160</v>
      </c>
      <c r="AB23" s="5">
        <v>4699550</v>
      </c>
      <c r="AC23" s="5">
        <v>4676050</v>
      </c>
      <c r="AD23" s="5">
        <v>4652670</v>
      </c>
      <c r="AE23" s="5">
        <v>4629410</v>
      </c>
      <c r="AF23" s="5">
        <v>4606260</v>
      </c>
      <c r="AG23" s="5">
        <v>4583230</v>
      </c>
    </row>
    <row r="24" spans="1:35" x14ac:dyDescent="0.35">
      <c r="A24" t="s">
        <v>586</v>
      </c>
      <c r="D24">
        <f>'Subsidies Paid'!N13*'Monetizing Tax Credit Penalty'!$A$30</f>
        <v>6.699999999999999E-2</v>
      </c>
      <c r="E24">
        <f>'Subsidies Paid'!O13*'Monetizing Tax Credit Penalty'!$A$30</f>
        <v>6.699999999999999E-2</v>
      </c>
      <c r="F24" s="122">
        <f>E24</f>
        <v>6.699999999999999E-2</v>
      </c>
      <c r="G24" s="122">
        <f t="shared" ref="G24:AG24" si="4">F24</f>
        <v>6.699999999999999E-2</v>
      </c>
      <c r="H24" s="122">
        <f t="shared" si="4"/>
        <v>6.699999999999999E-2</v>
      </c>
      <c r="I24" s="122">
        <f t="shared" si="4"/>
        <v>6.699999999999999E-2</v>
      </c>
      <c r="J24" s="122">
        <f t="shared" si="4"/>
        <v>6.699999999999999E-2</v>
      </c>
      <c r="K24" s="122">
        <f t="shared" si="4"/>
        <v>6.699999999999999E-2</v>
      </c>
      <c r="L24" s="122">
        <f t="shared" si="4"/>
        <v>6.699999999999999E-2</v>
      </c>
      <c r="M24" s="122">
        <f t="shared" si="4"/>
        <v>6.699999999999999E-2</v>
      </c>
      <c r="N24" s="122">
        <f t="shared" si="4"/>
        <v>6.699999999999999E-2</v>
      </c>
      <c r="O24" s="122">
        <f t="shared" si="4"/>
        <v>6.699999999999999E-2</v>
      </c>
      <c r="P24" s="122">
        <f t="shared" si="4"/>
        <v>6.699999999999999E-2</v>
      </c>
      <c r="Q24" s="122">
        <f t="shared" si="4"/>
        <v>6.699999999999999E-2</v>
      </c>
      <c r="R24" s="122">
        <f t="shared" si="4"/>
        <v>6.699999999999999E-2</v>
      </c>
      <c r="S24" s="122">
        <f t="shared" si="4"/>
        <v>6.699999999999999E-2</v>
      </c>
      <c r="T24" s="122">
        <f t="shared" si="4"/>
        <v>6.699999999999999E-2</v>
      </c>
      <c r="U24" s="122">
        <f t="shared" si="4"/>
        <v>6.699999999999999E-2</v>
      </c>
      <c r="V24" s="122">
        <f t="shared" si="4"/>
        <v>6.699999999999999E-2</v>
      </c>
      <c r="W24" s="122">
        <f t="shared" si="4"/>
        <v>6.699999999999999E-2</v>
      </c>
      <c r="X24" s="122">
        <f t="shared" si="4"/>
        <v>6.699999999999999E-2</v>
      </c>
      <c r="Y24" s="122">
        <f t="shared" si="4"/>
        <v>6.699999999999999E-2</v>
      </c>
      <c r="Z24" s="122">
        <f t="shared" si="4"/>
        <v>6.699999999999999E-2</v>
      </c>
      <c r="AA24" s="122">
        <f t="shared" si="4"/>
        <v>6.699999999999999E-2</v>
      </c>
      <c r="AB24" s="122">
        <f t="shared" si="4"/>
        <v>6.699999999999999E-2</v>
      </c>
      <c r="AC24" s="122">
        <f t="shared" si="4"/>
        <v>6.699999999999999E-2</v>
      </c>
      <c r="AD24" s="122">
        <f t="shared" si="4"/>
        <v>6.699999999999999E-2</v>
      </c>
      <c r="AE24" s="122">
        <f t="shared" si="4"/>
        <v>6.699999999999999E-2</v>
      </c>
      <c r="AF24" s="122">
        <f t="shared" si="4"/>
        <v>6.699999999999999E-2</v>
      </c>
      <c r="AG24" s="122">
        <f t="shared" si="4"/>
        <v>6.699999999999999E-2</v>
      </c>
    </row>
    <row r="25" spans="1:35" x14ac:dyDescent="0.35">
      <c r="A25" t="s">
        <v>298</v>
      </c>
      <c r="C25" s="20"/>
      <c r="D25" s="20">
        <f t="shared" ref="D25:AG25" si="5">D23*D24</f>
        <v>398018.85999999993</v>
      </c>
      <c r="E25" s="20">
        <f t="shared" si="5"/>
        <v>391888.35999999993</v>
      </c>
      <c r="F25" s="20">
        <f t="shared" si="5"/>
        <v>385782.64999999997</v>
      </c>
      <c r="G25" s="20">
        <f t="shared" si="5"/>
        <v>379701.05999999994</v>
      </c>
      <c r="H25" s="20">
        <f t="shared" si="5"/>
        <v>373644.92999999993</v>
      </c>
      <c r="I25" s="20">
        <f t="shared" si="5"/>
        <v>367612.91999999993</v>
      </c>
      <c r="J25" s="20">
        <f t="shared" si="5"/>
        <v>361606.36999999994</v>
      </c>
      <c r="K25" s="20">
        <f t="shared" si="5"/>
        <v>355623.93999999994</v>
      </c>
      <c r="L25" s="20">
        <f t="shared" si="5"/>
        <v>349666.29999999993</v>
      </c>
      <c r="M25" s="20">
        <f t="shared" si="5"/>
        <v>343734.11999999994</v>
      </c>
      <c r="N25" s="20">
        <f t="shared" si="5"/>
        <v>337759.72999999992</v>
      </c>
      <c r="O25" s="20">
        <f t="shared" si="5"/>
        <v>336070.66</v>
      </c>
      <c r="P25" s="20">
        <f t="shared" si="5"/>
        <v>334390.29999999993</v>
      </c>
      <c r="Q25" s="20">
        <f t="shared" si="5"/>
        <v>332718.64999999997</v>
      </c>
      <c r="R25" s="20">
        <f t="shared" si="5"/>
        <v>331055.03999999998</v>
      </c>
      <c r="S25" s="20">
        <f t="shared" si="5"/>
        <v>329399.46999999997</v>
      </c>
      <c r="T25" s="20">
        <f t="shared" si="5"/>
        <v>327752.60999999993</v>
      </c>
      <c r="U25" s="20">
        <f t="shared" si="5"/>
        <v>326113.78999999998</v>
      </c>
      <c r="V25" s="20">
        <f t="shared" si="5"/>
        <v>324483.00999999995</v>
      </c>
      <c r="W25" s="20">
        <f t="shared" si="5"/>
        <v>322860.93999999994</v>
      </c>
      <c r="X25" s="20">
        <f t="shared" si="5"/>
        <v>321246.90999999997</v>
      </c>
      <c r="Y25" s="20">
        <f t="shared" si="5"/>
        <v>319640.24999999994</v>
      </c>
      <c r="Z25" s="20">
        <f t="shared" si="5"/>
        <v>318042.29999999993</v>
      </c>
      <c r="AA25" s="20">
        <f t="shared" si="5"/>
        <v>316451.71999999997</v>
      </c>
      <c r="AB25" s="20">
        <f t="shared" si="5"/>
        <v>314869.84999999998</v>
      </c>
      <c r="AC25" s="20">
        <f t="shared" si="5"/>
        <v>313295.34999999998</v>
      </c>
      <c r="AD25" s="20">
        <f t="shared" si="5"/>
        <v>311728.88999999996</v>
      </c>
      <c r="AE25" s="20">
        <f t="shared" si="5"/>
        <v>310170.46999999997</v>
      </c>
      <c r="AF25" s="20">
        <f t="shared" si="5"/>
        <v>308619.41999999993</v>
      </c>
      <c r="AG25" s="20">
        <f t="shared" si="5"/>
        <v>307076.40999999997</v>
      </c>
    </row>
    <row r="27" spans="1:35" x14ac:dyDescent="0.35">
      <c r="A27" s="13" t="s">
        <v>309</v>
      </c>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row>
    <row r="28" spans="1:35" x14ac:dyDescent="0.35">
      <c r="A28" s="15" t="s">
        <v>32</v>
      </c>
      <c r="B28" t="s">
        <v>0</v>
      </c>
      <c r="D28">
        <v>2021</v>
      </c>
      <c r="E28">
        <v>2022</v>
      </c>
      <c r="F28">
        <v>2023</v>
      </c>
      <c r="G28">
        <v>2024</v>
      </c>
      <c r="H28">
        <v>2025</v>
      </c>
      <c r="I28">
        <v>2026</v>
      </c>
      <c r="J28">
        <v>2027</v>
      </c>
      <c r="K28">
        <v>2028</v>
      </c>
      <c r="L28">
        <v>2029</v>
      </c>
      <c r="M28">
        <v>2030</v>
      </c>
      <c r="N28">
        <v>2031</v>
      </c>
      <c r="O28">
        <v>2032</v>
      </c>
      <c r="P28">
        <v>2033</v>
      </c>
      <c r="Q28">
        <v>2034</v>
      </c>
      <c r="R28">
        <v>2035</v>
      </c>
      <c r="S28">
        <v>2036</v>
      </c>
      <c r="T28">
        <v>2037</v>
      </c>
      <c r="U28">
        <v>2038</v>
      </c>
      <c r="V28">
        <v>2039</v>
      </c>
      <c r="W28">
        <v>2040</v>
      </c>
      <c r="X28">
        <v>2041</v>
      </c>
      <c r="Y28">
        <v>2042</v>
      </c>
      <c r="Z28">
        <v>2043</v>
      </c>
      <c r="AA28">
        <v>2044</v>
      </c>
      <c r="AB28">
        <v>2045</v>
      </c>
      <c r="AC28">
        <v>2046</v>
      </c>
      <c r="AD28">
        <v>2047</v>
      </c>
      <c r="AE28">
        <v>2048</v>
      </c>
      <c r="AF28">
        <v>2049</v>
      </c>
      <c r="AG28">
        <v>2050</v>
      </c>
    </row>
    <row r="29" spans="1:35" x14ac:dyDescent="0.35">
      <c r="A29" t="s">
        <v>255</v>
      </c>
      <c r="B29" t="s">
        <v>296</v>
      </c>
      <c r="C29" s="5"/>
      <c r="D29" s="5">
        <f>'Subsidies Paid'!K4*10^9</f>
        <v>300000000</v>
      </c>
      <c r="E29" s="5">
        <f t="shared" ref="E29:AG29" si="6">D29</f>
        <v>300000000</v>
      </c>
      <c r="F29" s="5">
        <f t="shared" si="6"/>
        <v>300000000</v>
      </c>
      <c r="G29" s="5">
        <f t="shared" si="6"/>
        <v>300000000</v>
      </c>
      <c r="H29" s="5">
        <f t="shared" si="6"/>
        <v>300000000</v>
      </c>
      <c r="I29" s="5">
        <f t="shared" si="6"/>
        <v>300000000</v>
      </c>
      <c r="J29" s="5">
        <f t="shared" si="6"/>
        <v>300000000</v>
      </c>
      <c r="K29" s="5">
        <f t="shared" si="6"/>
        <v>300000000</v>
      </c>
      <c r="L29" s="5">
        <f t="shared" si="6"/>
        <v>300000000</v>
      </c>
      <c r="M29" s="5">
        <f t="shared" si="6"/>
        <v>300000000</v>
      </c>
      <c r="N29" s="5">
        <f t="shared" si="6"/>
        <v>300000000</v>
      </c>
      <c r="O29" s="5">
        <f t="shared" si="6"/>
        <v>300000000</v>
      </c>
      <c r="P29" s="5">
        <f t="shared" si="6"/>
        <v>300000000</v>
      </c>
      <c r="Q29" s="5">
        <f t="shared" si="6"/>
        <v>300000000</v>
      </c>
      <c r="R29" s="5">
        <f t="shared" si="6"/>
        <v>300000000</v>
      </c>
      <c r="S29" s="5">
        <f t="shared" si="6"/>
        <v>300000000</v>
      </c>
      <c r="T29" s="5">
        <f t="shared" si="6"/>
        <v>300000000</v>
      </c>
      <c r="U29" s="5">
        <f t="shared" si="6"/>
        <v>300000000</v>
      </c>
      <c r="V29" s="5">
        <f t="shared" si="6"/>
        <v>300000000</v>
      </c>
      <c r="W29" s="5">
        <f t="shared" si="6"/>
        <v>300000000</v>
      </c>
      <c r="X29" s="5">
        <f t="shared" si="6"/>
        <v>300000000</v>
      </c>
      <c r="Y29" s="5">
        <f t="shared" si="6"/>
        <v>300000000</v>
      </c>
      <c r="Z29" s="5">
        <f t="shared" si="6"/>
        <v>300000000</v>
      </c>
      <c r="AA29" s="5">
        <f t="shared" si="6"/>
        <v>300000000</v>
      </c>
      <c r="AB29" s="5">
        <f t="shared" si="6"/>
        <v>300000000</v>
      </c>
      <c r="AC29" s="5">
        <f t="shared" si="6"/>
        <v>300000000</v>
      </c>
      <c r="AD29" s="5">
        <f t="shared" si="6"/>
        <v>300000000</v>
      </c>
      <c r="AE29" s="5">
        <f t="shared" si="6"/>
        <v>300000000</v>
      </c>
      <c r="AF29" s="5">
        <f t="shared" si="6"/>
        <v>300000000</v>
      </c>
      <c r="AG29" s="5">
        <f t="shared" si="6"/>
        <v>300000000</v>
      </c>
      <c r="AH29" s="5"/>
      <c r="AI29" s="5"/>
    </row>
    <row r="30" spans="1:35" x14ac:dyDescent="0.35">
      <c r="A30" t="s">
        <v>256</v>
      </c>
      <c r="B30" t="s">
        <v>617</v>
      </c>
      <c r="C30" s="5"/>
      <c r="D30" s="5">
        <f>INDEX('AEO 2022 Table 8'!19:19,MATCH(Calculations!D28,'AEO 2022 Table 8'!13:13,0))*10^6</f>
        <v>937806519</v>
      </c>
      <c r="E30" s="5">
        <f>INDEX('AEO 2023 Table 8'!19:19,MATCH(Calculations!E28,'AEO 2023 Table 8'!13:13,0))*10^6</f>
        <v>832226318</v>
      </c>
      <c r="F30" s="5">
        <f>INDEX('AEO 2023 Table 8'!19:19,MATCH(Calculations!F28,'AEO 2023 Table 8'!13:13,0))*10^6</f>
        <v>783518738</v>
      </c>
      <c r="G30" s="5">
        <f>INDEX('AEO 2023 Table 8'!19:19,MATCH(Calculations!G28,'AEO 2023 Table 8'!13:13,0))*10^6</f>
        <v>824056763</v>
      </c>
      <c r="H30" s="5">
        <f>INDEX('AEO 2023 Table 8'!19:19,MATCH(Calculations!H28,'AEO 2023 Table 8'!13:13,0))*10^6</f>
        <v>754557617</v>
      </c>
      <c r="I30" s="5">
        <f>INDEX('AEO 2023 Table 8'!19:19,MATCH(Calculations!I28,'AEO 2023 Table 8'!13:13,0))*10^6</f>
        <v>646982910</v>
      </c>
      <c r="J30" s="5">
        <f>INDEX('AEO 2023 Table 8'!19:19,MATCH(Calculations!J28,'AEO 2023 Table 8'!13:13,0))*10^6</f>
        <v>548908081</v>
      </c>
      <c r="K30" s="5">
        <f>INDEX('AEO 2023 Table 8'!19:19,MATCH(Calculations!K28,'AEO 2023 Table 8'!13:13,0))*10^6</f>
        <v>453320526</v>
      </c>
      <c r="L30" s="5">
        <f>INDEX('AEO 2023 Table 8'!19:19,MATCH(Calculations!L28,'AEO 2023 Table 8'!13:13,0))*10^6</f>
        <v>383881561</v>
      </c>
      <c r="M30" s="5">
        <f>INDEX('AEO 2023 Table 8'!19:19,MATCH(Calculations!M28,'AEO 2023 Table 8'!13:13,0))*10^6</f>
        <v>344673889</v>
      </c>
      <c r="N30" s="5">
        <f>INDEX('AEO 2023 Table 8'!19:19,MATCH(Calculations!N28,'AEO 2023 Table 8'!13:13,0))*10^6</f>
        <v>336422913</v>
      </c>
      <c r="O30" s="5">
        <f>INDEX('AEO 2023 Table 8'!19:19,MATCH(Calculations!O28,'AEO 2023 Table 8'!13:13,0))*10^6</f>
        <v>332679596</v>
      </c>
      <c r="P30" s="5">
        <f>INDEX('AEO 2023 Table 8'!19:19,MATCH(Calculations!P28,'AEO 2023 Table 8'!13:13,0))*10^6</f>
        <v>341929626</v>
      </c>
      <c r="Q30" s="5">
        <f>INDEX('AEO 2023 Table 8'!19:19,MATCH(Calculations!Q28,'AEO 2023 Table 8'!13:13,0))*10^6</f>
        <v>339718048</v>
      </c>
      <c r="R30" s="5">
        <f>INDEX('AEO 2023 Table 8'!19:19,MATCH(Calculations!R28,'AEO 2023 Table 8'!13:13,0))*10^6</f>
        <v>340086578</v>
      </c>
      <c r="S30" s="5">
        <f>INDEX('AEO 2023 Table 8'!19:19,MATCH(Calculations!S28,'AEO 2023 Table 8'!13:13,0))*10^6</f>
        <v>336702026</v>
      </c>
      <c r="T30" s="5">
        <f>INDEX('AEO 2023 Table 8'!19:19,MATCH(Calculations!T28,'AEO 2023 Table 8'!13:13,0))*10^6</f>
        <v>328445343</v>
      </c>
      <c r="U30" s="5">
        <f>INDEX('AEO 2023 Table 8'!19:19,MATCH(Calculations!U28,'AEO 2023 Table 8'!13:13,0))*10^6</f>
        <v>316246429</v>
      </c>
      <c r="V30" s="5">
        <f>INDEX('AEO 2023 Table 8'!19:19,MATCH(Calculations!V28,'AEO 2023 Table 8'!13:13,0))*10^6</f>
        <v>308527344</v>
      </c>
      <c r="W30" s="5">
        <f>INDEX('AEO 2023 Table 8'!19:19,MATCH(Calculations!W28,'AEO 2023 Table 8'!13:13,0))*10^6</f>
        <v>300465149</v>
      </c>
      <c r="X30" s="5">
        <f>INDEX('AEO 2023 Table 8'!19:19,MATCH(Calculations!X28,'AEO 2023 Table 8'!13:13,0))*10^6</f>
        <v>302172058</v>
      </c>
      <c r="Y30" s="5">
        <f>INDEX('AEO 2023 Table 8'!19:19,MATCH(Calculations!Y28,'AEO 2023 Table 8'!13:13,0))*10^6</f>
        <v>301892883</v>
      </c>
      <c r="Z30" s="5">
        <f>INDEX('AEO 2023 Table 8'!19:19,MATCH(Calculations!Z28,'AEO 2023 Table 8'!13:13,0))*10^6</f>
        <v>298366577</v>
      </c>
      <c r="AA30" s="5">
        <f>INDEX('AEO 2023 Table 8'!19:19,MATCH(Calculations!AA28,'AEO 2023 Table 8'!13:13,0))*10^6</f>
        <v>286826721</v>
      </c>
      <c r="AB30" s="5">
        <f>INDEX('AEO 2023 Table 8'!19:19,MATCH(Calculations!AB28,'AEO 2023 Table 8'!13:13,0))*10^6</f>
        <v>278507416</v>
      </c>
      <c r="AC30" s="5">
        <f>INDEX('AEO 2023 Table 8'!19:19,MATCH(Calculations!AC28,'AEO 2023 Table 8'!13:13,0))*10^6</f>
        <v>268908020</v>
      </c>
      <c r="AD30" s="5">
        <f>INDEX('AEO 2023 Table 8'!19:19,MATCH(Calculations!AD28,'AEO 2023 Table 8'!13:13,0))*10^6</f>
        <v>264177795</v>
      </c>
      <c r="AE30" s="5">
        <f>INDEX('AEO 2023 Table 8'!19:19,MATCH(Calculations!AE28,'AEO 2023 Table 8'!13:13,0))*10^6</f>
        <v>254063080</v>
      </c>
      <c r="AF30" s="5">
        <f>INDEX('AEO 2023 Table 8'!19:19,MATCH(Calculations!AF28,'AEO 2023 Table 8'!13:13,0))*10^6</f>
        <v>252436493</v>
      </c>
      <c r="AG30" s="5">
        <f>INDEX('AEO 2023 Table 8'!19:19,MATCH(Calculations!AG28,'AEO 2023 Table 8'!13:13,0))*10^6</f>
        <v>242823547</v>
      </c>
      <c r="AH30" s="5"/>
      <c r="AI30" s="5"/>
    </row>
    <row r="31" spans="1:35" x14ac:dyDescent="0.35">
      <c r="A31" t="s">
        <v>258</v>
      </c>
      <c r="D31">
        <f>D29/D30</f>
        <v>0.31989540904438946</v>
      </c>
      <c r="E31">
        <f t="shared" ref="E31:O31" si="7">E29/E30</f>
        <v>0.36047886675941437</v>
      </c>
      <c r="F31">
        <f t="shared" si="7"/>
        <v>0.38288809884212366</v>
      </c>
      <c r="G31">
        <f t="shared" si="7"/>
        <v>0.36405259136256857</v>
      </c>
      <c r="H31">
        <f t="shared" si="7"/>
        <v>0.39758395282357872</v>
      </c>
      <c r="I31">
        <f t="shared" si="7"/>
        <v>0.46369076425836347</v>
      </c>
      <c r="J31">
        <f t="shared" si="7"/>
        <v>0.54653959448631251</v>
      </c>
      <c r="K31">
        <f t="shared" si="7"/>
        <v>0.66178340223667698</v>
      </c>
      <c r="L31">
        <f t="shared" si="7"/>
        <v>0.78149103910724171</v>
      </c>
      <c r="M31">
        <f t="shared" si="7"/>
        <v>0.870387950971244</v>
      </c>
      <c r="N31">
        <f t="shared" si="7"/>
        <v>0.89173474340613657</v>
      </c>
      <c r="O31">
        <f t="shared" si="7"/>
        <v>0.90176855931976063</v>
      </c>
      <c r="P31">
        <f t="shared" ref="P31:Q31" si="8">P29/P30</f>
        <v>0.87737352129879498</v>
      </c>
      <c r="Q31">
        <f t="shared" si="8"/>
        <v>0.88308525780767466</v>
      </c>
      <c r="R31">
        <f t="shared" ref="R31:Z31" si="9">R29/R30</f>
        <v>0.88212831498454491</v>
      </c>
      <c r="S31">
        <f t="shared" si="9"/>
        <v>0.89099552967940854</v>
      </c>
      <c r="T31">
        <f t="shared" si="9"/>
        <v>0.91339398287647511</v>
      </c>
      <c r="U31">
        <f t="shared" si="9"/>
        <v>0.9486273124051624</v>
      </c>
      <c r="V31">
        <f t="shared" si="9"/>
        <v>0.97236114021712128</v>
      </c>
      <c r="W31">
        <f t="shared" si="9"/>
        <v>0.99845190365156122</v>
      </c>
      <c r="X31">
        <f t="shared" si="9"/>
        <v>0.99281185026048968</v>
      </c>
      <c r="Y31">
        <f t="shared" si="9"/>
        <v>0.99372995156033539</v>
      </c>
      <c r="Z31">
        <f t="shared" si="9"/>
        <v>1.0054745508576184</v>
      </c>
      <c r="AA31">
        <f t="shared" ref="AA31:AG31" si="10">AA29/AA30</f>
        <v>1.045927656091707</v>
      </c>
      <c r="AB31">
        <f t="shared" si="10"/>
        <v>1.0771705985739353</v>
      </c>
      <c r="AC31">
        <f t="shared" si="10"/>
        <v>1.1156231041379874</v>
      </c>
      <c r="AD31">
        <f t="shared" si="10"/>
        <v>1.1355988492522622</v>
      </c>
      <c r="AE31">
        <f t="shared" si="10"/>
        <v>1.1808091124456179</v>
      </c>
      <c r="AF31">
        <f t="shared" si="10"/>
        <v>1.1884177142327832</v>
      </c>
      <c r="AG31">
        <f t="shared" si="10"/>
        <v>1.2354650267916563</v>
      </c>
    </row>
    <row r="33" spans="1:35" x14ac:dyDescent="0.35">
      <c r="A33" s="10" t="s">
        <v>310</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row>
    <row r="34" spans="1:35" x14ac:dyDescent="0.35">
      <c r="A34" s="15" t="s">
        <v>244</v>
      </c>
      <c r="B34" t="s">
        <v>0</v>
      </c>
      <c r="D34">
        <v>2021</v>
      </c>
      <c r="E34">
        <v>2022</v>
      </c>
      <c r="F34">
        <v>2023</v>
      </c>
      <c r="G34">
        <v>2024</v>
      </c>
      <c r="H34">
        <v>2025</v>
      </c>
      <c r="I34">
        <v>2026</v>
      </c>
      <c r="J34">
        <v>2027</v>
      </c>
      <c r="K34">
        <v>2028</v>
      </c>
      <c r="L34">
        <v>2029</v>
      </c>
      <c r="M34">
        <v>2030</v>
      </c>
      <c r="N34">
        <v>2031</v>
      </c>
      <c r="O34">
        <v>2032</v>
      </c>
      <c r="P34">
        <v>2033</v>
      </c>
      <c r="Q34">
        <v>2034</v>
      </c>
      <c r="R34">
        <v>2035</v>
      </c>
      <c r="S34">
        <v>2036</v>
      </c>
      <c r="T34">
        <v>2037</v>
      </c>
      <c r="U34">
        <v>2038</v>
      </c>
      <c r="V34">
        <v>2039</v>
      </c>
      <c r="W34">
        <v>2040</v>
      </c>
      <c r="X34">
        <v>2041</v>
      </c>
      <c r="Y34">
        <v>2042</v>
      </c>
      <c r="Z34">
        <v>2043</v>
      </c>
      <c r="AA34">
        <v>2044</v>
      </c>
      <c r="AB34">
        <v>2045</v>
      </c>
      <c r="AC34">
        <v>2046</v>
      </c>
      <c r="AD34">
        <v>2047</v>
      </c>
      <c r="AE34">
        <v>2048</v>
      </c>
      <c r="AF34">
        <v>2049</v>
      </c>
      <c r="AG34">
        <v>2050</v>
      </c>
    </row>
    <row r="35" spans="1:35" x14ac:dyDescent="0.35">
      <c r="A35" t="s">
        <v>261</v>
      </c>
      <c r="B35" t="s">
        <v>296</v>
      </c>
      <c r="C35" s="5"/>
      <c r="D35" s="5">
        <f>('Subsidies Paid'!L6+'Subsidies Paid'!N7)*10^9</f>
        <v>0</v>
      </c>
      <c r="E35" s="5">
        <f>('Subsidies Paid'!M6+'Subsidies Paid'!O7)*10^9</f>
        <v>0</v>
      </c>
      <c r="F35" s="5">
        <f>('Subsidies Paid'!N6+'Subsidies Paid'!P7)*10^9</f>
        <v>0</v>
      </c>
      <c r="G35" s="5">
        <f>('Subsidies Paid'!O6+'Subsidies Paid'!Q7)*10^9</f>
        <v>0</v>
      </c>
      <c r="H35" s="5">
        <f>('Subsidies Paid'!P6+'Subsidies Paid'!R7)*10^9</f>
        <v>0</v>
      </c>
      <c r="I35" s="5">
        <f>('Subsidies Paid'!Q6+'Subsidies Paid'!S7)*10^9</f>
        <v>0</v>
      </c>
      <c r="J35" s="5">
        <f>('Subsidies Paid'!R6+'Subsidies Paid'!T7)*10^9</f>
        <v>0</v>
      </c>
      <c r="K35" s="5">
        <f>('Subsidies Paid'!S6+'Subsidies Paid'!U7)*10^9</f>
        <v>0</v>
      </c>
      <c r="L35" s="5">
        <f>('Subsidies Paid'!T6+'Subsidies Paid'!V7)*10^9</f>
        <v>0</v>
      </c>
      <c r="M35" s="5">
        <f>('Subsidies Paid'!U6+'Subsidies Paid'!W7)*10^9</f>
        <v>0</v>
      </c>
      <c r="N35" s="5">
        <f t="shared" ref="N35:AG35" si="11">M35</f>
        <v>0</v>
      </c>
      <c r="O35" s="5">
        <f t="shared" si="11"/>
        <v>0</v>
      </c>
      <c r="P35" s="5">
        <f t="shared" si="11"/>
        <v>0</v>
      </c>
      <c r="Q35" s="5">
        <f t="shared" si="11"/>
        <v>0</v>
      </c>
      <c r="R35" s="5">
        <f t="shared" si="11"/>
        <v>0</v>
      </c>
      <c r="S35" s="5">
        <f t="shared" si="11"/>
        <v>0</v>
      </c>
      <c r="T35" s="5">
        <f t="shared" si="11"/>
        <v>0</v>
      </c>
      <c r="U35" s="5">
        <f t="shared" si="11"/>
        <v>0</v>
      </c>
      <c r="V35" s="5">
        <f t="shared" si="11"/>
        <v>0</v>
      </c>
      <c r="W35" s="5">
        <f t="shared" si="11"/>
        <v>0</v>
      </c>
      <c r="X35" s="5">
        <f t="shared" si="11"/>
        <v>0</v>
      </c>
      <c r="Y35" s="5">
        <f t="shared" si="11"/>
        <v>0</v>
      </c>
      <c r="Z35" s="5">
        <f t="shared" si="11"/>
        <v>0</v>
      </c>
      <c r="AA35" s="5">
        <f t="shared" si="11"/>
        <v>0</v>
      </c>
      <c r="AB35" s="5">
        <f t="shared" si="11"/>
        <v>0</v>
      </c>
      <c r="AC35" s="5">
        <f t="shared" si="11"/>
        <v>0</v>
      </c>
      <c r="AD35" s="5">
        <f t="shared" si="11"/>
        <v>0</v>
      </c>
      <c r="AE35" s="5">
        <f t="shared" si="11"/>
        <v>0</v>
      </c>
      <c r="AF35" s="5">
        <f t="shared" si="11"/>
        <v>0</v>
      </c>
      <c r="AG35" s="5">
        <f t="shared" si="11"/>
        <v>0</v>
      </c>
      <c r="AH35" s="5"/>
      <c r="AI35" s="5"/>
    </row>
    <row r="36" spans="1:35" x14ac:dyDescent="0.35">
      <c r="A36" t="s">
        <v>262</v>
      </c>
      <c r="B36" t="s">
        <v>617</v>
      </c>
      <c r="C36" s="5"/>
      <c r="D36" s="5">
        <f>INDEX('AEO 2022 Table 8'!22:22,MATCH(Calculations!D34,'AEO 2022 Table 8'!13:13,0))*10^6</f>
        <v>777682190</v>
      </c>
      <c r="E36" s="5">
        <f>INDEX('AEO 2023 Table 8'!22:22,MATCH(Calculations!E34,'AEO 2023 Table 8'!13:13,0))*10^6</f>
        <v>771984375</v>
      </c>
      <c r="F36" s="5">
        <f>INDEX('AEO 2023 Table 8'!22:22,MATCH(Calculations!F34,'AEO 2023 Table 8'!13:13,0))*10^6</f>
        <v>783715942</v>
      </c>
      <c r="G36" s="5">
        <f>INDEX('AEO 2023 Table 8'!22:22,MATCH(Calculations!G34,'AEO 2023 Table 8'!13:13,0))*10^6</f>
        <v>789403687</v>
      </c>
      <c r="H36" s="5">
        <f>INDEX('AEO 2023 Table 8'!22:22,MATCH(Calculations!H34,'AEO 2023 Table 8'!13:13,0))*10^6</f>
        <v>782256470</v>
      </c>
      <c r="I36" s="5">
        <f>INDEX('AEO 2023 Table 8'!22:22,MATCH(Calculations!I34,'AEO 2023 Table 8'!13:13,0))*10^6</f>
        <v>774684082</v>
      </c>
      <c r="J36" s="5">
        <f>INDEX('AEO 2023 Table 8'!22:22,MATCH(Calculations!J34,'AEO 2023 Table 8'!13:13,0))*10^6</f>
        <v>774670898</v>
      </c>
      <c r="K36" s="5">
        <f>INDEX('AEO 2023 Table 8'!22:22,MATCH(Calculations!K34,'AEO 2023 Table 8'!13:13,0))*10^6</f>
        <v>765553040</v>
      </c>
      <c r="L36" s="5">
        <f>INDEX('AEO 2023 Table 8'!22:22,MATCH(Calculations!L34,'AEO 2023 Table 8'!13:13,0))*10^6</f>
        <v>765540771</v>
      </c>
      <c r="M36" s="5">
        <f>INDEX('AEO 2023 Table 8'!22:22,MATCH(Calculations!M34,'AEO 2023 Table 8'!13:13,0))*10^6</f>
        <v>758017151</v>
      </c>
      <c r="N36" s="5">
        <f>INDEX('AEO 2023 Table 8'!22:22,MATCH(Calculations!N34,'AEO 2023 Table 8'!13:13,0))*10^6</f>
        <v>758022217</v>
      </c>
      <c r="O36" s="5">
        <f>INDEX('AEO 2023 Table 8'!22:22,MATCH(Calculations!O34,'AEO 2023 Table 8'!13:13,0))*10^6</f>
        <v>758030640</v>
      </c>
      <c r="P36" s="5">
        <f>INDEX('AEO 2023 Table 8'!22:22,MATCH(Calculations!P34,'AEO 2023 Table 8'!13:13,0))*10^6</f>
        <v>715330322</v>
      </c>
      <c r="Q36" s="5">
        <f>INDEX('AEO 2023 Table 8'!22:22,MATCH(Calculations!Q34,'AEO 2023 Table 8'!13:13,0))*10^6</f>
        <v>708668701</v>
      </c>
      <c r="R36" s="5">
        <f>INDEX('AEO 2023 Table 8'!22:22,MATCH(Calculations!R34,'AEO 2023 Table 8'!13:13,0))*10^6</f>
        <v>700121887</v>
      </c>
      <c r="S36" s="5">
        <f>INDEX('AEO 2023 Table 8'!22:22,MATCH(Calculations!S34,'AEO 2023 Table 8'!13:13,0))*10^6</f>
        <v>684029175</v>
      </c>
      <c r="T36" s="5">
        <f>INDEX('AEO 2023 Table 8'!22:22,MATCH(Calculations!T34,'AEO 2023 Table 8'!13:13,0))*10^6</f>
        <v>673099243</v>
      </c>
      <c r="U36" s="5">
        <f>INDEX('AEO 2023 Table 8'!22:22,MATCH(Calculations!U34,'AEO 2023 Table 8'!13:13,0))*10^6</f>
        <v>654486694</v>
      </c>
      <c r="V36" s="5">
        <f>INDEX('AEO 2023 Table 8'!22:22,MATCH(Calculations!V34,'AEO 2023 Table 8'!13:13,0))*10^6</f>
        <v>644631958</v>
      </c>
      <c r="W36" s="5">
        <f>INDEX('AEO 2023 Table 8'!22:22,MATCH(Calculations!W34,'AEO 2023 Table 8'!13:13,0))*10^6</f>
        <v>625429016</v>
      </c>
      <c r="X36" s="5">
        <f>INDEX('AEO 2023 Table 8'!22:22,MATCH(Calculations!X34,'AEO 2023 Table 8'!13:13,0))*10^6</f>
        <v>625598083</v>
      </c>
      <c r="Y36" s="5">
        <f>INDEX('AEO 2023 Table 8'!22:22,MATCH(Calculations!Y34,'AEO 2023 Table 8'!13:13,0))*10^6</f>
        <v>625896912</v>
      </c>
      <c r="Z36" s="5">
        <f>INDEX('AEO 2023 Table 8'!22:22,MATCH(Calculations!Z34,'AEO 2023 Table 8'!13:13,0))*10^6</f>
        <v>626152649</v>
      </c>
      <c r="AA36" s="5">
        <f>INDEX('AEO 2023 Table 8'!22:22,MATCH(Calculations!AA34,'AEO 2023 Table 8'!13:13,0))*10^6</f>
        <v>626436401</v>
      </c>
      <c r="AB36" s="5">
        <f>INDEX('AEO 2023 Table 8'!22:22,MATCH(Calculations!AB34,'AEO 2023 Table 8'!13:13,0))*10^6</f>
        <v>626438843</v>
      </c>
      <c r="AC36" s="5">
        <f>INDEX('AEO 2023 Table 8'!22:22,MATCH(Calculations!AC34,'AEO 2023 Table 8'!13:13,0))*10^6</f>
        <v>626196777</v>
      </c>
      <c r="AD36" s="5">
        <f>INDEX('AEO 2023 Table 8'!22:22,MATCH(Calculations!AD34,'AEO 2023 Table 8'!13:13,0))*10^6</f>
        <v>626002136</v>
      </c>
      <c r="AE36" s="5">
        <f>INDEX('AEO 2023 Table 8'!22:22,MATCH(Calculations!AE34,'AEO 2023 Table 8'!13:13,0))*10^6</f>
        <v>625141296</v>
      </c>
      <c r="AF36" s="5">
        <f>INDEX('AEO 2023 Table 8'!22:22,MATCH(Calculations!AF34,'AEO 2023 Table 8'!13:13,0))*10^6</f>
        <v>625259399</v>
      </c>
      <c r="AG36" s="5">
        <f>INDEX('AEO 2023 Table 8'!22:22,MATCH(Calculations!AG34,'AEO 2023 Table 8'!13:13,0))*10^6</f>
        <v>624860901</v>
      </c>
      <c r="AH36" s="5"/>
      <c r="AI36" s="5"/>
    </row>
    <row r="37" spans="1:35" x14ac:dyDescent="0.35">
      <c r="A37" t="s">
        <v>259</v>
      </c>
      <c r="D37">
        <f t="shared" ref="D37" si="12">D35/D36</f>
        <v>0</v>
      </c>
      <c r="E37">
        <f t="shared" ref="E37:O37" si="13">E35/E36</f>
        <v>0</v>
      </c>
      <c r="F37">
        <f t="shared" si="13"/>
        <v>0</v>
      </c>
      <c r="G37">
        <f t="shared" si="13"/>
        <v>0</v>
      </c>
      <c r="H37">
        <f t="shared" si="13"/>
        <v>0</v>
      </c>
      <c r="I37">
        <f t="shared" si="13"/>
        <v>0</v>
      </c>
      <c r="J37">
        <f t="shared" si="13"/>
        <v>0</v>
      </c>
      <c r="K37">
        <f t="shared" si="13"/>
        <v>0</v>
      </c>
      <c r="L37">
        <f t="shared" si="13"/>
        <v>0</v>
      </c>
      <c r="M37">
        <f t="shared" si="13"/>
        <v>0</v>
      </c>
      <c r="N37">
        <f t="shared" si="13"/>
        <v>0</v>
      </c>
      <c r="O37">
        <f t="shared" si="13"/>
        <v>0</v>
      </c>
      <c r="P37">
        <f t="shared" ref="P37:Z37" si="14">P35/P36</f>
        <v>0</v>
      </c>
      <c r="Q37">
        <f t="shared" si="14"/>
        <v>0</v>
      </c>
      <c r="R37">
        <f t="shared" si="14"/>
        <v>0</v>
      </c>
      <c r="S37">
        <f t="shared" si="14"/>
        <v>0</v>
      </c>
      <c r="T37">
        <f t="shared" si="14"/>
        <v>0</v>
      </c>
      <c r="U37">
        <f t="shared" si="14"/>
        <v>0</v>
      </c>
      <c r="V37">
        <f t="shared" si="14"/>
        <v>0</v>
      </c>
      <c r="W37">
        <f t="shared" si="14"/>
        <v>0</v>
      </c>
      <c r="X37">
        <f t="shared" si="14"/>
        <v>0</v>
      </c>
      <c r="Y37">
        <f t="shared" si="14"/>
        <v>0</v>
      </c>
      <c r="Z37">
        <f t="shared" si="14"/>
        <v>0</v>
      </c>
      <c r="AA37">
        <f t="shared" ref="AA37:AG37" si="15">AA35/AA36</f>
        <v>0</v>
      </c>
      <c r="AB37">
        <f t="shared" si="15"/>
        <v>0</v>
      </c>
      <c r="AC37">
        <f t="shared" si="15"/>
        <v>0</v>
      </c>
      <c r="AD37">
        <f t="shared" si="15"/>
        <v>0</v>
      </c>
      <c r="AE37">
        <f t="shared" si="15"/>
        <v>0</v>
      </c>
      <c r="AF37">
        <f t="shared" si="15"/>
        <v>0</v>
      </c>
      <c r="AG37">
        <f t="shared" si="15"/>
        <v>0</v>
      </c>
    </row>
    <row r="39" spans="1:35" x14ac:dyDescent="0.35">
      <c r="A39" s="12" t="s">
        <v>260</v>
      </c>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35">
      <c r="A40" s="10" t="s">
        <v>226</v>
      </c>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row>
    <row r="41" spans="1:35" ht="13.9" customHeight="1" x14ac:dyDescent="0.35">
      <c r="A41" s="15" t="s">
        <v>234</v>
      </c>
      <c r="B41" t="s">
        <v>0</v>
      </c>
      <c r="D41">
        <v>2021</v>
      </c>
      <c r="E41">
        <v>2022</v>
      </c>
      <c r="F41">
        <v>2023</v>
      </c>
      <c r="G41">
        <v>2024</v>
      </c>
      <c r="H41">
        <v>2025</v>
      </c>
      <c r="I41">
        <v>2026</v>
      </c>
      <c r="J41">
        <v>2027</v>
      </c>
      <c r="K41">
        <v>2028</v>
      </c>
      <c r="L41">
        <v>2029</v>
      </c>
      <c r="M41">
        <v>2030</v>
      </c>
      <c r="N41">
        <v>2031</v>
      </c>
      <c r="O41">
        <v>2032</v>
      </c>
      <c r="P41">
        <v>2033</v>
      </c>
      <c r="Q41">
        <v>2034</v>
      </c>
      <c r="R41">
        <v>2035</v>
      </c>
      <c r="S41">
        <v>2036</v>
      </c>
      <c r="T41">
        <v>2037</v>
      </c>
      <c r="U41">
        <v>2038</v>
      </c>
      <c r="V41">
        <v>2039</v>
      </c>
      <c r="W41">
        <v>2040</v>
      </c>
      <c r="X41">
        <v>2041</v>
      </c>
      <c r="Y41">
        <v>2042</v>
      </c>
      <c r="Z41">
        <v>2043</v>
      </c>
      <c r="AA41">
        <v>2044</v>
      </c>
      <c r="AB41">
        <v>2045</v>
      </c>
      <c r="AC41">
        <v>2046</v>
      </c>
      <c r="AD41">
        <v>2047</v>
      </c>
      <c r="AE41">
        <v>2048</v>
      </c>
      <c r="AF41">
        <v>2049</v>
      </c>
      <c r="AG41">
        <v>2050</v>
      </c>
    </row>
    <row r="42" spans="1:35" x14ac:dyDescent="0.35">
      <c r="A42" t="s">
        <v>265</v>
      </c>
      <c r="B42" t="s">
        <v>296</v>
      </c>
      <c r="C42" s="5"/>
      <c r="D42" s="5">
        <f>'Subsidies Paid'!K15*10^9</f>
        <v>100000000</v>
      </c>
      <c r="E42" s="5">
        <f t="shared" ref="E42:AG42" si="16">D42</f>
        <v>100000000</v>
      </c>
      <c r="F42" s="5">
        <f t="shared" si="16"/>
        <v>100000000</v>
      </c>
      <c r="G42" s="5">
        <f t="shared" si="16"/>
        <v>100000000</v>
      </c>
      <c r="H42" s="5">
        <f t="shared" si="16"/>
        <v>100000000</v>
      </c>
      <c r="I42" s="5">
        <f t="shared" si="16"/>
        <v>100000000</v>
      </c>
      <c r="J42" s="5">
        <f t="shared" si="16"/>
        <v>100000000</v>
      </c>
      <c r="K42" s="5">
        <f t="shared" si="16"/>
        <v>100000000</v>
      </c>
      <c r="L42" s="5">
        <f t="shared" si="16"/>
        <v>100000000</v>
      </c>
      <c r="M42" s="5">
        <f t="shared" si="16"/>
        <v>100000000</v>
      </c>
      <c r="N42" s="5">
        <f t="shared" si="16"/>
        <v>100000000</v>
      </c>
      <c r="O42" s="5">
        <f t="shared" si="16"/>
        <v>100000000</v>
      </c>
      <c r="P42" s="5">
        <f t="shared" si="16"/>
        <v>100000000</v>
      </c>
      <c r="Q42" s="5">
        <f t="shared" si="16"/>
        <v>100000000</v>
      </c>
      <c r="R42" s="5">
        <f t="shared" si="16"/>
        <v>100000000</v>
      </c>
      <c r="S42" s="5">
        <f t="shared" si="16"/>
        <v>100000000</v>
      </c>
      <c r="T42" s="5">
        <f t="shared" si="16"/>
        <v>100000000</v>
      </c>
      <c r="U42" s="5">
        <f t="shared" si="16"/>
        <v>100000000</v>
      </c>
      <c r="V42" s="5">
        <f t="shared" si="16"/>
        <v>100000000</v>
      </c>
      <c r="W42" s="5">
        <f t="shared" si="16"/>
        <v>100000000</v>
      </c>
      <c r="X42" s="5">
        <f t="shared" si="16"/>
        <v>100000000</v>
      </c>
      <c r="Y42" s="5">
        <f t="shared" si="16"/>
        <v>100000000</v>
      </c>
      <c r="Z42" s="5">
        <f t="shared" si="16"/>
        <v>100000000</v>
      </c>
      <c r="AA42" s="5">
        <f t="shared" si="16"/>
        <v>100000000</v>
      </c>
      <c r="AB42" s="5">
        <f t="shared" si="16"/>
        <v>100000000</v>
      </c>
      <c r="AC42" s="5">
        <f t="shared" si="16"/>
        <v>100000000</v>
      </c>
      <c r="AD42" s="5">
        <f t="shared" si="16"/>
        <v>100000000</v>
      </c>
      <c r="AE42" s="5">
        <f t="shared" si="16"/>
        <v>100000000</v>
      </c>
      <c r="AF42" s="5">
        <f t="shared" si="16"/>
        <v>100000000</v>
      </c>
      <c r="AG42" s="5">
        <f t="shared" si="16"/>
        <v>100000000</v>
      </c>
      <c r="AH42" s="5"/>
      <c r="AI42" s="5"/>
    </row>
    <row r="43" spans="1:35" x14ac:dyDescent="0.35">
      <c r="A43" t="s">
        <v>266</v>
      </c>
      <c r="B43" t="s">
        <v>618</v>
      </c>
      <c r="C43" s="5"/>
      <c r="D43" s="5">
        <f>INDEX('AEO 2022 Table 1'!19:19,MATCH(Calculations!D41,'AEO 2022 Table 1'!13:13,0))*10^15</f>
        <v>1.3089978E+16</v>
      </c>
      <c r="E43" s="5">
        <f>INDEX('AEO 2023 Table 1'!19:19,MATCH(Calculations!E41,'AEO 2023 Table 1'!13:13,0))*10^15</f>
        <v>1.1789563E+16</v>
      </c>
      <c r="F43" s="5">
        <f>INDEX('AEO 2023 Table 1'!19:19,MATCH(Calculations!F41,'AEO 2023 Table 1'!13:13,0))*10^15</f>
        <v>1.1071955E+16</v>
      </c>
      <c r="G43" s="5">
        <f>INDEX('AEO 2023 Table 1'!19:19,MATCH(Calculations!G41,'AEO 2023 Table 1'!13:13,0))*10^15</f>
        <v>1.2067057E+16</v>
      </c>
      <c r="H43" s="5">
        <f>INDEX('AEO 2023 Table 1'!19:19,MATCH(Calculations!H41,'AEO 2023 Table 1'!13:13,0))*10^15</f>
        <v>1.1332017E+16</v>
      </c>
      <c r="I43" s="5">
        <f>INDEX('AEO 2023 Table 1'!19:19,MATCH(Calculations!I41,'AEO 2023 Table 1'!13:13,0))*10^15</f>
        <v>1.0370732E+16</v>
      </c>
      <c r="J43" s="5">
        <f>INDEX('AEO 2023 Table 1'!19:19,MATCH(Calculations!J41,'AEO 2023 Table 1'!13:13,0))*10^15</f>
        <v>9303524000000000</v>
      </c>
      <c r="K43" s="5">
        <f>INDEX('AEO 2023 Table 1'!19:19,MATCH(Calculations!K41,'AEO 2023 Table 1'!13:13,0))*10^15</f>
        <v>8355421000000000</v>
      </c>
      <c r="L43" s="5">
        <f>INDEX('AEO 2023 Table 1'!19:19,MATCH(Calculations!L41,'AEO 2023 Table 1'!13:13,0))*10^15</f>
        <v>7463985000000000</v>
      </c>
      <c r="M43" s="5">
        <f>INDEX('AEO 2023 Table 1'!19:19,MATCH(Calculations!M41,'AEO 2023 Table 1'!13:13,0))*10^15</f>
        <v>7094864000000000</v>
      </c>
      <c r="N43" s="5">
        <f>INDEX('AEO 2023 Table 1'!19:19,MATCH(Calculations!N41,'AEO 2023 Table 1'!13:13,0))*10^15</f>
        <v>7063365000000000</v>
      </c>
      <c r="O43" s="5">
        <f>INDEX('AEO 2023 Table 1'!19:19,MATCH(Calculations!O41,'AEO 2023 Table 1'!13:13,0))*10^15</f>
        <v>7113411000000000</v>
      </c>
      <c r="P43" s="5">
        <f>INDEX('AEO 2023 Table 1'!19:19,MATCH(Calculations!P41,'AEO 2023 Table 1'!13:13,0))*10^15</f>
        <v>7082268000000000</v>
      </c>
      <c r="Q43" s="5">
        <f>INDEX('AEO 2023 Table 1'!19:19,MATCH(Calculations!Q41,'AEO 2023 Table 1'!13:13,0))*10^15</f>
        <v>7016970000000000</v>
      </c>
      <c r="R43" s="5">
        <f>INDEX('AEO 2023 Table 1'!19:19,MATCH(Calculations!R41,'AEO 2023 Table 1'!13:13,0))*10^15</f>
        <v>7068785000000000</v>
      </c>
      <c r="S43" s="5">
        <f>INDEX('AEO 2023 Table 1'!19:19,MATCH(Calculations!S41,'AEO 2023 Table 1'!13:13,0))*10^15</f>
        <v>6985933000000000</v>
      </c>
      <c r="T43" s="5">
        <f>INDEX('AEO 2023 Table 1'!19:19,MATCH(Calculations!T41,'AEO 2023 Table 1'!13:13,0))*10^15</f>
        <v>6801968000000000</v>
      </c>
      <c r="U43" s="5">
        <f>INDEX('AEO 2023 Table 1'!19:19,MATCH(Calculations!U41,'AEO 2023 Table 1'!13:13,0))*10^15</f>
        <v>6692012000000000</v>
      </c>
      <c r="V43" s="5">
        <f>INDEX('AEO 2023 Table 1'!19:19,MATCH(Calculations!V41,'AEO 2023 Table 1'!13:13,0))*10^15</f>
        <v>6533113000000000</v>
      </c>
      <c r="W43" s="5">
        <f>INDEX('AEO 2023 Table 1'!19:19,MATCH(Calculations!W41,'AEO 2023 Table 1'!13:13,0))*10^15</f>
        <v>6437759000000000</v>
      </c>
      <c r="X43" s="5">
        <f>INDEX('AEO 2023 Table 1'!19:19,MATCH(Calculations!X41,'AEO 2023 Table 1'!13:13,0))*10^15</f>
        <v>6442639000000000</v>
      </c>
      <c r="Y43" s="5">
        <f>INDEX('AEO 2023 Table 1'!19:19,MATCH(Calculations!Y41,'AEO 2023 Table 1'!13:13,0))*10^15</f>
        <v>6454122000000000</v>
      </c>
      <c r="Z43" s="5">
        <f>INDEX('AEO 2023 Table 1'!19:19,MATCH(Calculations!Z41,'AEO 2023 Table 1'!13:13,0))*10^15</f>
        <v>6363970000000000</v>
      </c>
      <c r="AA43" s="5">
        <f>INDEX('AEO 2023 Table 1'!19:19,MATCH(Calculations!AA41,'AEO 2023 Table 1'!13:13,0))*10^15</f>
        <v>6262532000000000</v>
      </c>
      <c r="AB43" s="5">
        <f>INDEX('AEO 2023 Table 1'!19:19,MATCH(Calculations!AB41,'AEO 2023 Table 1'!13:13,0))*10^15</f>
        <v>6188755000000000</v>
      </c>
      <c r="AC43" s="5">
        <f>INDEX('AEO 2023 Table 1'!19:19,MATCH(Calculations!AC41,'AEO 2023 Table 1'!13:13,0))*10^15</f>
        <v>6119871000000000</v>
      </c>
      <c r="AD43" s="5">
        <f>INDEX('AEO 2023 Table 1'!19:19,MATCH(Calculations!AD41,'AEO 2023 Table 1'!13:13,0))*10^15</f>
        <v>6087613000000000</v>
      </c>
      <c r="AE43" s="5">
        <f>INDEX('AEO 2023 Table 1'!19:19,MATCH(Calculations!AE41,'AEO 2023 Table 1'!13:13,0))*10^15</f>
        <v>6069883000000000</v>
      </c>
      <c r="AF43" s="5">
        <f>INDEX('AEO 2023 Table 1'!19:19,MATCH(Calculations!AF41,'AEO 2023 Table 1'!13:13,0))*10^15</f>
        <v>6032045000000000</v>
      </c>
      <c r="AG43" s="5">
        <f>INDEX('AEO 2023 Table 1'!19:19,MATCH(Calculations!AG41,'AEO 2023 Table 1'!13:13,0))*10^15</f>
        <v>5945596000000000</v>
      </c>
      <c r="AH43" s="5"/>
      <c r="AI43" s="5"/>
    </row>
    <row r="44" spans="1:35" x14ac:dyDescent="0.35">
      <c r="A44" t="s">
        <v>282</v>
      </c>
      <c r="D44">
        <f t="shared" ref="D44" si="17">D42/D43</f>
        <v>7.639432243507209E-9</v>
      </c>
      <c r="E44">
        <f t="shared" ref="E44:O44" si="18">E42/E43</f>
        <v>8.4820785978241937E-9</v>
      </c>
      <c r="F44">
        <f t="shared" si="18"/>
        <v>9.0318286156329205E-9</v>
      </c>
      <c r="G44">
        <f t="shared" si="18"/>
        <v>8.2870247484535797E-9</v>
      </c>
      <c r="H44">
        <f t="shared" si="18"/>
        <v>8.8245543577987918E-9</v>
      </c>
      <c r="I44">
        <f t="shared" si="18"/>
        <v>9.6425208943785254E-9</v>
      </c>
      <c r="J44">
        <f t="shared" si="18"/>
        <v>1.0748615255896583E-8</v>
      </c>
      <c r="K44">
        <f t="shared" si="18"/>
        <v>1.1968277840218943E-8</v>
      </c>
      <c r="L44">
        <f t="shared" si="18"/>
        <v>1.3397668939581202E-8</v>
      </c>
      <c r="M44">
        <f t="shared" si="18"/>
        <v>1.4094702872387688E-8</v>
      </c>
      <c r="N44">
        <f t="shared" si="18"/>
        <v>1.4157558047757691E-8</v>
      </c>
      <c r="O44">
        <f t="shared" si="18"/>
        <v>1.405795335036876E-8</v>
      </c>
      <c r="P44">
        <f t="shared" ref="P44:AG44" si="19">P42/P43</f>
        <v>1.4119770672332648E-8</v>
      </c>
      <c r="Q44">
        <f t="shared" si="19"/>
        <v>1.425116538904969E-8</v>
      </c>
      <c r="R44">
        <f t="shared" si="19"/>
        <v>1.4146702721896336E-8</v>
      </c>
      <c r="S44">
        <f t="shared" si="19"/>
        <v>1.4314480256252099E-8</v>
      </c>
      <c r="T44">
        <f t="shared" si="19"/>
        <v>1.4701627528973968E-8</v>
      </c>
      <c r="U44">
        <f t="shared" si="19"/>
        <v>1.4943188984120171E-8</v>
      </c>
      <c r="V44">
        <f t="shared" si="19"/>
        <v>1.5306638657558807E-8</v>
      </c>
      <c r="W44">
        <f t="shared" si="19"/>
        <v>1.5533355628876447E-8</v>
      </c>
      <c r="X44">
        <f t="shared" si="19"/>
        <v>1.552158983298614E-8</v>
      </c>
      <c r="Y44">
        <f t="shared" si="19"/>
        <v>1.5493974238478915E-8</v>
      </c>
      <c r="Z44">
        <f t="shared" si="19"/>
        <v>1.5713461879927152E-8</v>
      </c>
      <c r="AA44">
        <f t="shared" si="19"/>
        <v>1.5967982279371985E-8</v>
      </c>
      <c r="AB44">
        <f t="shared" si="19"/>
        <v>1.6158338793505319E-8</v>
      </c>
      <c r="AC44">
        <f t="shared" si="19"/>
        <v>1.6340213707118991E-8</v>
      </c>
      <c r="AD44">
        <f t="shared" si="19"/>
        <v>1.6426799798213192E-8</v>
      </c>
      <c r="AE44">
        <f t="shared" si="19"/>
        <v>1.6474782133362373E-8</v>
      </c>
      <c r="AF44">
        <f t="shared" si="19"/>
        <v>1.6578125660534693E-8</v>
      </c>
      <c r="AG44">
        <f t="shared" si="19"/>
        <v>1.6819171702887314E-8</v>
      </c>
    </row>
    <row r="46" spans="1:35" x14ac:dyDescent="0.35">
      <c r="A46" s="15" t="s">
        <v>247</v>
      </c>
    </row>
    <row r="47" spans="1:35" x14ac:dyDescent="0.35">
      <c r="A47" t="s">
        <v>265</v>
      </c>
      <c r="B47" t="s">
        <v>296</v>
      </c>
      <c r="C47" s="5"/>
      <c r="D47" s="5">
        <f>'Subsidies Paid'!H14</f>
        <v>53000000</v>
      </c>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spans="1:35" x14ac:dyDescent="0.35">
      <c r="A48" t="s">
        <v>266</v>
      </c>
      <c r="B48" t="s">
        <v>257</v>
      </c>
      <c r="C48" s="5"/>
      <c r="D48" s="5">
        <f>INDEX('AEO 2022 Table 1'!19:19,MATCH(Calculations!D41,'AEO 2022 Table 1'!13:13,0))*10^15</f>
        <v>1.3089978E+16</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spans="1:35" x14ac:dyDescent="0.35">
      <c r="A49" t="s">
        <v>282</v>
      </c>
      <c r="C49" s="5"/>
      <c r="D49" s="5">
        <f>D47/D48</f>
        <v>4.0488990890588205E-9</v>
      </c>
      <c r="E49" s="5">
        <f>D49</f>
        <v>4.0488990890588205E-9</v>
      </c>
      <c r="F49">
        <f t="shared" ref="F49:AG49" si="20">E49</f>
        <v>4.0488990890588205E-9</v>
      </c>
      <c r="G49">
        <f t="shared" si="20"/>
        <v>4.0488990890588205E-9</v>
      </c>
      <c r="H49">
        <f t="shared" si="20"/>
        <v>4.0488990890588205E-9</v>
      </c>
      <c r="I49">
        <f t="shared" si="20"/>
        <v>4.0488990890588205E-9</v>
      </c>
      <c r="J49">
        <f t="shared" si="20"/>
        <v>4.0488990890588205E-9</v>
      </c>
      <c r="K49">
        <f t="shared" si="20"/>
        <v>4.0488990890588205E-9</v>
      </c>
      <c r="L49">
        <f t="shared" si="20"/>
        <v>4.0488990890588205E-9</v>
      </c>
      <c r="M49">
        <f t="shared" si="20"/>
        <v>4.0488990890588205E-9</v>
      </c>
      <c r="N49">
        <f t="shared" si="20"/>
        <v>4.0488990890588205E-9</v>
      </c>
      <c r="O49">
        <f t="shared" si="20"/>
        <v>4.0488990890588205E-9</v>
      </c>
      <c r="P49">
        <f t="shared" si="20"/>
        <v>4.0488990890588205E-9</v>
      </c>
      <c r="Q49">
        <f t="shared" si="20"/>
        <v>4.0488990890588205E-9</v>
      </c>
      <c r="R49">
        <f t="shared" si="20"/>
        <v>4.0488990890588205E-9</v>
      </c>
      <c r="S49">
        <f t="shared" si="20"/>
        <v>4.0488990890588205E-9</v>
      </c>
      <c r="T49">
        <f t="shared" si="20"/>
        <v>4.0488990890588205E-9</v>
      </c>
      <c r="U49">
        <f t="shared" si="20"/>
        <v>4.0488990890588205E-9</v>
      </c>
      <c r="V49">
        <f t="shared" si="20"/>
        <v>4.0488990890588205E-9</v>
      </c>
      <c r="W49">
        <f t="shared" si="20"/>
        <v>4.0488990890588205E-9</v>
      </c>
      <c r="X49">
        <f t="shared" si="20"/>
        <v>4.0488990890588205E-9</v>
      </c>
      <c r="Y49">
        <f t="shared" si="20"/>
        <v>4.0488990890588205E-9</v>
      </c>
      <c r="Z49">
        <f t="shared" si="20"/>
        <v>4.0488990890588205E-9</v>
      </c>
      <c r="AA49">
        <f t="shared" si="20"/>
        <v>4.0488990890588205E-9</v>
      </c>
      <c r="AB49">
        <f t="shared" si="20"/>
        <v>4.0488990890588205E-9</v>
      </c>
      <c r="AC49">
        <f t="shared" si="20"/>
        <v>4.0488990890588205E-9</v>
      </c>
      <c r="AD49">
        <f t="shared" si="20"/>
        <v>4.0488990890588205E-9</v>
      </c>
      <c r="AE49">
        <f t="shared" si="20"/>
        <v>4.0488990890588205E-9</v>
      </c>
      <c r="AF49">
        <f t="shared" si="20"/>
        <v>4.0488990890588205E-9</v>
      </c>
      <c r="AG49">
        <f t="shared" si="20"/>
        <v>4.0488990890588205E-9</v>
      </c>
    </row>
    <row r="51" spans="1:35" x14ac:dyDescent="0.35">
      <c r="A51" s="10" t="s">
        <v>267</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5">
      <c r="A52" s="15" t="s">
        <v>30</v>
      </c>
      <c r="B52" t="s">
        <v>0</v>
      </c>
      <c r="D52">
        <v>2021</v>
      </c>
      <c r="E52">
        <v>2022</v>
      </c>
      <c r="F52">
        <v>2023</v>
      </c>
      <c r="G52">
        <v>2024</v>
      </c>
      <c r="H52">
        <v>2025</v>
      </c>
      <c r="I52">
        <v>2026</v>
      </c>
      <c r="J52">
        <v>2027</v>
      </c>
      <c r="K52">
        <v>2028</v>
      </c>
      <c r="L52">
        <v>2029</v>
      </c>
      <c r="M52">
        <v>2030</v>
      </c>
      <c r="N52">
        <v>2031</v>
      </c>
      <c r="O52">
        <v>2032</v>
      </c>
      <c r="P52">
        <v>2033</v>
      </c>
      <c r="Q52">
        <v>2034</v>
      </c>
      <c r="R52">
        <v>2035</v>
      </c>
      <c r="S52">
        <v>2036</v>
      </c>
      <c r="T52">
        <v>2037</v>
      </c>
      <c r="U52">
        <v>2038</v>
      </c>
      <c r="V52">
        <v>2039</v>
      </c>
      <c r="W52">
        <v>2040</v>
      </c>
      <c r="X52">
        <v>2041</v>
      </c>
      <c r="Y52">
        <v>2042</v>
      </c>
      <c r="Z52">
        <v>2043</v>
      </c>
      <c r="AA52">
        <v>2044</v>
      </c>
      <c r="AB52">
        <v>2045</v>
      </c>
      <c r="AC52">
        <v>2046</v>
      </c>
      <c r="AD52">
        <v>2047</v>
      </c>
      <c r="AE52">
        <v>2048</v>
      </c>
      <c r="AF52">
        <v>2049</v>
      </c>
      <c r="AG52">
        <v>2050</v>
      </c>
    </row>
    <row r="53" spans="1:35" x14ac:dyDescent="0.35">
      <c r="A53" t="s">
        <v>274</v>
      </c>
      <c r="B53" t="s">
        <v>296</v>
      </c>
      <c r="C53" s="5"/>
      <c r="D53" s="5">
        <f>'Subsidies Paid'!J17*10^9</f>
        <v>1620000000.0000002</v>
      </c>
      <c r="E53" s="5">
        <f t="shared" ref="E53:AG53" si="21">D53</f>
        <v>1620000000.0000002</v>
      </c>
      <c r="F53" s="5">
        <f t="shared" si="21"/>
        <v>1620000000.0000002</v>
      </c>
      <c r="G53" s="5">
        <f t="shared" si="21"/>
        <v>1620000000.0000002</v>
      </c>
      <c r="H53" s="5">
        <f t="shared" si="21"/>
        <v>1620000000.0000002</v>
      </c>
      <c r="I53" s="5">
        <f t="shared" si="21"/>
        <v>1620000000.0000002</v>
      </c>
      <c r="J53" s="5">
        <f t="shared" si="21"/>
        <v>1620000000.0000002</v>
      </c>
      <c r="K53" s="5">
        <f t="shared" si="21"/>
        <v>1620000000.0000002</v>
      </c>
      <c r="L53" s="5">
        <f t="shared" si="21"/>
        <v>1620000000.0000002</v>
      </c>
      <c r="M53" s="5">
        <f t="shared" si="21"/>
        <v>1620000000.0000002</v>
      </c>
      <c r="N53" s="5">
        <f t="shared" si="21"/>
        <v>1620000000.0000002</v>
      </c>
      <c r="O53" s="5">
        <f t="shared" si="21"/>
        <v>1620000000.0000002</v>
      </c>
      <c r="P53" s="5">
        <f t="shared" si="21"/>
        <v>1620000000.0000002</v>
      </c>
      <c r="Q53" s="5">
        <f t="shared" si="21"/>
        <v>1620000000.0000002</v>
      </c>
      <c r="R53" s="5">
        <f t="shared" si="21"/>
        <v>1620000000.0000002</v>
      </c>
      <c r="S53" s="5">
        <f t="shared" si="21"/>
        <v>1620000000.0000002</v>
      </c>
      <c r="T53" s="5">
        <f t="shared" si="21"/>
        <v>1620000000.0000002</v>
      </c>
      <c r="U53" s="5">
        <f t="shared" si="21"/>
        <v>1620000000.0000002</v>
      </c>
      <c r="V53" s="5">
        <f t="shared" si="21"/>
        <v>1620000000.0000002</v>
      </c>
      <c r="W53" s="5">
        <f t="shared" si="21"/>
        <v>1620000000.0000002</v>
      </c>
      <c r="X53" s="5">
        <f t="shared" si="21"/>
        <v>1620000000.0000002</v>
      </c>
      <c r="Y53" s="5">
        <f t="shared" si="21"/>
        <v>1620000000.0000002</v>
      </c>
      <c r="Z53" s="5">
        <f t="shared" si="21"/>
        <v>1620000000.0000002</v>
      </c>
      <c r="AA53" s="5">
        <f t="shared" si="21"/>
        <v>1620000000.0000002</v>
      </c>
      <c r="AB53" s="5">
        <f t="shared" si="21"/>
        <v>1620000000.0000002</v>
      </c>
      <c r="AC53" s="5">
        <f t="shared" si="21"/>
        <v>1620000000.0000002</v>
      </c>
      <c r="AD53" s="5">
        <f t="shared" si="21"/>
        <v>1620000000.0000002</v>
      </c>
      <c r="AE53" s="5">
        <f t="shared" si="21"/>
        <v>1620000000.0000002</v>
      </c>
      <c r="AF53" s="5">
        <f t="shared" si="21"/>
        <v>1620000000.0000002</v>
      </c>
      <c r="AG53" s="5">
        <f t="shared" si="21"/>
        <v>1620000000.0000002</v>
      </c>
      <c r="AH53" s="5"/>
      <c r="AI53" s="5"/>
    </row>
    <row r="54" spans="1:35" x14ac:dyDescent="0.35">
      <c r="A54" t="s">
        <v>268</v>
      </c>
      <c r="B54" t="s">
        <v>618</v>
      </c>
      <c r="C54" s="5"/>
      <c r="D54" s="5">
        <f>INDEX('AEO 2022 Table 1'!18:18,MATCH(Calculations!D41,'AEO 2022 Table 1'!13:13,0))*10^15</f>
        <v>3.5682777E+16</v>
      </c>
      <c r="E54" s="5">
        <f>INDEX('AEO 2023 Table 1'!18:18,MATCH(Calculations!E41,'AEO 2023 Table 1'!13:13,0))*10^15</f>
        <v>3.7814274E+16</v>
      </c>
      <c r="F54" s="5">
        <f>INDEX('AEO 2023 Table 1'!18:18,MATCH(Calculations!F41,'AEO 2023 Table 1'!13:13,0))*10^15</f>
        <v>3.7835823E+16</v>
      </c>
      <c r="G54" s="5">
        <f>INDEX('AEO 2023 Table 1'!18:18,MATCH(Calculations!G41,'AEO 2023 Table 1'!13:13,0))*10^15</f>
        <v>3.6882996E+16</v>
      </c>
      <c r="H54" s="5">
        <f>INDEX('AEO 2023 Table 1'!18:18,MATCH(Calculations!H41,'AEO 2023 Table 1'!13:13,0))*10^15</f>
        <v>3.7047318E+16</v>
      </c>
      <c r="I54" s="5">
        <f>INDEX('AEO 2023 Table 1'!18:18,MATCH(Calculations!I41,'AEO 2023 Table 1'!13:13,0))*10^15</f>
        <v>3.7522251E+16</v>
      </c>
      <c r="J54" s="5">
        <f>INDEX('AEO 2023 Table 1'!18:18,MATCH(Calculations!J41,'AEO 2023 Table 1'!13:13,0))*10^15</f>
        <v>3.7473186E+16</v>
      </c>
      <c r="K54" s="5">
        <f>INDEX('AEO 2023 Table 1'!18:18,MATCH(Calculations!K41,'AEO 2023 Table 1'!13:13,0))*10^15</f>
        <v>3.7786018E+16</v>
      </c>
      <c r="L54" s="5">
        <f>INDEX('AEO 2023 Table 1'!18:18,MATCH(Calculations!L41,'AEO 2023 Table 1'!13:13,0))*10^15</f>
        <v>3.8036835E+16</v>
      </c>
      <c r="M54" s="5">
        <f>INDEX('AEO 2023 Table 1'!18:18,MATCH(Calculations!M41,'AEO 2023 Table 1'!13:13,0))*10^15</f>
        <v>3.8406055E+16</v>
      </c>
      <c r="N54" s="5">
        <f>INDEX('AEO 2023 Table 1'!18:18,MATCH(Calculations!N41,'AEO 2023 Table 1'!13:13,0))*10^15</f>
        <v>3.8853168E+16</v>
      </c>
      <c r="O54" s="5">
        <f>INDEX('AEO 2023 Table 1'!18:18,MATCH(Calculations!O41,'AEO 2023 Table 1'!13:13,0))*10^15</f>
        <v>3.9378105E+16</v>
      </c>
      <c r="P54" s="5">
        <f>INDEX('AEO 2023 Table 1'!18:18,MATCH(Calculations!P41,'AEO 2023 Table 1'!13:13,0))*10^15</f>
        <v>3.9977421E+16</v>
      </c>
      <c r="Q54" s="5">
        <f>INDEX('AEO 2023 Table 1'!18:18,MATCH(Calculations!Q41,'AEO 2023 Table 1'!13:13,0))*10^15</f>
        <v>4.0490608E+16</v>
      </c>
      <c r="R54" s="5">
        <f>INDEX('AEO 2023 Table 1'!18:18,MATCH(Calculations!R41,'AEO 2023 Table 1'!13:13,0))*10^15</f>
        <v>4.0958794E+16</v>
      </c>
      <c r="S54" s="5">
        <f>INDEX('AEO 2023 Table 1'!18:18,MATCH(Calculations!S41,'AEO 2023 Table 1'!13:13,0))*10^15</f>
        <v>4.1332081E+16</v>
      </c>
      <c r="T54" s="5">
        <f>INDEX('AEO 2023 Table 1'!18:18,MATCH(Calculations!T41,'AEO 2023 Table 1'!13:13,0))*10^15</f>
        <v>4.1707432E+16</v>
      </c>
      <c r="U54" s="5">
        <f>INDEX('AEO 2023 Table 1'!18:18,MATCH(Calculations!U41,'AEO 2023 Table 1'!13:13,0))*10^15</f>
        <v>4.1989216E+16</v>
      </c>
      <c r="V54" s="5">
        <f>INDEX('AEO 2023 Table 1'!18:18,MATCH(Calculations!V41,'AEO 2023 Table 1'!13:13,0))*10^15</f>
        <v>4.2240601E+16</v>
      </c>
      <c r="W54" s="5">
        <f>INDEX('AEO 2023 Table 1'!18:18,MATCH(Calculations!W41,'AEO 2023 Table 1'!13:13,0))*10^15</f>
        <v>4.238311E+16</v>
      </c>
      <c r="X54" s="5">
        <f>INDEX('AEO 2023 Table 1'!18:18,MATCH(Calculations!X41,'AEO 2023 Table 1'!13:13,0))*10^15</f>
        <v>4.2506451E+16</v>
      </c>
      <c r="Y54" s="5">
        <f>INDEX('AEO 2023 Table 1'!18:18,MATCH(Calculations!Y41,'AEO 2023 Table 1'!13:13,0))*10^15</f>
        <v>4.2687958E+16</v>
      </c>
      <c r="Z54" s="5">
        <f>INDEX('AEO 2023 Table 1'!18:18,MATCH(Calculations!Z41,'AEO 2023 Table 1'!13:13,0))*10^15</f>
        <v>4.2804451E+16</v>
      </c>
      <c r="AA54" s="5">
        <f>INDEX('AEO 2023 Table 1'!18:18,MATCH(Calculations!AA41,'AEO 2023 Table 1'!13:13,0))*10^15</f>
        <v>4.2884609E+16</v>
      </c>
      <c r="AB54" s="5">
        <f>INDEX('AEO 2023 Table 1'!18:18,MATCH(Calculations!AB41,'AEO 2023 Table 1'!13:13,0))*10^15</f>
        <v>4.3041492E+16</v>
      </c>
      <c r="AC54" s="5">
        <f>INDEX('AEO 2023 Table 1'!18:18,MATCH(Calculations!AC41,'AEO 2023 Table 1'!13:13,0))*10^15</f>
        <v>4.2870251E+16</v>
      </c>
      <c r="AD54" s="5">
        <f>INDEX('AEO 2023 Table 1'!18:18,MATCH(Calculations!AD41,'AEO 2023 Table 1'!13:13,0))*10^15</f>
        <v>4.3082157E+16</v>
      </c>
      <c r="AE54" s="5">
        <f>INDEX('AEO 2023 Table 1'!18:18,MATCH(Calculations!AE41,'AEO 2023 Table 1'!13:13,0))*10^15</f>
        <v>4.3152935E+16</v>
      </c>
      <c r="AF54" s="5">
        <f>INDEX('AEO 2023 Table 1'!18:18,MATCH(Calculations!AF41,'AEO 2023 Table 1'!13:13,0))*10^15</f>
        <v>4.3235588E+16</v>
      </c>
      <c r="AG54" s="5">
        <f>INDEX('AEO 2023 Table 1'!18:18,MATCH(Calculations!AG41,'AEO 2023 Table 1'!13:13,0))*10^15</f>
        <v>4.3621796E+16</v>
      </c>
      <c r="AH54" s="5"/>
      <c r="AI54" s="5"/>
    </row>
    <row r="55" spans="1:35" x14ac:dyDescent="0.35">
      <c r="A55" t="s">
        <v>275</v>
      </c>
      <c r="B55" t="s">
        <v>618</v>
      </c>
      <c r="C55" s="5"/>
      <c r="D55" s="5">
        <f>SUM(INDEX('AEO 2022 Table 1'!16:17,0,MATCH(Calculations!D41,'AEO 2022 Table 1'!13:13,0)))*10^15</f>
        <v>3.0179702000000004E+16</v>
      </c>
      <c r="E55" s="5">
        <f>SUM(INDEX('AEO 2023 Table 1'!16:17,0,MATCH(Calculations!E41,'AEO 2023 Table 1'!13:13,0)))*10^15</f>
        <v>3.2355485E+16</v>
      </c>
      <c r="F55" s="5">
        <f>SUM(INDEX('AEO 2023 Table 1'!16:17,0,MATCH(Calculations!F41,'AEO 2023 Table 1'!13:13,0)))*10^15</f>
        <v>3.3740817E+16</v>
      </c>
      <c r="G55" s="5">
        <f>SUM(INDEX('AEO 2023 Table 1'!16:17,0,MATCH(Calculations!G41,'AEO 2023 Table 1'!13:13,0)))*10^15</f>
        <v>3.461716E+16</v>
      </c>
      <c r="H55" s="5">
        <f>SUM(INDEX('AEO 2023 Table 1'!16:17,0,MATCH(Calculations!H41,'AEO 2023 Table 1'!13:13,0)))*10^15</f>
        <v>3.5000308000000004E+16</v>
      </c>
      <c r="I55" s="5">
        <f>SUM(INDEX('AEO 2023 Table 1'!16:17,0,MATCH(Calculations!I41,'AEO 2023 Table 1'!13:13,0)))*10^15</f>
        <v>3.5533997999999996E+16</v>
      </c>
      <c r="J55" s="5">
        <f>SUM(INDEX('AEO 2023 Table 1'!16:17,0,MATCH(Calculations!J41,'AEO 2023 Table 1'!13:13,0)))*10^15</f>
        <v>3.5616770000000004E+16</v>
      </c>
      <c r="K55" s="5">
        <f>SUM(INDEX('AEO 2023 Table 1'!16:17,0,MATCH(Calculations!K41,'AEO 2023 Table 1'!13:13,0)))*10^15</f>
        <v>3.5873631000000004E+16</v>
      </c>
      <c r="L55" s="5">
        <f>SUM(INDEX('AEO 2023 Table 1'!16:17,0,MATCH(Calculations!L41,'AEO 2023 Table 1'!13:13,0)))*10^15</f>
        <v>3.5733719E+16</v>
      </c>
      <c r="M55" s="5">
        <f>SUM(INDEX('AEO 2023 Table 1'!16:17,0,MATCH(Calculations!M41,'AEO 2023 Table 1'!13:13,0)))*10^15</f>
        <v>3.5716667E+16</v>
      </c>
      <c r="N55" s="5">
        <f>SUM(INDEX('AEO 2023 Table 1'!16:17,0,MATCH(Calculations!N41,'AEO 2023 Table 1'!13:13,0)))*10^15</f>
        <v>3.5545387000000004E+16</v>
      </c>
      <c r="O55" s="5">
        <f>SUM(INDEX('AEO 2023 Table 1'!16:17,0,MATCH(Calculations!O41,'AEO 2023 Table 1'!13:13,0)))*10^15</f>
        <v>3.5679352E+16</v>
      </c>
      <c r="P55" s="5">
        <f>SUM(INDEX('AEO 2023 Table 1'!16:17,0,MATCH(Calculations!P41,'AEO 2023 Table 1'!13:13,0)))*10^15</f>
        <v>3.579441E+16</v>
      </c>
      <c r="Q55" s="5">
        <f>SUM(INDEX('AEO 2023 Table 1'!16:17,0,MATCH(Calculations!Q41,'AEO 2023 Table 1'!13:13,0)))*10^15</f>
        <v>3.5805981000000004E+16</v>
      </c>
      <c r="R55" s="5">
        <f>SUM(INDEX('AEO 2023 Table 1'!16:17,0,MATCH(Calculations!R41,'AEO 2023 Table 1'!13:13,0)))*10^15</f>
        <v>3.5794215E+16</v>
      </c>
      <c r="S55" s="5">
        <f>SUM(INDEX('AEO 2023 Table 1'!16:17,0,MATCH(Calculations!S41,'AEO 2023 Table 1'!13:13,0)))*10^15</f>
        <v>3.5788567999999996E+16</v>
      </c>
      <c r="T55" s="5">
        <f>SUM(INDEX('AEO 2023 Table 1'!16:17,0,MATCH(Calculations!T41,'AEO 2023 Table 1'!13:13,0)))*10^15</f>
        <v>3.5803458E+16</v>
      </c>
      <c r="U55" s="5">
        <f>SUM(INDEX('AEO 2023 Table 1'!16:17,0,MATCH(Calculations!U41,'AEO 2023 Table 1'!13:13,0)))*10^15</f>
        <v>3.5698186999999996E+16</v>
      </c>
      <c r="V55" s="5">
        <f>SUM(INDEX('AEO 2023 Table 1'!16:17,0,MATCH(Calculations!V41,'AEO 2023 Table 1'!13:13,0)))*10^15</f>
        <v>3.5715210999999996E+16</v>
      </c>
      <c r="W55" s="5">
        <f>SUM(INDEX('AEO 2023 Table 1'!16:17,0,MATCH(Calculations!W41,'AEO 2023 Table 1'!13:13,0)))*10^15</f>
        <v>3.5489804E+16</v>
      </c>
      <c r="X55" s="5">
        <f>SUM(INDEX('AEO 2023 Table 1'!16:17,0,MATCH(Calculations!X41,'AEO 2023 Table 1'!13:13,0)))*10^15</f>
        <v>3.5256639E+16</v>
      </c>
      <c r="Y55" s="5">
        <f>SUM(INDEX('AEO 2023 Table 1'!16:17,0,MATCH(Calculations!Y41,'AEO 2023 Table 1'!13:13,0)))*10^15</f>
        <v>3.5461591999999996E+16</v>
      </c>
      <c r="Z55" s="5">
        <f>SUM(INDEX('AEO 2023 Table 1'!16:17,0,MATCH(Calculations!Z41,'AEO 2023 Table 1'!13:13,0)))*10^15</f>
        <v>3.5729228E+16</v>
      </c>
      <c r="AA55" s="5">
        <f>SUM(INDEX('AEO 2023 Table 1'!16:17,0,MATCH(Calculations!AA41,'AEO 2023 Table 1'!13:13,0)))*10^15</f>
        <v>3.607432E+16</v>
      </c>
      <c r="AB55" s="5">
        <f>SUM(INDEX('AEO 2023 Table 1'!16:17,0,MATCH(Calculations!AB41,'AEO 2023 Table 1'!13:13,0)))*10^15</f>
        <v>3.6188941E+16</v>
      </c>
      <c r="AC55" s="5">
        <f>SUM(INDEX('AEO 2023 Table 1'!16:17,0,MATCH(Calculations!AC41,'AEO 2023 Table 1'!13:13,0)))*10^15</f>
        <v>3.6311526E+16</v>
      </c>
      <c r="AD55" s="5">
        <f>SUM(INDEX('AEO 2023 Table 1'!16:17,0,MATCH(Calculations!AD41,'AEO 2023 Table 1'!13:13,0)))*10^15</f>
        <v>3.6143656E+16</v>
      </c>
      <c r="AE55" s="5">
        <f>SUM(INDEX('AEO 2023 Table 1'!16:17,0,MATCH(Calculations!AE41,'AEO 2023 Table 1'!13:13,0)))*10^15</f>
        <v>3.6267134E+16</v>
      </c>
      <c r="AF55" s="5">
        <f>SUM(INDEX('AEO 2023 Table 1'!16:17,0,MATCH(Calculations!AF41,'AEO 2023 Table 1'!13:13,0)))*10^15</f>
        <v>3.6602768E+16</v>
      </c>
      <c r="AG55" s="5">
        <f>SUM(INDEX('AEO 2023 Table 1'!16:17,0,MATCH(Calculations!AG41,'AEO 2023 Table 1'!13:13,0)))*10^15</f>
        <v>3.6701269E+16</v>
      </c>
      <c r="AH55" s="5"/>
      <c r="AI55" s="5"/>
    </row>
    <row r="56" spans="1:35" x14ac:dyDescent="0.35">
      <c r="A56" t="s">
        <v>281</v>
      </c>
      <c r="C56" s="5"/>
      <c r="D56" s="5">
        <f>D53*(D54/SUM(D54:D55))/D54</f>
        <v>2.4596705508154352E-8</v>
      </c>
      <c r="E56" s="5">
        <f t="shared" ref="E56:O56" si="22">E53*(E54/SUM(E54:E55))/E54</f>
        <v>2.308686851838839E-8</v>
      </c>
      <c r="F56" s="5">
        <f t="shared" si="22"/>
        <v>2.2633082525248467E-8</v>
      </c>
      <c r="G56" s="5">
        <f t="shared" si="22"/>
        <v>2.2657293223248358E-8</v>
      </c>
      <c r="H56" s="5">
        <f t="shared" si="22"/>
        <v>2.2485126713266033E-8</v>
      </c>
      <c r="I56" s="5">
        <f t="shared" si="22"/>
        <v>2.2174694460428707E-8</v>
      </c>
      <c r="J56" s="5">
        <f t="shared" si="22"/>
        <v>2.216446812473112E-8</v>
      </c>
      <c r="K56" s="5">
        <f t="shared" si="22"/>
        <v>2.199304533748186E-8</v>
      </c>
      <c r="L56" s="5">
        <f t="shared" si="22"/>
        <v>2.1959981485295612E-8</v>
      </c>
      <c r="M56" s="5">
        <f t="shared" si="22"/>
        <v>2.1855646369813569E-8</v>
      </c>
      <c r="N56" s="5">
        <f t="shared" si="22"/>
        <v>2.1774616455924452E-8</v>
      </c>
      <c r="O56" s="5">
        <f t="shared" si="22"/>
        <v>2.1583465051313956E-8</v>
      </c>
      <c r="P56" s="5">
        <f t="shared" ref="P56:AG56" si="23">P53*(P54/SUM(P54:P55))/P54</f>
        <v>2.1379976946841896E-8</v>
      </c>
      <c r="Q56" s="5">
        <f t="shared" si="23"/>
        <v>2.1232928250567009E-8</v>
      </c>
      <c r="R56" s="5">
        <f t="shared" si="23"/>
        <v>2.1106664365432242E-8</v>
      </c>
      <c r="S56" s="5">
        <f t="shared" si="23"/>
        <v>2.1006047290914271E-8</v>
      </c>
      <c r="T56" s="5">
        <f t="shared" si="23"/>
        <v>2.0900288978748666E-8</v>
      </c>
      <c r="U56" s="5">
        <f t="shared" si="23"/>
        <v>2.085280157968468E-8</v>
      </c>
      <c r="V56" s="5">
        <f t="shared" si="23"/>
        <v>2.0781003474121984E-8</v>
      </c>
      <c r="W56" s="5">
        <f t="shared" si="23"/>
        <v>2.0803125461569351E-8</v>
      </c>
      <c r="X56" s="5">
        <f t="shared" si="23"/>
        <v>2.0832505498431201E-8</v>
      </c>
      <c r="Y56" s="5">
        <f t="shared" si="23"/>
        <v>2.0729485966329943E-8</v>
      </c>
      <c r="Z56" s="5">
        <f t="shared" si="23"/>
        <v>2.0628092566502587E-8</v>
      </c>
      <c r="AA56" s="5">
        <f t="shared" si="23"/>
        <v>2.0516995614264223E-8</v>
      </c>
      <c r="AB56" s="5">
        <f t="shared" si="23"/>
        <v>2.0446688711142096E-8</v>
      </c>
      <c r="AC56" s="5">
        <f t="shared" si="23"/>
        <v>2.0459252890977684E-8</v>
      </c>
      <c r="AD56" s="5">
        <f t="shared" si="23"/>
        <v>2.0447881046042409E-8</v>
      </c>
      <c r="AE56" s="5">
        <f t="shared" si="23"/>
        <v>2.0397866942170499E-8</v>
      </c>
      <c r="AF56" s="5">
        <f t="shared" si="23"/>
        <v>2.0290998977984971E-8</v>
      </c>
      <c r="AG56" s="5">
        <f t="shared" si="23"/>
        <v>2.0168553079990165E-8</v>
      </c>
      <c r="AH56" s="5"/>
      <c r="AI56" s="5"/>
    </row>
    <row r="58" spans="1:35" x14ac:dyDescent="0.35">
      <c r="A58" s="15" t="s">
        <v>31</v>
      </c>
    </row>
    <row r="59" spans="1:35" x14ac:dyDescent="0.35">
      <c r="A59" t="s">
        <v>274</v>
      </c>
      <c r="B59" t="s">
        <v>296</v>
      </c>
      <c r="C59" s="5"/>
      <c r="D59" s="5">
        <f>'Subsidies Paid'!J18*10^9</f>
        <v>140000000</v>
      </c>
      <c r="E59" s="5">
        <f t="shared" ref="E59:O59" si="24">D59</f>
        <v>140000000</v>
      </c>
      <c r="F59" s="5">
        <f t="shared" si="24"/>
        <v>140000000</v>
      </c>
      <c r="G59" s="5">
        <f t="shared" si="24"/>
        <v>140000000</v>
      </c>
      <c r="H59" s="5">
        <f t="shared" si="24"/>
        <v>140000000</v>
      </c>
      <c r="I59" s="5">
        <f t="shared" si="24"/>
        <v>140000000</v>
      </c>
      <c r="J59" s="5">
        <f t="shared" si="24"/>
        <v>140000000</v>
      </c>
      <c r="K59" s="5">
        <f t="shared" si="24"/>
        <v>140000000</v>
      </c>
      <c r="L59" s="5">
        <f t="shared" si="24"/>
        <v>140000000</v>
      </c>
      <c r="M59" s="5">
        <f t="shared" si="24"/>
        <v>140000000</v>
      </c>
      <c r="N59" s="5">
        <f t="shared" si="24"/>
        <v>140000000</v>
      </c>
      <c r="O59" s="5">
        <f t="shared" si="24"/>
        <v>140000000</v>
      </c>
      <c r="P59" s="5">
        <f t="shared" ref="P59" si="25">O59</f>
        <v>140000000</v>
      </c>
      <c r="Q59" s="5">
        <f t="shared" ref="Q59" si="26">P59</f>
        <v>140000000</v>
      </c>
      <c r="R59" s="5">
        <f t="shared" ref="R59" si="27">Q59</f>
        <v>140000000</v>
      </c>
      <c r="S59" s="5">
        <f t="shared" ref="S59" si="28">R59</f>
        <v>140000000</v>
      </c>
      <c r="T59" s="5">
        <f t="shared" ref="T59" si="29">S59</f>
        <v>140000000</v>
      </c>
      <c r="U59" s="5">
        <f t="shared" ref="U59" si="30">T59</f>
        <v>140000000</v>
      </c>
      <c r="V59" s="5">
        <f t="shared" ref="V59" si="31">U59</f>
        <v>140000000</v>
      </c>
      <c r="W59" s="5">
        <f t="shared" ref="W59" si="32">V59</f>
        <v>140000000</v>
      </c>
      <c r="X59" s="5">
        <f t="shared" ref="X59" si="33">W59</f>
        <v>140000000</v>
      </c>
      <c r="Y59" s="5">
        <f t="shared" ref="Y59" si="34">X59</f>
        <v>140000000</v>
      </c>
      <c r="Z59" s="5">
        <f t="shared" ref="Z59" si="35">Y59</f>
        <v>140000000</v>
      </c>
      <c r="AA59" s="5">
        <f t="shared" ref="AA59" si="36">Z59</f>
        <v>140000000</v>
      </c>
      <c r="AB59" s="5">
        <f t="shared" ref="AB59" si="37">AA59</f>
        <v>140000000</v>
      </c>
      <c r="AC59" s="5">
        <f t="shared" ref="AC59" si="38">AB59</f>
        <v>140000000</v>
      </c>
      <c r="AD59" s="5">
        <f t="shared" ref="AD59" si="39">AC59</f>
        <v>140000000</v>
      </c>
      <c r="AE59" s="5">
        <f t="shared" ref="AE59" si="40">AD59</f>
        <v>140000000</v>
      </c>
      <c r="AF59" s="5">
        <f t="shared" ref="AF59" si="41">AE59</f>
        <v>140000000</v>
      </c>
      <c r="AG59" s="5">
        <f t="shared" ref="AG59" si="42">AF59</f>
        <v>140000000</v>
      </c>
      <c r="AH59" s="5"/>
      <c r="AI59" s="5"/>
    </row>
    <row r="60" spans="1:35" x14ac:dyDescent="0.35">
      <c r="A60" t="s">
        <v>268</v>
      </c>
      <c r="B60" t="s">
        <v>618</v>
      </c>
      <c r="C60" s="5"/>
      <c r="D60" s="5">
        <f t="shared" ref="D60:AG60" si="43">D54</f>
        <v>3.5682777E+16</v>
      </c>
      <c r="E60" s="5">
        <f t="shared" si="43"/>
        <v>3.7814274E+16</v>
      </c>
      <c r="F60" s="5">
        <f t="shared" si="43"/>
        <v>3.7835823E+16</v>
      </c>
      <c r="G60" s="5">
        <f t="shared" si="43"/>
        <v>3.6882996E+16</v>
      </c>
      <c r="H60" s="5">
        <f t="shared" si="43"/>
        <v>3.7047318E+16</v>
      </c>
      <c r="I60" s="5">
        <f t="shared" si="43"/>
        <v>3.7522251E+16</v>
      </c>
      <c r="J60" s="5">
        <f t="shared" si="43"/>
        <v>3.7473186E+16</v>
      </c>
      <c r="K60" s="5">
        <f t="shared" si="43"/>
        <v>3.7786018E+16</v>
      </c>
      <c r="L60" s="5">
        <f t="shared" si="43"/>
        <v>3.8036835E+16</v>
      </c>
      <c r="M60" s="5">
        <f t="shared" si="43"/>
        <v>3.8406055E+16</v>
      </c>
      <c r="N60" s="5">
        <f t="shared" si="43"/>
        <v>3.8853168E+16</v>
      </c>
      <c r="O60" s="5">
        <f t="shared" si="43"/>
        <v>3.9378105E+16</v>
      </c>
      <c r="P60" s="5">
        <f t="shared" si="43"/>
        <v>3.9977421E+16</v>
      </c>
      <c r="Q60" s="5">
        <f t="shared" si="43"/>
        <v>4.0490608E+16</v>
      </c>
      <c r="R60" s="5">
        <f t="shared" si="43"/>
        <v>4.0958794E+16</v>
      </c>
      <c r="S60" s="5">
        <f t="shared" si="43"/>
        <v>4.1332081E+16</v>
      </c>
      <c r="T60" s="5">
        <f t="shared" si="43"/>
        <v>4.1707432E+16</v>
      </c>
      <c r="U60" s="5">
        <f t="shared" si="43"/>
        <v>4.1989216E+16</v>
      </c>
      <c r="V60" s="5">
        <f t="shared" si="43"/>
        <v>4.2240601E+16</v>
      </c>
      <c r="W60" s="5">
        <f t="shared" si="43"/>
        <v>4.238311E+16</v>
      </c>
      <c r="X60" s="5">
        <f t="shared" si="43"/>
        <v>4.2506451E+16</v>
      </c>
      <c r="Y60" s="5">
        <f t="shared" si="43"/>
        <v>4.2687958E+16</v>
      </c>
      <c r="Z60" s="5">
        <f t="shared" si="43"/>
        <v>4.2804451E+16</v>
      </c>
      <c r="AA60" s="5">
        <f t="shared" si="43"/>
        <v>4.2884609E+16</v>
      </c>
      <c r="AB60" s="5">
        <f t="shared" si="43"/>
        <v>4.3041492E+16</v>
      </c>
      <c r="AC60" s="5">
        <f t="shared" si="43"/>
        <v>4.2870251E+16</v>
      </c>
      <c r="AD60" s="5">
        <f t="shared" si="43"/>
        <v>4.3082157E+16</v>
      </c>
      <c r="AE60" s="5">
        <f t="shared" si="43"/>
        <v>4.3152935E+16</v>
      </c>
      <c r="AF60" s="5">
        <f t="shared" si="43"/>
        <v>4.3235588E+16</v>
      </c>
      <c r="AG60" s="5">
        <f t="shared" si="43"/>
        <v>4.3621796E+16</v>
      </c>
      <c r="AH60" s="5"/>
      <c r="AI60" s="5"/>
    </row>
    <row r="61" spans="1:35" x14ac:dyDescent="0.35">
      <c r="A61" t="s">
        <v>275</v>
      </c>
      <c r="B61" t="s">
        <v>618</v>
      </c>
      <c r="C61" s="5"/>
      <c r="D61" s="5">
        <f t="shared" ref="D61:AG61" si="44">D55</f>
        <v>3.0179702000000004E+16</v>
      </c>
      <c r="E61" s="5">
        <f t="shared" si="44"/>
        <v>3.2355485E+16</v>
      </c>
      <c r="F61" s="5">
        <f t="shared" si="44"/>
        <v>3.3740817E+16</v>
      </c>
      <c r="G61" s="5">
        <f t="shared" si="44"/>
        <v>3.461716E+16</v>
      </c>
      <c r="H61" s="5">
        <f t="shared" si="44"/>
        <v>3.5000308000000004E+16</v>
      </c>
      <c r="I61" s="5">
        <f t="shared" si="44"/>
        <v>3.5533997999999996E+16</v>
      </c>
      <c r="J61" s="5">
        <f t="shared" si="44"/>
        <v>3.5616770000000004E+16</v>
      </c>
      <c r="K61" s="5">
        <f t="shared" si="44"/>
        <v>3.5873631000000004E+16</v>
      </c>
      <c r="L61" s="5">
        <f t="shared" si="44"/>
        <v>3.5733719E+16</v>
      </c>
      <c r="M61" s="5">
        <f t="shared" si="44"/>
        <v>3.5716667E+16</v>
      </c>
      <c r="N61" s="5">
        <f t="shared" si="44"/>
        <v>3.5545387000000004E+16</v>
      </c>
      <c r="O61" s="5">
        <f t="shared" si="44"/>
        <v>3.5679352E+16</v>
      </c>
      <c r="P61" s="5">
        <f t="shared" si="44"/>
        <v>3.579441E+16</v>
      </c>
      <c r="Q61" s="5">
        <f t="shared" si="44"/>
        <v>3.5805981000000004E+16</v>
      </c>
      <c r="R61" s="5">
        <f t="shared" si="44"/>
        <v>3.5794215E+16</v>
      </c>
      <c r="S61" s="5">
        <f t="shared" si="44"/>
        <v>3.5788567999999996E+16</v>
      </c>
      <c r="T61" s="5">
        <f t="shared" si="44"/>
        <v>3.5803458E+16</v>
      </c>
      <c r="U61" s="5">
        <f t="shared" si="44"/>
        <v>3.5698186999999996E+16</v>
      </c>
      <c r="V61" s="5">
        <f t="shared" si="44"/>
        <v>3.5715210999999996E+16</v>
      </c>
      <c r="W61" s="5">
        <f t="shared" si="44"/>
        <v>3.5489804E+16</v>
      </c>
      <c r="X61" s="5">
        <f t="shared" si="44"/>
        <v>3.5256639E+16</v>
      </c>
      <c r="Y61" s="5">
        <f t="shared" si="44"/>
        <v>3.5461591999999996E+16</v>
      </c>
      <c r="Z61" s="5">
        <f t="shared" si="44"/>
        <v>3.5729228E+16</v>
      </c>
      <c r="AA61" s="5">
        <f t="shared" si="44"/>
        <v>3.607432E+16</v>
      </c>
      <c r="AB61" s="5">
        <f t="shared" si="44"/>
        <v>3.6188941E+16</v>
      </c>
      <c r="AC61" s="5">
        <f t="shared" si="44"/>
        <v>3.6311526E+16</v>
      </c>
      <c r="AD61" s="5">
        <f t="shared" si="44"/>
        <v>3.6143656E+16</v>
      </c>
      <c r="AE61" s="5">
        <f t="shared" si="44"/>
        <v>3.6267134E+16</v>
      </c>
      <c r="AF61" s="5">
        <f t="shared" si="44"/>
        <v>3.6602768E+16</v>
      </c>
      <c r="AG61" s="5">
        <f t="shared" si="44"/>
        <v>3.6701269E+16</v>
      </c>
      <c r="AH61" s="5"/>
      <c r="AI61" s="5"/>
    </row>
    <row r="62" spans="1:35" x14ac:dyDescent="0.35">
      <c r="A62" t="s">
        <v>281</v>
      </c>
      <c r="C62" s="5"/>
      <c r="D62" s="5">
        <f t="shared" ref="D62:AG62" si="45">D59*(D60/SUM(D60:D61))/D60</f>
        <v>2.1256412167540793E-9</v>
      </c>
      <c r="E62" s="5">
        <f t="shared" si="45"/>
        <v>1.9951614768977616E-9</v>
      </c>
      <c r="F62" s="5">
        <f t="shared" si="45"/>
        <v>1.9559454034165337E-9</v>
      </c>
      <c r="G62" s="5">
        <f t="shared" si="45"/>
        <v>1.9580376859597342E-9</v>
      </c>
      <c r="H62" s="5">
        <f t="shared" si="45"/>
        <v>1.9431590986773112E-9</v>
      </c>
      <c r="I62" s="5">
        <f t="shared" si="45"/>
        <v>1.9163316200370485E-9</v>
      </c>
      <c r="J62" s="5">
        <f t="shared" si="45"/>
        <v>1.9154478626310841E-9</v>
      </c>
      <c r="K62" s="5">
        <f t="shared" si="45"/>
        <v>1.9006335476836174E-9</v>
      </c>
      <c r="L62" s="5">
        <f t="shared" si="45"/>
        <v>1.8977761777415959E-9</v>
      </c>
      <c r="M62" s="5">
        <f t="shared" si="45"/>
        <v>1.8887595628233946E-9</v>
      </c>
      <c r="N62" s="5">
        <f t="shared" si="45"/>
        <v>1.8817569776724834E-9</v>
      </c>
      <c r="O62" s="5">
        <f t="shared" si="45"/>
        <v>1.865237720483922E-9</v>
      </c>
      <c r="P62" s="5">
        <f t="shared" si="45"/>
        <v>1.8476523287394228E-9</v>
      </c>
      <c r="Q62" s="5">
        <f t="shared" si="45"/>
        <v>1.8349444167156673E-9</v>
      </c>
      <c r="R62" s="5">
        <f t="shared" si="45"/>
        <v>1.8240327229385886E-9</v>
      </c>
      <c r="S62" s="5">
        <f t="shared" si="45"/>
        <v>1.8153374202024677E-9</v>
      </c>
      <c r="T62" s="5">
        <f t="shared" si="45"/>
        <v>1.8061978129782795E-9</v>
      </c>
      <c r="U62" s="5">
        <f t="shared" si="45"/>
        <v>1.8020939636764536E-9</v>
      </c>
      <c r="V62" s="5">
        <f t="shared" si="45"/>
        <v>1.7958891891216529E-9</v>
      </c>
      <c r="W62" s="5">
        <f t="shared" si="45"/>
        <v>1.7978009658146348E-9</v>
      </c>
      <c r="X62" s="5">
        <f t="shared" si="45"/>
        <v>1.8003399813459059E-9</v>
      </c>
      <c r="Y62" s="5">
        <f t="shared" si="45"/>
        <v>1.7914370588186367E-9</v>
      </c>
      <c r="Z62" s="5">
        <f t="shared" si="45"/>
        <v>1.7826746662409641E-9</v>
      </c>
      <c r="AA62" s="5">
        <f t="shared" si="45"/>
        <v>1.7730736950598707E-9</v>
      </c>
      <c r="AB62" s="5">
        <f t="shared" si="45"/>
        <v>1.7669977898517859E-9</v>
      </c>
      <c r="AC62" s="5">
        <f t="shared" si="45"/>
        <v>1.7680835831709108E-9</v>
      </c>
      <c r="AD62" s="5">
        <f t="shared" si="45"/>
        <v>1.7671008311394674E-9</v>
      </c>
      <c r="AE62" s="5">
        <f t="shared" si="45"/>
        <v>1.7627786246320181E-9</v>
      </c>
      <c r="AF62" s="5">
        <f t="shared" si="45"/>
        <v>1.7535431215542564E-9</v>
      </c>
      <c r="AG62" s="5">
        <f t="shared" si="45"/>
        <v>1.7429613772831001E-9</v>
      </c>
      <c r="AH62" s="5"/>
      <c r="AI62" s="5"/>
    </row>
    <row r="64" spans="1:35" x14ac:dyDescent="0.35">
      <c r="A64" s="15" t="s">
        <v>38</v>
      </c>
    </row>
    <row r="65" spans="1:36" x14ac:dyDescent="0.35">
      <c r="A65" t="s">
        <v>274</v>
      </c>
      <c r="B65" t="s">
        <v>296</v>
      </c>
      <c r="C65" s="5"/>
      <c r="D65" s="5">
        <f>'Subsidies Paid'!K19*10^9</f>
        <v>1200000000</v>
      </c>
      <c r="E65" s="5">
        <f t="shared" ref="E65:O65" si="46">D65</f>
        <v>1200000000</v>
      </c>
      <c r="F65" s="5">
        <f t="shared" si="46"/>
        <v>1200000000</v>
      </c>
      <c r="G65" s="5">
        <f t="shared" si="46"/>
        <v>1200000000</v>
      </c>
      <c r="H65" s="5">
        <f t="shared" si="46"/>
        <v>1200000000</v>
      </c>
      <c r="I65" s="5">
        <f t="shared" si="46"/>
        <v>1200000000</v>
      </c>
      <c r="J65" s="5">
        <f t="shared" si="46"/>
        <v>1200000000</v>
      </c>
      <c r="K65" s="5">
        <f t="shared" si="46"/>
        <v>1200000000</v>
      </c>
      <c r="L65" s="5">
        <f t="shared" si="46"/>
        <v>1200000000</v>
      </c>
      <c r="M65" s="5">
        <f t="shared" si="46"/>
        <v>1200000000</v>
      </c>
      <c r="N65" s="5">
        <f t="shared" si="46"/>
        <v>1200000000</v>
      </c>
      <c r="O65" s="5">
        <f t="shared" si="46"/>
        <v>1200000000</v>
      </c>
      <c r="P65" s="5">
        <f t="shared" ref="P65" si="47">O65</f>
        <v>1200000000</v>
      </c>
      <c r="Q65" s="5">
        <f t="shared" ref="Q65" si="48">P65</f>
        <v>1200000000</v>
      </c>
      <c r="R65" s="5">
        <f t="shared" ref="R65" si="49">Q65</f>
        <v>1200000000</v>
      </c>
      <c r="S65" s="5">
        <f t="shared" ref="S65" si="50">R65</f>
        <v>1200000000</v>
      </c>
      <c r="T65" s="5">
        <f t="shared" ref="T65" si="51">S65</f>
        <v>1200000000</v>
      </c>
      <c r="U65" s="5">
        <f t="shared" ref="U65" si="52">T65</f>
        <v>1200000000</v>
      </c>
      <c r="V65" s="5">
        <f t="shared" ref="V65" si="53">U65</f>
        <v>1200000000</v>
      </c>
      <c r="W65" s="5">
        <f t="shared" ref="W65" si="54">V65</f>
        <v>1200000000</v>
      </c>
      <c r="X65" s="5">
        <f t="shared" ref="X65" si="55">W65</f>
        <v>1200000000</v>
      </c>
      <c r="Y65" s="5">
        <f t="shared" ref="Y65" si="56">X65</f>
        <v>1200000000</v>
      </c>
      <c r="Z65" s="5">
        <f t="shared" ref="Z65" si="57">Y65</f>
        <v>1200000000</v>
      </c>
      <c r="AA65" s="5">
        <f t="shared" ref="AA65" si="58">Z65</f>
        <v>1200000000</v>
      </c>
      <c r="AB65" s="5">
        <f t="shared" ref="AB65" si="59">AA65</f>
        <v>1200000000</v>
      </c>
      <c r="AC65" s="5">
        <f t="shared" ref="AC65" si="60">AB65</f>
        <v>1200000000</v>
      </c>
      <c r="AD65" s="5">
        <f t="shared" ref="AD65" si="61">AC65</f>
        <v>1200000000</v>
      </c>
      <c r="AE65" s="5">
        <f t="shared" ref="AE65" si="62">AD65</f>
        <v>1200000000</v>
      </c>
      <c r="AF65" s="5">
        <f t="shared" ref="AF65" si="63">AE65</f>
        <v>1200000000</v>
      </c>
      <c r="AG65" s="5">
        <f t="shared" ref="AG65" si="64">AF65</f>
        <v>1200000000</v>
      </c>
      <c r="AH65" s="5"/>
      <c r="AI65" s="5"/>
    </row>
    <row r="66" spans="1:36" x14ac:dyDescent="0.35">
      <c r="A66" t="s">
        <v>268</v>
      </c>
      <c r="B66" t="s">
        <v>618</v>
      </c>
      <c r="C66" s="5"/>
      <c r="D66" s="5">
        <f t="shared" ref="D66:AG66" si="65">D54</f>
        <v>3.5682777E+16</v>
      </c>
      <c r="E66" s="5">
        <f t="shared" si="65"/>
        <v>3.7814274E+16</v>
      </c>
      <c r="F66" s="5">
        <f t="shared" si="65"/>
        <v>3.7835823E+16</v>
      </c>
      <c r="G66" s="5">
        <f t="shared" si="65"/>
        <v>3.6882996E+16</v>
      </c>
      <c r="H66" s="5">
        <f t="shared" si="65"/>
        <v>3.7047318E+16</v>
      </c>
      <c r="I66" s="5">
        <f t="shared" si="65"/>
        <v>3.7522251E+16</v>
      </c>
      <c r="J66" s="5">
        <f t="shared" si="65"/>
        <v>3.7473186E+16</v>
      </c>
      <c r="K66" s="5">
        <f t="shared" si="65"/>
        <v>3.7786018E+16</v>
      </c>
      <c r="L66" s="5">
        <f t="shared" si="65"/>
        <v>3.8036835E+16</v>
      </c>
      <c r="M66" s="5">
        <f t="shared" si="65"/>
        <v>3.8406055E+16</v>
      </c>
      <c r="N66" s="5">
        <f t="shared" si="65"/>
        <v>3.8853168E+16</v>
      </c>
      <c r="O66" s="5">
        <f t="shared" si="65"/>
        <v>3.9378105E+16</v>
      </c>
      <c r="P66" s="5">
        <f t="shared" si="65"/>
        <v>3.9977421E+16</v>
      </c>
      <c r="Q66" s="5">
        <f t="shared" si="65"/>
        <v>4.0490608E+16</v>
      </c>
      <c r="R66" s="5">
        <f t="shared" si="65"/>
        <v>4.0958794E+16</v>
      </c>
      <c r="S66" s="5">
        <f t="shared" si="65"/>
        <v>4.1332081E+16</v>
      </c>
      <c r="T66" s="5">
        <f t="shared" si="65"/>
        <v>4.1707432E+16</v>
      </c>
      <c r="U66" s="5">
        <f t="shared" si="65"/>
        <v>4.1989216E+16</v>
      </c>
      <c r="V66" s="5">
        <f t="shared" si="65"/>
        <v>4.2240601E+16</v>
      </c>
      <c r="W66" s="5">
        <f t="shared" si="65"/>
        <v>4.238311E+16</v>
      </c>
      <c r="X66" s="5">
        <f t="shared" si="65"/>
        <v>4.2506451E+16</v>
      </c>
      <c r="Y66" s="5">
        <f t="shared" si="65"/>
        <v>4.2687958E+16</v>
      </c>
      <c r="Z66" s="5">
        <f t="shared" si="65"/>
        <v>4.2804451E+16</v>
      </c>
      <c r="AA66" s="5">
        <f t="shared" si="65"/>
        <v>4.2884609E+16</v>
      </c>
      <c r="AB66" s="5">
        <f t="shared" si="65"/>
        <v>4.3041492E+16</v>
      </c>
      <c r="AC66" s="5">
        <f t="shared" si="65"/>
        <v>4.2870251E+16</v>
      </c>
      <c r="AD66" s="5">
        <f t="shared" si="65"/>
        <v>4.3082157E+16</v>
      </c>
      <c r="AE66" s="5">
        <f t="shared" si="65"/>
        <v>4.3152935E+16</v>
      </c>
      <c r="AF66" s="5">
        <f t="shared" si="65"/>
        <v>4.3235588E+16</v>
      </c>
      <c r="AG66" s="5">
        <f t="shared" si="65"/>
        <v>4.3621796E+16</v>
      </c>
      <c r="AH66" s="5"/>
      <c r="AI66" s="5"/>
    </row>
    <row r="67" spans="1:36" x14ac:dyDescent="0.35">
      <c r="A67" t="s">
        <v>275</v>
      </c>
      <c r="B67" t="s">
        <v>618</v>
      </c>
      <c r="C67" s="5"/>
      <c r="D67" s="5">
        <f t="shared" ref="D67:AG67" si="66">D55</f>
        <v>3.0179702000000004E+16</v>
      </c>
      <c r="E67" s="5">
        <f t="shared" si="66"/>
        <v>3.2355485E+16</v>
      </c>
      <c r="F67" s="5">
        <f t="shared" si="66"/>
        <v>3.3740817E+16</v>
      </c>
      <c r="G67" s="5">
        <f t="shared" si="66"/>
        <v>3.461716E+16</v>
      </c>
      <c r="H67" s="5">
        <f t="shared" si="66"/>
        <v>3.5000308000000004E+16</v>
      </c>
      <c r="I67" s="5">
        <f t="shared" si="66"/>
        <v>3.5533997999999996E+16</v>
      </c>
      <c r="J67" s="5">
        <f t="shared" si="66"/>
        <v>3.5616770000000004E+16</v>
      </c>
      <c r="K67" s="5">
        <f t="shared" si="66"/>
        <v>3.5873631000000004E+16</v>
      </c>
      <c r="L67" s="5">
        <f t="shared" si="66"/>
        <v>3.5733719E+16</v>
      </c>
      <c r="M67" s="5">
        <f t="shared" si="66"/>
        <v>3.5716667E+16</v>
      </c>
      <c r="N67" s="5">
        <f t="shared" si="66"/>
        <v>3.5545387000000004E+16</v>
      </c>
      <c r="O67" s="5">
        <f t="shared" si="66"/>
        <v>3.5679352E+16</v>
      </c>
      <c r="P67" s="5">
        <f t="shared" si="66"/>
        <v>3.579441E+16</v>
      </c>
      <c r="Q67" s="5">
        <f t="shared" si="66"/>
        <v>3.5805981000000004E+16</v>
      </c>
      <c r="R67" s="5">
        <f t="shared" si="66"/>
        <v>3.5794215E+16</v>
      </c>
      <c r="S67" s="5">
        <f t="shared" si="66"/>
        <v>3.5788567999999996E+16</v>
      </c>
      <c r="T67" s="5">
        <f t="shared" si="66"/>
        <v>3.5803458E+16</v>
      </c>
      <c r="U67" s="5">
        <f t="shared" si="66"/>
        <v>3.5698186999999996E+16</v>
      </c>
      <c r="V67" s="5">
        <f t="shared" si="66"/>
        <v>3.5715210999999996E+16</v>
      </c>
      <c r="W67" s="5">
        <f t="shared" si="66"/>
        <v>3.5489804E+16</v>
      </c>
      <c r="X67" s="5">
        <f t="shared" si="66"/>
        <v>3.5256639E+16</v>
      </c>
      <c r="Y67" s="5">
        <f t="shared" si="66"/>
        <v>3.5461591999999996E+16</v>
      </c>
      <c r="Z67" s="5">
        <f t="shared" si="66"/>
        <v>3.5729228E+16</v>
      </c>
      <c r="AA67" s="5">
        <f t="shared" si="66"/>
        <v>3.607432E+16</v>
      </c>
      <c r="AB67" s="5">
        <f t="shared" si="66"/>
        <v>3.6188941E+16</v>
      </c>
      <c r="AC67" s="5">
        <f t="shared" si="66"/>
        <v>3.6311526E+16</v>
      </c>
      <c r="AD67" s="5">
        <f t="shared" si="66"/>
        <v>3.6143656E+16</v>
      </c>
      <c r="AE67" s="5">
        <f t="shared" si="66"/>
        <v>3.6267134E+16</v>
      </c>
      <c r="AF67" s="5">
        <f t="shared" si="66"/>
        <v>3.6602768E+16</v>
      </c>
      <c r="AG67" s="5">
        <f t="shared" si="66"/>
        <v>3.6701269E+16</v>
      </c>
      <c r="AH67" s="5"/>
      <c r="AI67" s="5"/>
    </row>
    <row r="68" spans="1:36" x14ac:dyDescent="0.35">
      <c r="A68" t="s">
        <v>281</v>
      </c>
      <c r="C68" s="5"/>
      <c r="D68" s="5">
        <f t="shared" ref="D68:AG68" si="67">D65*(D66/SUM(D66:D67))/D66</f>
        <v>1.8219781857892108E-8</v>
      </c>
      <c r="E68" s="5">
        <f t="shared" si="67"/>
        <v>1.7101384087695103E-8</v>
      </c>
      <c r="F68" s="5">
        <f t="shared" si="67"/>
        <v>1.6765246314998861E-8</v>
      </c>
      <c r="G68" s="5">
        <f t="shared" si="67"/>
        <v>1.6783180165369151E-8</v>
      </c>
      <c r="H68" s="5">
        <f t="shared" si="67"/>
        <v>1.6655649417234097E-8</v>
      </c>
      <c r="I68" s="5">
        <f t="shared" si="67"/>
        <v>1.6425699600317559E-8</v>
      </c>
      <c r="J68" s="5">
        <f t="shared" si="67"/>
        <v>1.6418124536837863E-8</v>
      </c>
      <c r="K68" s="5">
        <f t="shared" si="67"/>
        <v>1.6291144694431001E-8</v>
      </c>
      <c r="L68" s="5">
        <f t="shared" si="67"/>
        <v>1.6266652952070821E-8</v>
      </c>
      <c r="M68" s="5">
        <f t="shared" si="67"/>
        <v>1.6189367681343385E-8</v>
      </c>
      <c r="N68" s="5">
        <f t="shared" si="67"/>
        <v>1.6129345522906998E-8</v>
      </c>
      <c r="O68" s="5">
        <f t="shared" si="67"/>
        <v>1.598775188986219E-8</v>
      </c>
      <c r="P68" s="5">
        <f t="shared" si="67"/>
        <v>1.5837019960623627E-8</v>
      </c>
      <c r="Q68" s="5">
        <f t="shared" si="67"/>
        <v>1.5728095000420007E-8</v>
      </c>
      <c r="R68" s="5">
        <f t="shared" si="67"/>
        <v>1.5634566196616472E-8</v>
      </c>
      <c r="S68" s="5">
        <f t="shared" si="67"/>
        <v>1.5560035030306865E-8</v>
      </c>
      <c r="T68" s="5">
        <f t="shared" si="67"/>
        <v>1.5481695539813824E-8</v>
      </c>
      <c r="U68" s="5">
        <f t="shared" si="67"/>
        <v>1.5446519688655317E-8</v>
      </c>
      <c r="V68" s="5">
        <f t="shared" si="67"/>
        <v>1.5393335906757024E-8</v>
      </c>
      <c r="W68" s="5">
        <f t="shared" si="67"/>
        <v>1.5409722564125443E-8</v>
      </c>
      <c r="X68" s="5">
        <f t="shared" si="67"/>
        <v>1.543148555439348E-8</v>
      </c>
      <c r="Y68" s="5">
        <f t="shared" si="67"/>
        <v>1.5355174789874029E-8</v>
      </c>
      <c r="Z68" s="5">
        <f t="shared" si="67"/>
        <v>1.5280068567779691E-8</v>
      </c>
      <c r="AA68" s="5">
        <f t="shared" si="67"/>
        <v>1.5197774529084607E-8</v>
      </c>
      <c r="AB68" s="5">
        <f t="shared" si="67"/>
        <v>1.5145695341586733E-8</v>
      </c>
      <c r="AC68" s="5">
        <f t="shared" si="67"/>
        <v>1.5155002141464948E-8</v>
      </c>
      <c r="AD68" s="5">
        <f t="shared" si="67"/>
        <v>1.5146578552624003E-8</v>
      </c>
      <c r="AE68" s="5">
        <f t="shared" si="67"/>
        <v>1.5109531068274443E-8</v>
      </c>
      <c r="AF68" s="5">
        <f t="shared" si="67"/>
        <v>1.5030369613322199E-8</v>
      </c>
      <c r="AG68" s="5">
        <f t="shared" si="67"/>
        <v>1.4939668948140862E-8</v>
      </c>
      <c r="AH68" s="5"/>
      <c r="AI68" s="5"/>
    </row>
    <row r="70" spans="1:36" x14ac:dyDescent="0.35">
      <c r="A70" s="10" t="s">
        <v>269</v>
      </c>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row>
    <row r="71" spans="1:36" x14ac:dyDescent="0.35">
      <c r="A71" s="15" t="s">
        <v>234</v>
      </c>
      <c r="C71">
        <v>2019</v>
      </c>
      <c r="D71">
        <v>2020</v>
      </c>
      <c r="E71">
        <v>2021</v>
      </c>
      <c r="F71">
        <v>2022</v>
      </c>
      <c r="G71">
        <v>2023</v>
      </c>
      <c r="H71">
        <v>2024</v>
      </c>
      <c r="I71">
        <v>2025</v>
      </c>
      <c r="J71">
        <v>2026</v>
      </c>
      <c r="K71">
        <v>2027</v>
      </c>
      <c r="L71">
        <v>2028</v>
      </c>
      <c r="M71">
        <v>2029</v>
      </c>
      <c r="N71">
        <v>2030</v>
      </c>
      <c r="O71">
        <v>2031</v>
      </c>
      <c r="P71">
        <v>2032</v>
      </c>
      <c r="Q71">
        <v>2033</v>
      </c>
      <c r="R71">
        <v>2034</v>
      </c>
      <c r="S71">
        <v>2035</v>
      </c>
      <c r="T71">
        <v>2036</v>
      </c>
      <c r="U71">
        <v>2037</v>
      </c>
      <c r="V71">
        <v>2038</v>
      </c>
      <c r="W71">
        <v>2039</v>
      </c>
      <c r="X71">
        <v>2040</v>
      </c>
      <c r="Y71">
        <v>2041</v>
      </c>
      <c r="Z71">
        <v>2042</v>
      </c>
      <c r="AA71">
        <v>2043</v>
      </c>
      <c r="AB71">
        <v>2044</v>
      </c>
      <c r="AC71">
        <v>2045</v>
      </c>
      <c r="AD71">
        <v>2046</v>
      </c>
      <c r="AE71">
        <v>2047</v>
      </c>
      <c r="AF71">
        <v>2048</v>
      </c>
      <c r="AG71">
        <v>2049</v>
      </c>
      <c r="AH71">
        <v>2050</v>
      </c>
    </row>
    <row r="72" spans="1:36" x14ac:dyDescent="0.35">
      <c r="A72" t="s">
        <v>270</v>
      </c>
      <c r="B72" t="s">
        <v>296</v>
      </c>
      <c r="C72">
        <f>'Subsidies Paid'!J16*10^9</f>
        <v>1300000000</v>
      </c>
      <c r="D72">
        <f>'Subsidies Paid'!K16*10^9</f>
        <v>1300000000</v>
      </c>
      <c r="E72">
        <f>D72</f>
        <v>1300000000</v>
      </c>
      <c r="F72">
        <f t="shared" ref="F72:P72" si="68">E72</f>
        <v>1300000000</v>
      </c>
      <c r="G72">
        <f t="shared" si="68"/>
        <v>1300000000</v>
      </c>
      <c r="H72">
        <f t="shared" si="68"/>
        <v>1300000000</v>
      </c>
      <c r="I72">
        <f t="shared" si="68"/>
        <v>1300000000</v>
      </c>
      <c r="J72">
        <f t="shared" si="68"/>
        <v>1300000000</v>
      </c>
      <c r="K72">
        <f t="shared" si="68"/>
        <v>1300000000</v>
      </c>
      <c r="L72">
        <f t="shared" si="68"/>
        <v>1300000000</v>
      </c>
      <c r="M72">
        <f t="shared" si="68"/>
        <v>1300000000</v>
      </c>
      <c r="N72">
        <f t="shared" si="68"/>
        <v>1300000000</v>
      </c>
      <c r="O72">
        <f t="shared" si="68"/>
        <v>1300000000</v>
      </c>
      <c r="P72">
        <f t="shared" si="68"/>
        <v>1300000000</v>
      </c>
      <c r="Q72">
        <f t="shared" ref="Q72" si="69">P72</f>
        <v>1300000000</v>
      </c>
      <c r="R72">
        <f t="shared" ref="R72" si="70">Q72</f>
        <v>1300000000</v>
      </c>
      <c r="S72">
        <f t="shared" ref="S72" si="71">R72</f>
        <v>1300000000</v>
      </c>
      <c r="T72">
        <f t="shared" ref="T72" si="72">S72</f>
        <v>1300000000</v>
      </c>
      <c r="U72">
        <f t="shared" ref="U72" si="73">T72</f>
        <v>1300000000</v>
      </c>
      <c r="V72">
        <f t="shared" ref="V72" si="74">U72</f>
        <v>1300000000</v>
      </c>
      <c r="W72">
        <f t="shared" ref="W72" si="75">V72</f>
        <v>1300000000</v>
      </c>
      <c r="X72">
        <f t="shared" ref="X72" si="76">W72</f>
        <v>1300000000</v>
      </c>
      <c r="Y72">
        <f t="shared" ref="Y72" si="77">X72</f>
        <v>1300000000</v>
      </c>
      <c r="Z72">
        <f t="shared" ref="Z72" si="78">Y72</f>
        <v>1300000000</v>
      </c>
      <c r="AA72">
        <f t="shared" ref="AA72" si="79">Z72</f>
        <v>1300000000</v>
      </c>
      <c r="AB72">
        <f t="shared" ref="AB72" si="80">AA72</f>
        <v>1300000000</v>
      </c>
      <c r="AC72">
        <f t="shared" ref="AC72" si="81">AB72</f>
        <v>1300000000</v>
      </c>
      <c r="AD72">
        <f t="shared" ref="AD72" si="82">AC72</f>
        <v>1300000000</v>
      </c>
      <c r="AE72">
        <f t="shared" ref="AE72" si="83">AD72</f>
        <v>1300000000</v>
      </c>
      <c r="AF72">
        <f t="shared" ref="AF72" si="84">AE72</f>
        <v>1300000000</v>
      </c>
      <c r="AG72">
        <f t="shared" ref="AG72" si="85">AF72</f>
        <v>1300000000</v>
      </c>
      <c r="AH72">
        <f t="shared" ref="AH72" si="86">AG72</f>
        <v>1300000000</v>
      </c>
    </row>
    <row r="73" spans="1:36" x14ac:dyDescent="0.35">
      <c r="A73" t="s">
        <v>277</v>
      </c>
      <c r="B73" t="s">
        <v>619</v>
      </c>
      <c r="C73" s="4"/>
      <c r="D73" s="4"/>
      <c r="E73" s="4">
        <f>INDEX('AEO 2022 Table 11'!16:16,MATCH(Calculations!E71,'AEO 2022 Table 11'!13:13,0))</f>
        <v>11.13137</v>
      </c>
      <c r="F73" s="4">
        <f>INDEX('AEO 2023 Table 11'!16:16,MATCH(Calculations!E41,'AEO 2023 Table 11'!13:13,0))</f>
        <v>11.828412999999999</v>
      </c>
      <c r="G73" s="4">
        <f>INDEX('AEO 2023 Table 11'!16:16,MATCH(Calculations!F41,'AEO 2023 Table 11'!13:13,0))</f>
        <v>12.317411</v>
      </c>
      <c r="H73" s="4">
        <f>INDEX('AEO 2023 Table 11'!16:16,MATCH(Calculations!G41,'AEO 2023 Table 11'!13:13,0))</f>
        <v>12.668136000000001</v>
      </c>
      <c r="I73" s="4">
        <f>INDEX('AEO 2023 Table 11'!16:16,MATCH(Calculations!H41,'AEO 2023 Table 11'!13:13,0))</f>
        <v>12.860077</v>
      </c>
      <c r="J73" s="4">
        <f>INDEX('AEO 2023 Table 11'!16:16,MATCH(Calculations!I41,'AEO 2023 Table 11'!13:13,0))</f>
        <v>13.04087</v>
      </c>
      <c r="K73" s="4">
        <f>INDEX('AEO 2023 Table 11'!16:16,MATCH(Calculations!J41,'AEO 2023 Table 11'!13:13,0))</f>
        <v>13.143864000000001</v>
      </c>
      <c r="L73" s="4">
        <f>INDEX('AEO 2023 Table 11'!16:16,MATCH(Calculations!K41,'AEO 2023 Table 11'!13:13,0))</f>
        <v>13.308415999999999</v>
      </c>
      <c r="M73" s="4">
        <f>INDEX('AEO 2023 Table 11'!16:16,MATCH(Calculations!L41,'AEO 2023 Table 11'!13:13,0))</f>
        <v>13.288779</v>
      </c>
      <c r="N73" s="4">
        <f>INDEX('AEO 2023 Table 11'!16:16,MATCH(Calculations!M41,'AEO 2023 Table 11'!13:13,0))</f>
        <v>13.312295000000001</v>
      </c>
      <c r="O73" s="4">
        <f>INDEX('AEO 2023 Table 11'!16:16,MATCH(Calculations!N41,'AEO 2023 Table 11'!13:13,0))</f>
        <v>13.240861000000001</v>
      </c>
      <c r="P73" s="4">
        <f>INDEX('AEO 2023 Table 11'!16:16,MATCH(Calculations!O41,'AEO 2023 Table 11'!13:13,0))</f>
        <v>13.273460999999999</v>
      </c>
      <c r="Q73" s="4">
        <f>INDEX('AEO 2023 Table 11'!16:16,MATCH(Calculations!P41,'AEO 2023 Table 11'!13:13,0))</f>
        <v>13.304527999999999</v>
      </c>
      <c r="R73" s="4">
        <f>INDEX('AEO 2023 Table 11'!16:16,MATCH(Calculations!Q41,'AEO 2023 Table 11'!13:13,0))</f>
        <v>13.258546000000001</v>
      </c>
      <c r="S73" s="4">
        <f>INDEX('AEO 2023 Table 11'!16:16,MATCH(Calculations!R41,'AEO 2023 Table 11'!13:13,0))</f>
        <v>13.227854000000001</v>
      </c>
      <c r="T73" s="4">
        <f>INDEX('AEO 2023 Table 11'!16:16,MATCH(Calculations!S41,'AEO 2023 Table 11'!13:13,0))</f>
        <v>13.170089000000001</v>
      </c>
      <c r="U73" s="4">
        <f>INDEX('AEO 2023 Table 11'!16:16,MATCH(Calculations!T41,'AEO 2023 Table 11'!13:13,0))</f>
        <v>13.155234999999999</v>
      </c>
      <c r="V73" s="4">
        <f>INDEX('AEO 2023 Table 11'!16:16,MATCH(Calculations!U41,'AEO 2023 Table 11'!13:13,0))</f>
        <v>13.109235999999999</v>
      </c>
      <c r="W73" s="4">
        <f>INDEX('AEO 2023 Table 11'!16:16,MATCH(Calculations!V41,'AEO 2023 Table 11'!13:13,0))</f>
        <v>13.059265</v>
      </c>
      <c r="X73" s="4">
        <f>INDEX('AEO 2023 Table 11'!16:16,MATCH(Calculations!W41,'AEO 2023 Table 11'!13:13,0))</f>
        <v>12.962479</v>
      </c>
      <c r="Y73" s="4">
        <f>INDEX('AEO 2023 Table 11'!16:16,MATCH(Calculations!X41,'AEO 2023 Table 11'!13:13,0))</f>
        <v>12.830216999999999</v>
      </c>
      <c r="Z73" s="4">
        <f>INDEX('AEO 2023 Table 11'!16:16,MATCH(Calculations!Y41,'AEO 2023 Table 11'!13:13,0))</f>
        <v>12.859726999999999</v>
      </c>
      <c r="AA73" s="4">
        <f>INDEX('AEO 2023 Table 11'!16:16,MATCH(Calculations!Z41,'AEO 2023 Table 11'!13:13,0))</f>
        <v>12.929422000000001</v>
      </c>
      <c r="AB73" s="4">
        <f>INDEX('AEO 2023 Table 11'!16:16,MATCH(Calculations!AA41,'AEO 2023 Table 11'!13:13,0))</f>
        <v>13.063684</v>
      </c>
      <c r="AC73" s="4">
        <f>INDEX('AEO 2023 Table 11'!16:16,MATCH(Calculations!AB41,'AEO 2023 Table 11'!13:13,0))</f>
        <v>13.097238000000001</v>
      </c>
      <c r="AD73" s="4">
        <f>INDEX('AEO 2023 Table 11'!16:16,MATCH(Calculations!AC41,'AEO 2023 Table 11'!13:13,0))</f>
        <v>13.129096000000001</v>
      </c>
      <c r="AE73" s="4">
        <f>INDEX('AEO 2023 Table 11'!16:16,MATCH(Calculations!AD41,'AEO 2023 Table 11'!13:13,0))</f>
        <v>13.032037000000001</v>
      </c>
      <c r="AF73" s="4">
        <f>INDEX('AEO 2023 Table 11'!16:16,MATCH(Calculations!AE41,'AEO 2023 Table 11'!13:13,0))</f>
        <v>13.064216</v>
      </c>
      <c r="AG73" s="4">
        <f>INDEX('AEO 2023 Table 11'!16:16,MATCH(Calculations!AF41,'AEO 2023 Table 11'!13:13,0))</f>
        <v>13.201051</v>
      </c>
      <c r="AH73" s="4">
        <f>INDEX('AEO 2023 Table 11'!16:16,MATCH(Calculations!AG41,'AEO 2023 Table 11'!13:13,0))</f>
        <v>13.238148000000001</v>
      </c>
      <c r="AI73" s="4"/>
      <c r="AJ73" s="4"/>
    </row>
    <row r="74" spans="1:36" x14ac:dyDescent="0.35">
      <c r="A74" t="s">
        <v>279</v>
      </c>
      <c r="B74" t="s">
        <v>278</v>
      </c>
      <c r="C74">
        <f t="shared" ref="C74:AH74" si="87">5.751*10^6</f>
        <v>5751000</v>
      </c>
      <c r="D74">
        <f t="shared" si="87"/>
        <v>5751000</v>
      </c>
      <c r="E74">
        <f t="shared" si="87"/>
        <v>5751000</v>
      </c>
      <c r="F74">
        <f t="shared" si="87"/>
        <v>5751000</v>
      </c>
      <c r="G74">
        <f t="shared" si="87"/>
        <v>5751000</v>
      </c>
      <c r="H74">
        <f t="shared" si="87"/>
        <v>5751000</v>
      </c>
      <c r="I74">
        <f t="shared" si="87"/>
        <v>5751000</v>
      </c>
      <c r="J74">
        <f t="shared" si="87"/>
        <v>5751000</v>
      </c>
      <c r="K74">
        <f t="shared" si="87"/>
        <v>5751000</v>
      </c>
      <c r="L74">
        <f t="shared" si="87"/>
        <v>5751000</v>
      </c>
      <c r="M74">
        <f t="shared" si="87"/>
        <v>5751000</v>
      </c>
      <c r="N74">
        <f t="shared" si="87"/>
        <v>5751000</v>
      </c>
      <c r="O74">
        <f t="shared" si="87"/>
        <v>5751000</v>
      </c>
      <c r="P74">
        <f t="shared" si="87"/>
        <v>5751000</v>
      </c>
      <c r="Q74">
        <f t="shared" si="87"/>
        <v>5751000</v>
      </c>
      <c r="R74">
        <f t="shared" si="87"/>
        <v>5751000</v>
      </c>
      <c r="S74">
        <f t="shared" si="87"/>
        <v>5751000</v>
      </c>
      <c r="T74">
        <f t="shared" si="87"/>
        <v>5751000</v>
      </c>
      <c r="U74">
        <f t="shared" si="87"/>
        <v>5751000</v>
      </c>
      <c r="V74">
        <f t="shared" si="87"/>
        <v>5751000</v>
      </c>
      <c r="W74">
        <f t="shared" si="87"/>
        <v>5751000</v>
      </c>
      <c r="X74">
        <f t="shared" si="87"/>
        <v>5751000</v>
      </c>
      <c r="Y74">
        <f t="shared" si="87"/>
        <v>5751000</v>
      </c>
      <c r="Z74">
        <f t="shared" si="87"/>
        <v>5751000</v>
      </c>
      <c r="AA74">
        <f t="shared" si="87"/>
        <v>5751000</v>
      </c>
      <c r="AB74">
        <f t="shared" si="87"/>
        <v>5751000</v>
      </c>
      <c r="AC74">
        <f t="shared" si="87"/>
        <v>5751000</v>
      </c>
      <c r="AD74">
        <f t="shared" si="87"/>
        <v>5751000</v>
      </c>
      <c r="AE74">
        <f t="shared" si="87"/>
        <v>5751000</v>
      </c>
      <c r="AF74">
        <f t="shared" si="87"/>
        <v>5751000</v>
      </c>
      <c r="AG74">
        <f t="shared" si="87"/>
        <v>5751000</v>
      </c>
      <c r="AH74">
        <f t="shared" si="87"/>
        <v>5751000</v>
      </c>
    </row>
    <row r="75" spans="1:36" x14ac:dyDescent="0.35">
      <c r="A75" t="s">
        <v>280</v>
      </c>
      <c r="B75" t="s">
        <v>619</v>
      </c>
      <c r="C75" s="11"/>
      <c r="D75" s="11"/>
      <c r="E75" s="11">
        <f>(INDEX('AEO 2022 Table 11'!16:16,MATCH(Calculations!E71,'AEO 2022 Table 11'!13:13,0))-INDEX('AEO 2022 Table 11'!21:21,MATCH(Calculations!E71,'AEO 2022 Table 11'!13:13,0)))/INDEX('AEO 2022 Table 11'!23:23,MATCH(Calculations!E71,'AEO 2022 Table 11'!13:13,0))</f>
        <v>0.53645091974861669</v>
      </c>
      <c r="F75" s="11">
        <f>(INDEX('AEO 2023 Table 11'!16:16,MATCH(Calculations!E41,'AEO 2023 Table 11'!13:13,0))-INDEX('AEO 2023 Table 11'!21:21,MATCH(Calculations!E41,'AEO 2023 Table 11'!13:13,0)))/INDEX('AEO 2023 Table 11'!23:23,MATCH(Calculations!E41,'AEO 2023 Table 11'!13:13,0))</f>
        <v>0.54997072969670069</v>
      </c>
      <c r="G75" s="11">
        <f>(INDEX('AEO 2023 Table 11'!16:16,MATCH(Calculations!F41,'AEO 2023 Table 11'!13:13,0))-INDEX('AEO 2023 Table 11'!21:21,MATCH(Calculations!F41,'AEO 2023 Table 11'!13:13,0)))/INDEX('AEO 2023 Table 11'!23:23,MATCH(Calculations!F41,'AEO 2023 Table 11'!13:13,0))</f>
        <v>0.56102856350540731</v>
      </c>
      <c r="H75" s="11">
        <f>(INDEX('AEO 2023 Table 11'!16:16,MATCH(Calculations!G41,'AEO 2023 Table 11'!13:13,0))-INDEX('AEO 2023 Table 11'!21:21,MATCH(Calculations!G41,'AEO 2023 Table 11'!13:13,0)))/INDEX('AEO 2023 Table 11'!23:23,MATCH(Calculations!G41,'AEO 2023 Table 11'!13:13,0))</f>
        <v>0.5700150141357454</v>
      </c>
      <c r="I75" s="11">
        <f>(INDEX('AEO 2023 Table 11'!16:16,MATCH(Calculations!H41,'AEO 2023 Table 11'!13:13,0))-INDEX('AEO 2023 Table 11'!21:21,MATCH(Calculations!H41,'AEO 2023 Table 11'!13:13,0)))/INDEX('AEO 2023 Table 11'!23:23,MATCH(Calculations!H41,'AEO 2023 Table 11'!13:13,0))</f>
        <v>0.57926680098894301</v>
      </c>
      <c r="J75" s="11">
        <f>(INDEX('AEO 2023 Table 11'!16:16,MATCH(Calculations!I41,'AEO 2023 Table 11'!13:13,0))-INDEX('AEO 2023 Table 11'!21:21,MATCH(Calculations!I41,'AEO 2023 Table 11'!13:13,0)))/INDEX('AEO 2023 Table 11'!23:23,MATCH(Calculations!I41,'AEO 2023 Table 11'!13:13,0))</f>
        <v>0.58769615396832875</v>
      </c>
      <c r="K75" s="11">
        <f>(INDEX('AEO 2023 Table 11'!16:16,MATCH(Calculations!J41,'AEO 2023 Table 11'!13:13,0))-INDEX('AEO 2023 Table 11'!21:21,MATCH(Calculations!J41,'AEO 2023 Table 11'!13:13,0)))/INDEX('AEO 2023 Table 11'!23:23,MATCH(Calculations!J41,'AEO 2023 Table 11'!13:13,0))</f>
        <v>0.58428341418062657</v>
      </c>
      <c r="L75" s="11">
        <f>(INDEX('AEO 2023 Table 11'!16:16,MATCH(Calculations!K41,'AEO 2023 Table 11'!13:13,0))-INDEX('AEO 2023 Table 11'!21:21,MATCH(Calculations!K41,'AEO 2023 Table 11'!13:13,0)))/INDEX('AEO 2023 Table 11'!23:23,MATCH(Calculations!K41,'AEO 2023 Table 11'!13:13,0))</f>
        <v>0.58963176201876377</v>
      </c>
      <c r="M75" s="11">
        <f>(INDEX('AEO 2023 Table 11'!16:16,MATCH(Calculations!L41,'AEO 2023 Table 11'!13:13,0))-INDEX('AEO 2023 Table 11'!21:21,MATCH(Calculations!L41,'AEO 2023 Table 11'!13:13,0)))/INDEX('AEO 2023 Table 11'!23:23,MATCH(Calculations!L41,'AEO 2023 Table 11'!13:13,0))</f>
        <v>0.58463909472541797</v>
      </c>
      <c r="N75" s="11">
        <f>(INDEX('AEO 2023 Table 11'!16:16,MATCH(Calculations!M41,'AEO 2023 Table 11'!13:13,0))-INDEX('AEO 2023 Table 11'!21:21,MATCH(Calculations!M41,'AEO 2023 Table 11'!13:13,0)))/INDEX('AEO 2023 Table 11'!23:23,MATCH(Calculations!M41,'AEO 2023 Table 11'!13:13,0))</f>
        <v>0.58233382990372573</v>
      </c>
      <c r="O75" s="11">
        <f>(INDEX('AEO 2023 Table 11'!16:16,MATCH(Calculations!N41,'AEO 2023 Table 11'!13:13,0))-INDEX('AEO 2023 Table 11'!21:21,MATCH(Calculations!N41,'AEO 2023 Table 11'!13:13,0)))/INDEX('AEO 2023 Table 11'!23:23,MATCH(Calculations!N41,'AEO 2023 Table 11'!13:13,0))</f>
        <v>0.57973773741270151</v>
      </c>
      <c r="P75" s="11">
        <f>(INDEX('AEO 2023 Table 11'!16:16,MATCH(Calculations!O41,'AEO 2023 Table 11'!13:13,0))-INDEX('AEO 2023 Table 11'!21:21,MATCH(Calculations!O41,'AEO 2023 Table 11'!13:13,0)))/INDEX('AEO 2023 Table 11'!23:23,MATCH(Calculations!O41,'AEO 2023 Table 11'!13:13,0))</f>
        <v>0.58294415337514294</v>
      </c>
      <c r="Q75" s="11">
        <f>(INDEX('AEO 2023 Table 11'!16:16,MATCH(Calculations!P41,'AEO 2023 Table 11'!13:13,0))-INDEX('AEO 2023 Table 11'!21:21,MATCH(Calculations!P41,'AEO 2023 Table 11'!13:13,0)))/INDEX('AEO 2023 Table 11'!23:23,MATCH(Calculations!P41,'AEO 2023 Table 11'!13:13,0))</f>
        <v>0.5871338237100614</v>
      </c>
      <c r="R75" s="11">
        <f>(INDEX('AEO 2023 Table 11'!16:16,MATCH(Calculations!Q41,'AEO 2023 Table 11'!13:13,0))-INDEX('AEO 2023 Table 11'!21:21,MATCH(Calculations!Q41,'AEO 2023 Table 11'!13:13,0)))/INDEX('AEO 2023 Table 11'!23:23,MATCH(Calculations!Q41,'AEO 2023 Table 11'!13:13,0))</f>
        <v>0.58381022011187156</v>
      </c>
      <c r="S75" s="11">
        <f>(INDEX('AEO 2023 Table 11'!16:16,MATCH(Calculations!R41,'AEO 2023 Table 11'!13:13,0))-INDEX('AEO 2023 Table 11'!21:21,MATCH(Calculations!R41,'AEO 2023 Table 11'!13:13,0)))/INDEX('AEO 2023 Table 11'!23:23,MATCH(Calculations!R41,'AEO 2023 Table 11'!13:13,0))</f>
        <v>0.58050239777655377</v>
      </c>
      <c r="T75" s="11">
        <f>(INDEX('AEO 2023 Table 11'!16:16,MATCH(Calculations!S41,'AEO 2023 Table 11'!13:13,0))-INDEX('AEO 2023 Table 11'!21:21,MATCH(Calculations!S41,'AEO 2023 Table 11'!13:13,0)))/INDEX('AEO 2023 Table 11'!23:23,MATCH(Calculations!S41,'AEO 2023 Table 11'!13:13,0))</f>
        <v>0.58025058567882126</v>
      </c>
      <c r="U75" s="11">
        <f>(INDEX('AEO 2023 Table 11'!16:16,MATCH(Calculations!T41,'AEO 2023 Table 11'!13:13,0))-INDEX('AEO 2023 Table 11'!21:21,MATCH(Calculations!T41,'AEO 2023 Table 11'!13:13,0)))/INDEX('AEO 2023 Table 11'!23:23,MATCH(Calculations!T41,'AEO 2023 Table 11'!13:13,0))</f>
        <v>0.58123258476512729</v>
      </c>
      <c r="V75" s="11">
        <f>(INDEX('AEO 2023 Table 11'!16:16,MATCH(Calculations!U41,'AEO 2023 Table 11'!13:13,0))-INDEX('AEO 2023 Table 11'!21:21,MATCH(Calculations!U41,'AEO 2023 Table 11'!13:13,0)))/INDEX('AEO 2023 Table 11'!23:23,MATCH(Calculations!U41,'AEO 2023 Table 11'!13:13,0))</f>
        <v>0.58013543473119111</v>
      </c>
      <c r="W75" s="11">
        <f>(INDEX('AEO 2023 Table 11'!16:16,MATCH(Calculations!V41,'AEO 2023 Table 11'!13:13,0))-INDEX('AEO 2023 Table 11'!21:21,MATCH(Calculations!V41,'AEO 2023 Table 11'!13:13,0)))/INDEX('AEO 2023 Table 11'!23:23,MATCH(Calculations!V41,'AEO 2023 Table 11'!13:13,0))</f>
        <v>0.57735226356746217</v>
      </c>
      <c r="X75" s="11">
        <f>(INDEX('AEO 2023 Table 11'!16:16,MATCH(Calculations!W41,'AEO 2023 Table 11'!13:13,0))-INDEX('AEO 2023 Table 11'!21:21,MATCH(Calculations!W41,'AEO 2023 Table 11'!13:13,0)))/INDEX('AEO 2023 Table 11'!23:23,MATCH(Calculations!W41,'AEO 2023 Table 11'!13:13,0))</f>
        <v>0.57604453871000039</v>
      </c>
      <c r="Y75" s="11">
        <f>(INDEX('AEO 2023 Table 11'!16:16,MATCH(Calculations!X41,'AEO 2023 Table 11'!13:13,0))-INDEX('AEO 2023 Table 11'!21:21,MATCH(Calculations!X41,'AEO 2023 Table 11'!13:13,0)))/INDEX('AEO 2023 Table 11'!23:23,MATCH(Calculations!X41,'AEO 2023 Table 11'!13:13,0))</f>
        <v>0.56711243014994495</v>
      </c>
      <c r="Z75" s="11">
        <f>(INDEX('AEO 2023 Table 11'!16:16,MATCH(Calculations!Y41,'AEO 2023 Table 11'!13:13,0))-INDEX('AEO 2023 Table 11'!21:21,MATCH(Calculations!Y41,'AEO 2023 Table 11'!13:13,0)))/INDEX('AEO 2023 Table 11'!23:23,MATCH(Calculations!Y41,'AEO 2023 Table 11'!13:13,0))</f>
        <v>0.56904200005122207</v>
      </c>
      <c r="AA75" s="11">
        <f>(INDEX('AEO 2023 Table 11'!16:16,MATCH(Calculations!Z41,'AEO 2023 Table 11'!13:13,0))-INDEX('AEO 2023 Table 11'!21:21,MATCH(Calculations!Z41,'AEO 2023 Table 11'!13:13,0)))/INDEX('AEO 2023 Table 11'!23:23,MATCH(Calculations!Z41,'AEO 2023 Table 11'!13:13,0))</f>
        <v>0.57322602218318386</v>
      </c>
      <c r="AB75" s="11">
        <f>(INDEX('AEO 2023 Table 11'!16:16,MATCH(Calculations!AA41,'AEO 2023 Table 11'!13:13,0))-INDEX('AEO 2023 Table 11'!21:21,MATCH(Calculations!AA41,'AEO 2023 Table 11'!13:13,0)))/INDEX('AEO 2023 Table 11'!23:23,MATCH(Calculations!AA41,'AEO 2023 Table 11'!13:13,0))</f>
        <v>0.58142614261825287</v>
      </c>
      <c r="AC75" s="11">
        <f>(INDEX('AEO 2023 Table 11'!16:16,MATCH(Calculations!AB41,'AEO 2023 Table 11'!13:13,0))-INDEX('AEO 2023 Table 11'!21:21,MATCH(Calculations!AB41,'AEO 2023 Table 11'!13:13,0)))/INDEX('AEO 2023 Table 11'!23:23,MATCH(Calculations!AB41,'AEO 2023 Table 11'!13:13,0))</f>
        <v>0.58419914075102453</v>
      </c>
      <c r="AD75" s="11">
        <f>(INDEX('AEO 2023 Table 11'!16:16,MATCH(Calculations!AC41,'AEO 2023 Table 11'!13:13,0))-INDEX('AEO 2023 Table 11'!21:21,MATCH(Calculations!AC41,'AEO 2023 Table 11'!13:13,0)))/INDEX('AEO 2023 Table 11'!23:23,MATCH(Calculations!AC41,'AEO 2023 Table 11'!13:13,0))</f>
        <v>0.59201557804393345</v>
      </c>
      <c r="AE75" s="11">
        <f>(INDEX('AEO 2023 Table 11'!16:16,MATCH(Calculations!AD41,'AEO 2023 Table 11'!13:13,0))-INDEX('AEO 2023 Table 11'!21:21,MATCH(Calculations!AD41,'AEO 2023 Table 11'!13:13,0)))/INDEX('AEO 2023 Table 11'!23:23,MATCH(Calculations!AD41,'AEO 2023 Table 11'!13:13,0))</f>
        <v>0.58992071454961459</v>
      </c>
      <c r="AF75" s="11">
        <f>(INDEX('AEO 2023 Table 11'!16:16,MATCH(Calculations!AE41,'AEO 2023 Table 11'!13:13,0))-INDEX('AEO 2023 Table 11'!21:21,MATCH(Calculations!AE41,'AEO 2023 Table 11'!13:13,0)))/INDEX('AEO 2023 Table 11'!23:23,MATCH(Calculations!AE41,'AEO 2023 Table 11'!13:13,0))</f>
        <v>0.59295487741520381</v>
      </c>
      <c r="AG75" s="11">
        <f>(INDEX('AEO 2023 Table 11'!16:16,MATCH(Calculations!AF41,'AEO 2023 Table 11'!13:13,0))-INDEX('AEO 2023 Table 11'!21:21,MATCH(Calculations!AF41,'AEO 2023 Table 11'!13:13,0)))/INDEX('AEO 2023 Table 11'!23:23,MATCH(Calculations!AF41,'AEO 2023 Table 11'!13:13,0))</f>
        <v>0.60228548336533616</v>
      </c>
      <c r="AH75" s="11">
        <f>(INDEX('AEO 2023 Table 11'!16:16,MATCH(Calculations!AG41,'AEO 2023 Table 11'!13:13,0))-INDEX('AEO 2023 Table 11'!21:21,MATCH(Calculations!AG41,'AEO 2023 Table 11'!13:13,0)))/INDEX('AEO 2023 Table 11'!23:23,MATCH(Calculations!AG41,'AEO 2023 Table 11'!13:13,0))</f>
        <v>0.60761157271644028</v>
      </c>
      <c r="AI75" s="11"/>
      <c r="AJ75" s="11"/>
    </row>
    <row r="76" spans="1:36" x14ac:dyDescent="0.35">
      <c r="A76" t="s">
        <v>283</v>
      </c>
      <c r="E76">
        <f>E72/(E73*E74*10^6*365)*E75</f>
        <v>2.9846162265946587E-8</v>
      </c>
      <c r="F76">
        <f t="shared" ref="F76:AH76" si="88">F72/(F73*F74*10^6*365)*F75</f>
        <v>2.8795207777624858E-8</v>
      </c>
      <c r="G76">
        <f t="shared" si="88"/>
        <v>2.8208023726556365E-8</v>
      </c>
      <c r="H76">
        <f t="shared" si="88"/>
        <v>2.7866389184402128E-8</v>
      </c>
      <c r="I76">
        <f t="shared" si="88"/>
        <v>2.7896016431657902E-8</v>
      </c>
      <c r="J76">
        <f t="shared" si="88"/>
        <v>2.7909586569748765E-8</v>
      </c>
      <c r="K76">
        <f t="shared" si="88"/>
        <v>2.7530089406284982E-8</v>
      </c>
      <c r="L76">
        <f t="shared" si="88"/>
        <v>2.7438579388232572E-8</v>
      </c>
      <c r="M76">
        <f t="shared" si="88"/>
        <v>2.724644808142688E-8</v>
      </c>
      <c r="N76">
        <f t="shared" si="88"/>
        <v>2.7091073081601077E-8</v>
      </c>
      <c r="O76">
        <f t="shared" si="88"/>
        <v>2.7115802687452081E-8</v>
      </c>
      <c r="P76">
        <f t="shared" si="88"/>
        <v>2.7198809361901655E-8</v>
      </c>
      <c r="Q76">
        <f t="shared" si="88"/>
        <v>2.7330321995438225E-8</v>
      </c>
      <c r="R76">
        <f t="shared" si="88"/>
        <v>2.7269860352821844E-8</v>
      </c>
      <c r="S76">
        <f t="shared" si="88"/>
        <v>2.7178266031484207E-8</v>
      </c>
      <c r="T76">
        <f t="shared" si="88"/>
        <v>2.7285630768064699E-8</v>
      </c>
      <c r="U76">
        <f t="shared" si="88"/>
        <v>2.7362669395798914E-8</v>
      </c>
      <c r="V76">
        <f t="shared" si="88"/>
        <v>2.7406850533688071E-8</v>
      </c>
      <c r="W76">
        <f t="shared" si="88"/>
        <v>2.7379736132822313E-8</v>
      </c>
      <c r="X76">
        <f t="shared" si="88"/>
        <v>2.7521691222830841E-8</v>
      </c>
      <c r="Y76">
        <f t="shared" si="88"/>
        <v>2.7374253510555262E-8</v>
      </c>
      <c r="Z76">
        <f t="shared" si="88"/>
        <v>2.7404361851028284E-8</v>
      </c>
      <c r="AA76">
        <f t="shared" si="88"/>
        <v>2.7457052059897524E-8</v>
      </c>
      <c r="AB76">
        <f t="shared" si="88"/>
        <v>2.7563604430011705E-8</v>
      </c>
      <c r="AC76">
        <f t="shared" si="88"/>
        <v>2.7624111267063938E-8</v>
      </c>
      <c r="AD76">
        <f t="shared" si="88"/>
        <v>2.7925787635702687E-8</v>
      </c>
      <c r="AE76">
        <f t="shared" si="88"/>
        <v>2.8034219035661257E-8</v>
      </c>
      <c r="AF76">
        <f t="shared" si="88"/>
        <v>2.8109001178175168E-8</v>
      </c>
      <c r="AG76">
        <f t="shared" si="88"/>
        <v>2.8255370543528462E-8</v>
      </c>
      <c r="AH76">
        <f t="shared" si="88"/>
        <v>2.842535682331473E-8</v>
      </c>
    </row>
    <row r="78" spans="1:36" x14ac:dyDescent="0.35">
      <c r="A78" s="15" t="s">
        <v>30</v>
      </c>
    </row>
    <row r="79" spans="1:36" x14ac:dyDescent="0.35">
      <c r="A79" t="s">
        <v>284</v>
      </c>
      <c r="B79" t="s">
        <v>296</v>
      </c>
      <c r="C79">
        <f>'Subsidies Paid'!J17*10^9</f>
        <v>1620000000.0000002</v>
      </c>
      <c r="D79">
        <f>'Subsidies Paid'!K17*10^9</f>
        <v>1620000000.0000002</v>
      </c>
      <c r="E79">
        <f>D79</f>
        <v>1620000000.0000002</v>
      </c>
      <c r="F79">
        <f t="shared" ref="F79:P79" si="89">E79</f>
        <v>1620000000.0000002</v>
      </c>
      <c r="G79">
        <f t="shared" si="89"/>
        <v>1620000000.0000002</v>
      </c>
      <c r="H79">
        <f t="shared" si="89"/>
        <v>1620000000.0000002</v>
      </c>
      <c r="I79">
        <f t="shared" si="89"/>
        <v>1620000000.0000002</v>
      </c>
      <c r="J79">
        <f t="shared" si="89"/>
        <v>1620000000.0000002</v>
      </c>
      <c r="K79">
        <f t="shared" si="89"/>
        <v>1620000000.0000002</v>
      </c>
      <c r="L79">
        <f t="shared" si="89"/>
        <v>1620000000.0000002</v>
      </c>
      <c r="M79">
        <f t="shared" si="89"/>
        <v>1620000000.0000002</v>
      </c>
      <c r="N79">
        <f t="shared" si="89"/>
        <v>1620000000.0000002</v>
      </c>
      <c r="O79">
        <f t="shared" si="89"/>
        <v>1620000000.0000002</v>
      </c>
      <c r="P79">
        <f t="shared" si="89"/>
        <v>1620000000.0000002</v>
      </c>
      <c r="Q79">
        <f t="shared" ref="Q79" si="90">P79</f>
        <v>1620000000.0000002</v>
      </c>
      <c r="R79">
        <f t="shared" ref="R79" si="91">Q79</f>
        <v>1620000000.0000002</v>
      </c>
      <c r="S79">
        <f t="shared" ref="S79" si="92">R79</f>
        <v>1620000000.0000002</v>
      </c>
      <c r="T79">
        <f t="shared" ref="T79" si="93">S79</f>
        <v>1620000000.0000002</v>
      </c>
      <c r="U79">
        <f t="shared" ref="U79" si="94">T79</f>
        <v>1620000000.0000002</v>
      </c>
      <c r="V79">
        <f t="shared" ref="V79" si="95">U79</f>
        <v>1620000000.0000002</v>
      </c>
      <c r="W79">
        <f t="shared" ref="W79" si="96">V79</f>
        <v>1620000000.0000002</v>
      </c>
      <c r="X79">
        <f t="shared" ref="X79" si="97">W79</f>
        <v>1620000000.0000002</v>
      </c>
      <c r="Y79">
        <f t="shared" ref="Y79" si="98">X79</f>
        <v>1620000000.0000002</v>
      </c>
      <c r="Z79">
        <f t="shared" ref="Z79" si="99">Y79</f>
        <v>1620000000.0000002</v>
      </c>
      <c r="AA79">
        <f t="shared" ref="AA79" si="100">Z79</f>
        <v>1620000000.0000002</v>
      </c>
      <c r="AB79">
        <f t="shared" ref="AB79" si="101">AA79</f>
        <v>1620000000.0000002</v>
      </c>
      <c r="AC79">
        <f t="shared" ref="AC79" si="102">AB79</f>
        <v>1620000000.0000002</v>
      </c>
      <c r="AD79">
        <f t="shared" ref="AD79" si="103">AC79</f>
        <v>1620000000.0000002</v>
      </c>
      <c r="AE79">
        <f t="shared" ref="AE79" si="104">AD79</f>
        <v>1620000000.0000002</v>
      </c>
      <c r="AF79">
        <f t="shared" ref="AF79" si="105">AE79</f>
        <v>1620000000.0000002</v>
      </c>
      <c r="AG79">
        <f t="shared" ref="AG79" si="106">AF79</f>
        <v>1620000000.0000002</v>
      </c>
      <c r="AH79">
        <f t="shared" ref="AH79" si="107">AG79</f>
        <v>1620000000.0000002</v>
      </c>
    </row>
    <row r="80" spans="1:36" x14ac:dyDescent="0.35">
      <c r="A80" t="s">
        <v>285</v>
      </c>
      <c r="B80" t="s">
        <v>618</v>
      </c>
      <c r="C80" s="11"/>
      <c r="D80" s="11"/>
      <c r="E80" s="11">
        <f>INDEX('AEO 2022 Table 1'!16:16,MATCH(Calculations!E71,'AEO 2022 Table 1'!13:13,0))/SUM(INDEX('AEO 2022 Table 1'!16:18,0,MATCH(Calculations!D41,'AEO 2022 Table 1'!13:13,0)))</f>
        <v>0.35184656502224881</v>
      </c>
      <c r="F80" s="11">
        <f>INDEX('AEO 2023 Table 1'!16:16,MATCH(Calculations!E41,'AEO 2023 Table 1'!13:13,0))/SUM(INDEX('AEO 2023 Table 1'!16:18,0,MATCH(Calculations!E41,'AEO 2023 Table 1'!13:13,0)))</f>
        <v>0.35039299479423891</v>
      </c>
      <c r="G80" s="11">
        <f>INDEX('AEO 2023 Table 1'!16:16,MATCH(Calculations!F41,'AEO 2023 Table 1'!13:13,0))/SUM(INDEX('AEO 2023 Table 1'!16:18,0,MATCH(Calculations!F41,'AEO 2023 Table 1'!13:13,0)))</f>
        <v>0.3572556772712438</v>
      </c>
      <c r="H80" s="11">
        <f>INDEX('AEO 2023 Table 1'!16:16,MATCH(Calculations!G41,'AEO 2023 Table 1'!13:13,0))/SUM(INDEX('AEO 2023 Table 1'!16:18,0,MATCH(Calculations!G41,'AEO 2023 Table 1'!13:13,0)))</f>
        <v>0.36762213497827889</v>
      </c>
      <c r="I80" s="11">
        <f>INDEX('AEO 2023 Table 1'!16:16,MATCH(Calculations!H41,'AEO 2023 Table 1'!13:13,0))/SUM(INDEX('AEO 2023 Table 1'!16:18,0,MATCH(Calculations!H41,'AEO 2023 Table 1'!13:13,0)))</f>
        <v>0.37043770186126601</v>
      </c>
      <c r="J80" s="11">
        <f>INDEX('AEO 2023 Table 1'!16:16,MATCH(Calculations!I41,'AEO 2023 Table 1'!13:13,0))/SUM(INDEX('AEO 2023 Table 1'!16:18,0,MATCH(Calculations!I41,'AEO 2023 Table 1'!13:13,0)))</f>
        <v>0.37042160486504039</v>
      </c>
      <c r="K80" s="11">
        <f>INDEX('AEO 2023 Table 1'!16:16,MATCH(Calculations!J41,'AEO 2023 Table 1'!13:13,0))/SUM(INDEX('AEO 2023 Table 1'!16:18,0,MATCH(Calculations!J41,'AEO 2023 Table 1'!13:13,0)))</f>
        <v>0.37319565495428675</v>
      </c>
      <c r="L80" s="11">
        <f>INDEX('AEO 2023 Table 1'!16:16,MATCH(Calculations!K41,'AEO 2023 Table 1'!13:13,0))/SUM(INDEX('AEO 2023 Table 1'!16:18,0,MATCH(Calculations!K41,'AEO 2023 Table 1'!13:13,0)))</f>
        <v>0.37530727304986211</v>
      </c>
      <c r="M80" s="11">
        <f>INDEX('AEO 2023 Table 1'!16:16,MATCH(Calculations!L41,'AEO 2023 Table 1'!13:13,0))/SUM(INDEX('AEO 2023 Table 1'!16:18,0,MATCH(Calculations!L41,'AEO 2023 Table 1'!13:13,0)))</f>
        <v>0.37423621625506565</v>
      </c>
      <c r="N80" s="11">
        <f>INDEX('AEO 2023 Table 1'!16:16,MATCH(Calculations!M41,'AEO 2023 Table 1'!13:13,0))/SUM(INDEX('AEO 2023 Table 1'!16:18,0,MATCH(Calculations!M41,'AEO 2023 Table 1'!13:13,0)))</f>
        <v>0.3731330454917724</v>
      </c>
      <c r="O80" s="11">
        <f>INDEX('AEO 2023 Table 1'!16:16,MATCH(Calculations!N41,'AEO 2023 Table 1'!13:13,0))/SUM(INDEX('AEO 2023 Table 1'!16:18,0,MATCH(Calculations!N41,'AEO 2023 Table 1'!13:13,0)))</f>
        <v>0.36969435763906977</v>
      </c>
      <c r="P80" s="11">
        <f>INDEX('AEO 2023 Table 1'!16:16,MATCH(Calculations!O41,'AEO 2023 Table 1'!13:13,0))/SUM(INDEX('AEO 2023 Table 1'!16:18,0,MATCH(Calculations!O41,'AEO 2023 Table 1'!13:13,0)))</f>
        <v>0.36726777194170063</v>
      </c>
      <c r="Q80" s="11">
        <f>INDEX('AEO 2023 Table 1'!16:16,MATCH(Calculations!P41,'AEO 2023 Table 1'!13:13,0))/SUM(INDEX('AEO 2023 Table 1'!16:18,0,MATCH(Calculations!P41,'AEO 2023 Table 1'!13:13,0)))</f>
        <v>0.36460140444540667</v>
      </c>
      <c r="R80" s="11">
        <f>INDEX('AEO 2023 Table 1'!16:16,MATCH(Calculations!Q41,'AEO 2023 Table 1'!13:13,0))/SUM(INDEX('AEO 2023 Table 1'!16:18,0,MATCH(Calculations!Q41,'AEO 2023 Table 1'!13:13,0)))</f>
        <v>0.36076677032049226</v>
      </c>
      <c r="S80" s="11">
        <f>INDEX('AEO 2023 Table 1'!16:16,MATCH(Calculations!R41,'AEO 2023 Table 1'!13:13,0))/SUM(INDEX('AEO 2023 Table 1'!16:18,0,MATCH(Calculations!R41,'AEO 2023 Table 1'!13:13,0)))</f>
        <v>0.35769905776593075</v>
      </c>
      <c r="T80" s="11">
        <f>INDEX('AEO 2023 Table 1'!16:16,MATCH(Calculations!S41,'AEO 2023 Table 1'!13:13,0))/SUM(INDEX('AEO 2023 Table 1'!16:18,0,MATCH(Calculations!S41,'AEO 2023 Table 1'!13:13,0)))</f>
        <v>0.35431244879694929</v>
      </c>
      <c r="U80" s="11">
        <f>INDEX('AEO 2023 Table 1'!16:16,MATCH(Calculations!T41,'AEO 2023 Table 1'!13:13,0))/SUM(INDEX('AEO 2023 Table 1'!16:18,0,MATCH(Calculations!T41,'AEO 2023 Table 1'!13:13,0)))</f>
        <v>0.35203163065215742</v>
      </c>
      <c r="V80" s="11">
        <f>INDEX('AEO 2023 Table 1'!16:16,MATCH(Calculations!U41,'AEO 2023 Table 1'!13:13,0))/SUM(INDEX('AEO 2023 Table 1'!16:18,0,MATCH(Calculations!U41,'AEO 2023 Table 1'!13:13,0)))</f>
        <v>0.34986539580940818</v>
      </c>
      <c r="W80" s="11">
        <f>INDEX('AEO 2023 Table 1'!16:16,MATCH(Calculations!V41,'AEO 2023 Table 1'!13:13,0))/SUM(INDEX('AEO 2023 Table 1'!16:18,0,MATCH(Calculations!V41,'AEO 2023 Table 1'!13:13,0)))</f>
        <v>0.34724222999562881</v>
      </c>
      <c r="X80" s="11">
        <f>INDEX('AEO 2023 Table 1'!16:16,MATCH(Calculations!W41,'AEO 2023 Table 1'!13:13,0))/SUM(INDEX('AEO 2023 Table 1'!16:18,0,MATCH(Calculations!W41,'AEO 2023 Table 1'!13:13,0)))</f>
        <v>0.34488501354912693</v>
      </c>
      <c r="Y80" s="11">
        <f>INDEX('AEO 2023 Table 1'!16:16,MATCH(Calculations!X41,'AEO 2023 Table 1'!13:13,0))/SUM(INDEX('AEO 2023 Table 1'!16:18,0,MATCH(Calculations!X41,'AEO 2023 Table 1'!13:13,0)))</f>
        <v>0.34162085122903424</v>
      </c>
      <c r="Z80" s="11">
        <f>INDEX('AEO 2023 Table 1'!16:16,MATCH(Calculations!Y41,'AEO 2023 Table 1'!13:13,0))/SUM(INDEX('AEO 2023 Table 1'!16:18,0,MATCH(Calculations!Y41,'AEO 2023 Table 1'!13:13,0)))</f>
        <v>0.34060971560296893</v>
      </c>
      <c r="AA80" s="11">
        <f>INDEX('AEO 2023 Table 1'!16:16,MATCH(Calculations!Z41,'AEO 2023 Table 1'!13:13,0))/SUM(INDEX('AEO 2023 Table 1'!16:18,0,MATCH(Calculations!Z41,'AEO 2023 Table 1'!13:13,0)))</f>
        <v>0.34077379718833745</v>
      </c>
      <c r="AB80" s="11">
        <f>INDEX('AEO 2023 Table 1'!16:16,MATCH(Calculations!AA41,'AEO 2023 Table 1'!13:13,0))/SUM(INDEX('AEO 2023 Table 1'!16:18,0,MATCH(Calculations!AA41,'AEO 2023 Table 1'!13:13,0)))</f>
        <v>0.34248443263459161</v>
      </c>
      <c r="AC80" s="11">
        <f>INDEX('AEO 2023 Table 1'!16:16,MATCH(Calculations!AB41,'AEO 2023 Table 1'!13:13,0))/SUM(INDEX('AEO 2023 Table 1'!16:18,0,MATCH(Calculations!AB41,'AEO 2023 Table 1'!13:13,0)))</f>
        <v>0.34215348791543265</v>
      </c>
      <c r="AD80" s="11">
        <f>INDEX('AEO 2023 Table 1'!16:16,MATCH(Calculations!AC41,'AEO 2023 Table 1'!13:13,0))/SUM(INDEX('AEO 2023 Table 1'!16:18,0,MATCH(Calculations!AC41,'AEO 2023 Table 1'!13:13,0)))</f>
        <v>0.3431056744280947</v>
      </c>
      <c r="AE80" s="11">
        <f>INDEX('AEO 2023 Table 1'!16:16,MATCH(Calculations!AD41,'AEO 2023 Table 1'!13:13,0))/SUM(INDEX('AEO 2023 Table 1'!16:18,0,MATCH(Calculations!AD41,'AEO 2023 Table 1'!13:13,0)))</f>
        <v>0.34014729517512177</v>
      </c>
      <c r="AF80" s="11">
        <f>INDEX('AEO 2023 Table 1'!16:16,MATCH(Calculations!AE41,'AEO 2023 Table 1'!13:13,0))/SUM(INDEX('AEO 2023 Table 1'!16:18,0,MATCH(Calculations!AE41,'AEO 2023 Table 1'!13:13,0)))</f>
        <v>0.34035593698615396</v>
      </c>
      <c r="AG80" s="11">
        <f>INDEX('AEO 2023 Table 1'!16:16,MATCH(Calculations!AF41,'AEO 2023 Table 1'!13:13,0))/SUM(INDEX('AEO 2023 Table 1'!16:18,0,MATCH(Calculations!AF41,'AEO 2023 Table 1'!13:13,0)))</f>
        <v>0.34219181567315837</v>
      </c>
      <c r="AH80" s="11">
        <f>INDEX('AEO 2023 Table 1'!16:16,MATCH(Calculations!AG41,'AEO 2023 Table 1'!13:13,0))/SUM(INDEX('AEO 2023 Table 1'!16:18,0,MATCH(Calculations!AG41,'AEO 2023 Table 1'!13:13,0)))</f>
        <v>0.34100818986426873</v>
      </c>
      <c r="AI80" s="11"/>
      <c r="AJ80" s="11"/>
    </row>
    <row r="81" spans="1:36" x14ac:dyDescent="0.35">
      <c r="A81" t="s">
        <v>277</v>
      </c>
      <c r="B81" t="s">
        <v>619</v>
      </c>
      <c r="C81" s="4"/>
      <c r="D81" s="4"/>
      <c r="E81" s="4">
        <f t="shared" ref="E81:AH83" si="108">E73</f>
        <v>11.13137</v>
      </c>
      <c r="F81" s="4">
        <f t="shared" si="108"/>
        <v>11.828412999999999</v>
      </c>
      <c r="G81" s="4">
        <f t="shared" si="108"/>
        <v>12.317411</v>
      </c>
      <c r="H81" s="4">
        <f t="shared" si="108"/>
        <v>12.668136000000001</v>
      </c>
      <c r="I81" s="4">
        <f t="shared" si="108"/>
        <v>12.860077</v>
      </c>
      <c r="J81" s="4">
        <f t="shared" si="108"/>
        <v>13.04087</v>
      </c>
      <c r="K81" s="4">
        <f t="shared" si="108"/>
        <v>13.143864000000001</v>
      </c>
      <c r="L81" s="4">
        <f t="shared" si="108"/>
        <v>13.308415999999999</v>
      </c>
      <c r="M81" s="4">
        <f t="shared" si="108"/>
        <v>13.288779</v>
      </c>
      <c r="N81" s="4">
        <f t="shared" si="108"/>
        <v>13.312295000000001</v>
      </c>
      <c r="O81" s="4">
        <f t="shared" si="108"/>
        <v>13.240861000000001</v>
      </c>
      <c r="P81" s="4">
        <f t="shared" si="108"/>
        <v>13.273460999999999</v>
      </c>
      <c r="Q81" s="4">
        <f t="shared" si="108"/>
        <v>13.304527999999999</v>
      </c>
      <c r="R81" s="4">
        <f t="shared" si="108"/>
        <v>13.258546000000001</v>
      </c>
      <c r="S81" s="4">
        <f t="shared" si="108"/>
        <v>13.227854000000001</v>
      </c>
      <c r="T81" s="4">
        <f t="shared" si="108"/>
        <v>13.170089000000001</v>
      </c>
      <c r="U81" s="4">
        <f t="shared" si="108"/>
        <v>13.155234999999999</v>
      </c>
      <c r="V81" s="4">
        <f t="shared" si="108"/>
        <v>13.109235999999999</v>
      </c>
      <c r="W81" s="4">
        <f t="shared" si="108"/>
        <v>13.059265</v>
      </c>
      <c r="X81" s="4">
        <f t="shared" si="108"/>
        <v>12.962479</v>
      </c>
      <c r="Y81" s="4">
        <f t="shared" si="108"/>
        <v>12.830216999999999</v>
      </c>
      <c r="Z81" s="4">
        <f t="shared" si="108"/>
        <v>12.859726999999999</v>
      </c>
      <c r="AA81" s="4">
        <f t="shared" si="108"/>
        <v>12.929422000000001</v>
      </c>
      <c r="AB81" s="4">
        <f t="shared" si="108"/>
        <v>13.063684</v>
      </c>
      <c r="AC81" s="4">
        <f t="shared" si="108"/>
        <v>13.097238000000001</v>
      </c>
      <c r="AD81" s="4">
        <f t="shared" si="108"/>
        <v>13.129096000000001</v>
      </c>
      <c r="AE81" s="4">
        <f t="shared" si="108"/>
        <v>13.032037000000001</v>
      </c>
      <c r="AF81" s="4">
        <f t="shared" si="108"/>
        <v>13.064216</v>
      </c>
      <c r="AG81" s="4">
        <f t="shared" si="108"/>
        <v>13.201051</v>
      </c>
      <c r="AH81" s="4">
        <f t="shared" si="108"/>
        <v>13.238148000000001</v>
      </c>
      <c r="AI81" s="4"/>
      <c r="AJ81" s="4"/>
    </row>
    <row r="82" spans="1:36" x14ac:dyDescent="0.35">
      <c r="A82" t="s">
        <v>279</v>
      </c>
      <c r="B82" t="s">
        <v>278</v>
      </c>
      <c r="C82">
        <f t="shared" ref="C82:R82" si="109">C74</f>
        <v>5751000</v>
      </c>
      <c r="D82">
        <f t="shared" si="109"/>
        <v>5751000</v>
      </c>
      <c r="E82">
        <f t="shared" si="109"/>
        <v>5751000</v>
      </c>
      <c r="F82">
        <f t="shared" si="109"/>
        <v>5751000</v>
      </c>
      <c r="G82">
        <f t="shared" si="109"/>
        <v>5751000</v>
      </c>
      <c r="H82">
        <f t="shared" si="109"/>
        <v>5751000</v>
      </c>
      <c r="I82">
        <f t="shared" si="109"/>
        <v>5751000</v>
      </c>
      <c r="J82">
        <f t="shared" si="109"/>
        <v>5751000</v>
      </c>
      <c r="K82">
        <f t="shared" si="109"/>
        <v>5751000</v>
      </c>
      <c r="L82">
        <f t="shared" si="109"/>
        <v>5751000</v>
      </c>
      <c r="M82">
        <f t="shared" si="109"/>
        <v>5751000</v>
      </c>
      <c r="N82">
        <f t="shared" si="109"/>
        <v>5751000</v>
      </c>
      <c r="O82">
        <f t="shared" si="109"/>
        <v>5751000</v>
      </c>
      <c r="P82">
        <f t="shared" si="109"/>
        <v>5751000</v>
      </c>
      <c r="Q82">
        <f t="shared" si="109"/>
        <v>5751000</v>
      </c>
      <c r="R82">
        <f t="shared" si="109"/>
        <v>5751000</v>
      </c>
      <c r="S82">
        <f t="shared" si="108"/>
        <v>5751000</v>
      </c>
      <c r="T82">
        <f t="shared" si="108"/>
        <v>5751000</v>
      </c>
      <c r="U82">
        <f t="shared" si="108"/>
        <v>5751000</v>
      </c>
      <c r="V82">
        <f t="shared" si="108"/>
        <v>5751000</v>
      </c>
      <c r="W82">
        <f t="shared" si="108"/>
        <v>5751000</v>
      </c>
      <c r="X82">
        <f t="shared" si="108"/>
        <v>5751000</v>
      </c>
      <c r="Y82">
        <f t="shared" si="108"/>
        <v>5751000</v>
      </c>
      <c r="Z82">
        <f t="shared" si="108"/>
        <v>5751000</v>
      </c>
      <c r="AA82">
        <f t="shared" si="108"/>
        <v>5751000</v>
      </c>
      <c r="AB82">
        <f t="shared" si="108"/>
        <v>5751000</v>
      </c>
      <c r="AC82">
        <f t="shared" si="108"/>
        <v>5751000</v>
      </c>
      <c r="AD82">
        <f t="shared" si="108"/>
        <v>5751000</v>
      </c>
      <c r="AE82">
        <f t="shared" si="108"/>
        <v>5751000</v>
      </c>
      <c r="AF82">
        <f t="shared" si="108"/>
        <v>5751000</v>
      </c>
      <c r="AG82">
        <f t="shared" si="108"/>
        <v>5751000</v>
      </c>
      <c r="AH82">
        <f t="shared" si="108"/>
        <v>5751000</v>
      </c>
    </row>
    <row r="83" spans="1:36" x14ac:dyDescent="0.35">
      <c r="A83" t="s">
        <v>280</v>
      </c>
      <c r="B83" t="s">
        <v>619</v>
      </c>
      <c r="C83" s="11"/>
      <c r="D83" s="11"/>
      <c r="E83" s="11">
        <f t="shared" si="108"/>
        <v>0.53645091974861669</v>
      </c>
      <c r="F83" s="11">
        <f t="shared" si="108"/>
        <v>0.54997072969670069</v>
      </c>
      <c r="G83" s="11">
        <f t="shared" si="108"/>
        <v>0.56102856350540731</v>
      </c>
      <c r="H83" s="11">
        <f t="shared" si="108"/>
        <v>0.5700150141357454</v>
      </c>
      <c r="I83" s="11">
        <f t="shared" si="108"/>
        <v>0.57926680098894301</v>
      </c>
      <c r="J83" s="11">
        <f t="shared" si="108"/>
        <v>0.58769615396832875</v>
      </c>
      <c r="K83" s="11">
        <f t="shared" si="108"/>
        <v>0.58428341418062657</v>
      </c>
      <c r="L83" s="11">
        <f t="shared" si="108"/>
        <v>0.58963176201876377</v>
      </c>
      <c r="M83" s="11">
        <f t="shared" si="108"/>
        <v>0.58463909472541797</v>
      </c>
      <c r="N83" s="11">
        <f t="shared" si="108"/>
        <v>0.58233382990372573</v>
      </c>
      <c r="O83" s="11">
        <f t="shared" si="108"/>
        <v>0.57973773741270151</v>
      </c>
      <c r="P83" s="11">
        <f t="shared" si="108"/>
        <v>0.58294415337514294</v>
      </c>
      <c r="Q83" s="11">
        <f t="shared" si="108"/>
        <v>0.5871338237100614</v>
      </c>
      <c r="R83" s="11">
        <f t="shared" si="108"/>
        <v>0.58381022011187156</v>
      </c>
      <c r="S83" s="11">
        <f t="shared" si="108"/>
        <v>0.58050239777655377</v>
      </c>
      <c r="T83" s="11">
        <f t="shared" si="108"/>
        <v>0.58025058567882126</v>
      </c>
      <c r="U83" s="11">
        <f t="shared" si="108"/>
        <v>0.58123258476512729</v>
      </c>
      <c r="V83" s="11">
        <f t="shared" si="108"/>
        <v>0.58013543473119111</v>
      </c>
      <c r="W83" s="11">
        <f t="shared" si="108"/>
        <v>0.57735226356746217</v>
      </c>
      <c r="X83" s="11">
        <f t="shared" si="108"/>
        <v>0.57604453871000039</v>
      </c>
      <c r="Y83" s="11">
        <f t="shared" si="108"/>
        <v>0.56711243014994495</v>
      </c>
      <c r="Z83" s="11">
        <f t="shared" si="108"/>
        <v>0.56904200005122207</v>
      </c>
      <c r="AA83" s="11">
        <f t="shared" si="108"/>
        <v>0.57322602218318386</v>
      </c>
      <c r="AB83" s="11">
        <f t="shared" si="108"/>
        <v>0.58142614261825287</v>
      </c>
      <c r="AC83" s="11">
        <f t="shared" si="108"/>
        <v>0.58419914075102453</v>
      </c>
      <c r="AD83" s="11">
        <f t="shared" si="108"/>
        <v>0.59201557804393345</v>
      </c>
      <c r="AE83" s="11">
        <f t="shared" si="108"/>
        <v>0.58992071454961459</v>
      </c>
      <c r="AF83" s="11">
        <f t="shared" si="108"/>
        <v>0.59295487741520381</v>
      </c>
      <c r="AG83" s="11">
        <f t="shared" si="108"/>
        <v>0.60228548336533616</v>
      </c>
      <c r="AH83" s="11">
        <f t="shared" si="108"/>
        <v>0.60761157271644028</v>
      </c>
      <c r="AI83" s="11"/>
      <c r="AJ83" s="11"/>
    </row>
    <row r="84" spans="1:36" x14ac:dyDescent="0.35">
      <c r="A84" t="s">
        <v>283</v>
      </c>
      <c r="E84">
        <f t="shared" ref="E84:AH84" si="110">(E79*E80)/(E81*10^6*E82*365)*E83</f>
        <v>1.3086197591722575E-8</v>
      </c>
      <c r="F84">
        <f t="shared" si="110"/>
        <v>1.2573242556967248E-8</v>
      </c>
      <c r="G84">
        <f t="shared" si="110"/>
        <v>1.2558086250677707E-8</v>
      </c>
      <c r="H84">
        <f t="shared" si="110"/>
        <v>1.276597569806997E-8</v>
      </c>
      <c r="I84">
        <f t="shared" si="110"/>
        <v>1.2877425133234231E-8</v>
      </c>
      <c r="J84">
        <f t="shared" si="110"/>
        <v>1.2883129564787314E-8</v>
      </c>
      <c r="K84">
        <f t="shared" si="110"/>
        <v>1.2803121376941791E-8</v>
      </c>
      <c r="L84">
        <f t="shared" si="110"/>
        <v>1.2832765706635958E-8</v>
      </c>
      <c r="M84">
        <f t="shared" si="110"/>
        <v>1.2706541823800715E-8</v>
      </c>
      <c r="N84">
        <f t="shared" si="110"/>
        <v>1.2596839122627953E-8</v>
      </c>
      <c r="O84">
        <f t="shared" si="110"/>
        <v>1.249214307336668E-8</v>
      </c>
      <c r="P84">
        <f t="shared" si="110"/>
        <v>1.2448137464905045E-8</v>
      </c>
      <c r="Q84">
        <f t="shared" si="110"/>
        <v>1.2417516560954453E-8</v>
      </c>
      <c r="R84">
        <f t="shared" si="110"/>
        <v>1.2259735618043825E-8</v>
      </c>
      <c r="S84">
        <f t="shared" si="110"/>
        <v>1.211465926530877E-8</v>
      </c>
      <c r="T84">
        <f t="shared" si="110"/>
        <v>1.2047365092409131E-8</v>
      </c>
      <c r="U84">
        <f t="shared" si="110"/>
        <v>1.2003608234435645E-8</v>
      </c>
      <c r="V84">
        <f t="shared" si="110"/>
        <v>1.1949006113823131E-8</v>
      </c>
      <c r="W84">
        <f t="shared" si="110"/>
        <v>1.1847683863810807E-8</v>
      </c>
      <c r="X84">
        <f t="shared" si="110"/>
        <v>1.1828266567273126E-8</v>
      </c>
      <c r="Y84">
        <f t="shared" si="110"/>
        <v>1.1653551979520873E-8</v>
      </c>
      <c r="Z84">
        <f t="shared" si="110"/>
        <v>1.1631839132386572E-8</v>
      </c>
      <c r="AA84">
        <f t="shared" si="110"/>
        <v>1.1659817770676626E-8</v>
      </c>
      <c r="AB84">
        <f t="shared" si="110"/>
        <v>1.1763823682934262E-8</v>
      </c>
      <c r="AC84">
        <f t="shared" si="110"/>
        <v>1.1778254887196682E-8</v>
      </c>
      <c r="AD84">
        <f t="shared" si="110"/>
        <v>1.1940018342390233E-8</v>
      </c>
      <c r="AE84">
        <f t="shared" si="110"/>
        <v>1.188302870713068E-8</v>
      </c>
      <c r="AF84">
        <f t="shared" si="110"/>
        <v>1.1922035386664001E-8</v>
      </c>
      <c r="AG84">
        <f t="shared" si="110"/>
        <v>1.2048758160822129E-8</v>
      </c>
      <c r="AH84">
        <f t="shared" si="110"/>
        <v>1.207931750156499E-8</v>
      </c>
    </row>
    <row r="86" spans="1:36" x14ac:dyDescent="0.35">
      <c r="A86" s="15" t="s">
        <v>31</v>
      </c>
    </row>
    <row r="87" spans="1:36" x14ac:dyDescent="0.35">
      <c r="A87" t="s">
        <v>284</v>
      </c>
      <c r="B87" t="s">
        <v>296</v>
      </c>
      <c r="C87">
        <f>'Subsidies Paid'!J18*10^9</f>
        <v>140000000</v>
      </c>
      <c r="D87">
        <f>'Subsidies Paid'!K18*10^9</f>
        <v>140000000</v>
      </c>
      <c r="E87">
        <f>D87</f>
        <v>140000000</v>
      </c>
      <c r="F87">
        <f t="shared" ref="F87:P87" si="111">E87</f>
        <v>140000000</v>
      </c>
      <c r="G87">
        <f t="shared" si="111"/>
        <v>140000000</v>
      </c>
      <c r="H87">
        <f t="shared" si="111"/>
        <v>140000000</v>
      </c>
      <c r="I87">
        <f t="shared" si="111"/>
        <v>140000000</v>
      </c>
      <c r="J87">
        <f t="shared" si="111"/>
        <v>140000000</v>
      </c>
      <c r="K87">
        <f t="shared" si="111"/>
        <v>140000000</v>
      </c>
      <c r="L87">
        <f t="shared" si="111"/>
        <v>140000000</v>
      </c>
      <c r="M87">
        <f t="shared" si="111"/>
        <v>140000000</v>
      </c>
      <c r="N87">
        <f t="shared" si="111"/>
        <v>140000000</v>
      </c>
      <c r="O87">
        <f t="shared" si="111"/>
        <v>140000000</v>
      </c>
      <c r="P87">
        <f t="shared" si="111"/>
        <v>140000000</v>
      </c>
      <c r="Q87">
        <f t="shared" ref="Q87" si="112">P87</f>
        <v>140000000</v>
      </c>
      <c r="R87">
        <f t="shared" ref="R87" si="113">Q87</f>
        <v>140000000</v>
      </c>
      <c r="S87">
        <f t="shared" ref="S87" si="114">R87</f>
        <v>140000000</v>
      </c>
      <c r="T87">
        <f t="shared" ref="T87" si="115">S87</f>
        <v>140000000</v>
      </c>
      <c r="U87">
        <f t="shared" ref="U87" si="116">T87</f>
        <v>140000000</v>
      </c>
      <c r="V87">
        <f t="shared" ref="V87" si="117">U87</f>
        <v>140000000</v>
      </c>
      <c r="W87">
        <f t="shared" ref="W87" si="118">V87</f>
        <v>140000000</v>
      </c>
      <c r="X87">
        <f t="shared" ref="X87" si="119">W87</f>
        <v>140000000</v>
      </c>
      <c r="Y87">
        <f t="shared" ref="Y87" si="120">X87</f>
        <v>140000000</v>
      </c>
      <c r="Z87">
        <f t="shared" ref="Z87" si="121">Y87</f>
        <v>140000000</v>
      </c>
      <c r="AA87">
        <f t="shared" ref="AA87" si="122">Z87</f>
        <v>140000000</v>
      </c>
      <c r="AB87">
        <f t="shared" ref="AB87" si="123">AA87</f>
        <v>140000000</v>
      </c>
      <c r="AC87">
        <f t="shared" ref="AC87" si="124">AB87</f>
        <v>140000000</v>
      </c>
      <c r="AD87">
        <f t="shared" ref="AD87" si="125">AC87</f>
        <v>140000000</v>
      </c>
      <c r="AE87">
        <f t="shared" ref="AE87" si="126">AD87</f>
        <v>140000000</v>
      </c>
      <c r="AF87">
        <f t="shared" ref="AF87" si="127">AE87</f>
        <v>140000000</v>
      </c>
      <c r="AG87">
        <f t="shared" ref="AG87" si="128">AF87</f>
        <v>140000000</v>
      </c>
      <c r="AH87">
        <f t="shared" ref="AH87" si="129">AG87</f>
        <v>140000000</v>
      </c>
    </row>
    <row r="88" spans="1:36" x14ac:dyDescent="0.35">
      <c r="A88" t="s">
        <v>285</v>
      </c>
      <c r="B88" t="s">
        <v>618</v>
      </c>
      <c r="C88" s="11"/>
      <c r="D88" s="11"/>
      <c r="E88" s="11">
        <f t="shared" ref="D88:AH91" si="130">E80</f>
        <v>0.35184656502224881</v>
      </c>
      <c r="F88" s="11">
        <f t="shared" si="130"/>
        <v>0.35039299479423891</v>
      </c>
      <c r="G88" s="11">
        <f t="shared" si="130"/>
        <v>0.3572556772712438</v>
      </c>
      <c r="H88" s="11">
        <f t="shared" si="130"/>
        <v>0.36762213497827889</v>
      </c>
      <c r="I88" s="11">
        <f t="shared" si="130"/>
        <v>0.37043770186126601</v>
      </c>
      <c r="J88" s="11">
        <f t="shared" si="130"/>
        <v>0.37042160486504039</v>
      </c>
      <c r="K88" s="11">
        <f t="shared" si="130"/>
        <v>0.37319565495428675</v>
      </c>
      <c r="L88" s="11">
        <f t="shared" si="130"/>
        <v>0.37530727304986211</v>
      </c>
      <c r="M88" s="11">
        <f t="shared" si="130"/>
        <v>0.37423621625506565</v>
      </c>
      <c r="N88" s="11">
        <f t="shared" si="130"/>
        <v>0.3731330454917724</v>
      </c>
      <c r="O88" s="11">
        <f t="shared" si="130"/>
        <v>0.36969435763906977</v>
      </c>
      <c r="P88" s="11">
        <f t="shared" si="130"/>
        <v>0.36726777194170063</v>
      </c>
      <c r="Q88" s="11">
        <f t="shared" si="130"/>
        <v>0.36460140444540667</v>
      </c>
      <c r="R88" s="11">
        <f t="shared" si="130"/>
        <v>0.36076677032049226</v>
      </c>
      <c r="S88" s="11">
        <f t="shared" si="130"/>
        <v>0.35769905776593075</v>
      </c>
      <c r="T88" s="11">
        <f t="shared" si="130"/>
        <v>0.35431244879694929</v>
      </c>
      <c r="U88" s="11">
        <f t="shared" si="130"/>
        <v>0.35203163065215742</v>
      </c>
      <c r="V88" s="11">
        <f t="shared" si="130"/>
        <v>0.34986539580940818</v>
      </c>
      <c r="W88" s="11">
        <f t="shared" si="130"/>
        <v>0.34724222999562881</v>
      </c>
      <c r="X88" s="11">
        <f t="shared" si="130"/>
        <v>0.34488501354912693</v>
      </c>
      <c r="Y88" s="11">
        <f t="shared" si="130"/>
        <v>0.34162085122903424</v>
      </c>
      <c r="Z88" s="11">
        <f t="shared" si="130"/>
        <v>0.34060971560296893</v>
      </c>
      <c r="AA88" s="11">
        <f t="shared" si="130"/>
        <v>0.34077379718833745</v>
      </c>
      <c r="AB88" s="11">
        <f t="shared" si="130"/>
        <v>0.34248443263459161</v>
      </c>
      <c r="AC88" s="11">
        <f t="shared" si="130"/>
        <v>0.34215348791543265</v>
      </c>
      <c r="AD88" s="11">
        <f t="shared" si="130"/>
        <v>0.3431056744280947</v>
      </c>
      <c r="AE88" s="11">
        <f t="shared" si="130"/>
        <v>0.34014729517512177</v>
      </c>
      <c r="AF88" s="11">
        <f t="shared" si="130"/>
        <v>0.34035593698615396</v>
      </c>
      <c r="AG88" s="11">
        <f t="shared" si="130"/>
        <v>0.34219181567315837</v>
      </c>
      <c r="AH88" s="11">
        <f t="shared" si="130"/>
        <v>0.34100818986426873</v>
      </c>
      <c r="AI88" s="11"/>
      <c r="AJ88" s="11"/>
    </row>
    <row r="89" spans="1:36" x14ac:dyDescent="0.35">
      <c r="A89" t="s">
        <v>277</v>
      </c>
      <c r="B89" t="s">
        <v>619</v>
      </c>
      <c r="C89" s="4"/>
      <c r="D89" s="4"/>
      <c r="E89" s="4">
        <f t="shared" ref="C89:R90" si="131">E81</f>
        <v>11.13137</v>
      </c>
      <c r="F89" s="4">
        <f t="shared" si="131"/>
        <v>11.828412999999999</v>
      </c>
      <c r="G89" s="4">
        <f t="shared" si="131"/>
        <v>12.317411</v>
      </c>
      <c r="H89" s="4">
        <f t="shared" si="131"/>
        <v>12.668136000000001</v>
      </c>
      <c r="I89" s="4">
        <f t="shared" si="131"/>
        <v>12.860077</v>
      </c>
      <c r="J89" s="4">
        <f t="shared" si="131"/>
        <v>13.04087</v>
      </c>
      <c r="K89" s="4">
        <f t="shared" si="131"/>
        <v>13.143864000000001</v>
      </c>
      <c r="L89" s="4">
        <f t="shared" si="131"/>
        <v>13.308415999999999</v>
      </c>
      <c r="M89" s="4">
        <f t="shared" si="131"/>
        <v>13.288779</v>
      </c>
      <c r="N89" s="4">
        <f t="shared" si="131"/>
        <v>13.312295000000001</v>
      </c>
      <c r="O89" s="4">
        <f t="shared" si="131"/>
        <v>13.240861000000001</v>
      </c>
      <c r="P89" s="4">
        <f t="shared" si="131"/>
        <v>13.273460999999999</v>
      </c>
      <c r="Q89" s="4">
        <f t="shared" si="131"/>
        <v>13.304527999999999</v>
      </c>
      <c r="R89" s="4">
        <f t="shared" si="131"/>
        <v>13.258546000000001</v>
      </c>
      <c r="S89" s="4">
        <f t="shared" si="130"/>
        <v>13.227854000000001</v>
      </c>
      <c r="T89" s="4">
        <f t="shared" si="130"/>
        <v>13.170089000000001</v>
      </c>
      <c r="U89" s="4">
        <f t="shared" si="130"/>
        <v>13.155234999999999</v>
      </c>
      <c r="V89" s="4">
        <f t="shared" si="130"/>
        <v>13.109235999999999</v>
      </c>
      <c r="W89" s="4">
        <f t="shared" si="130"/>
        <v>13.059265</v>
      </c>
      <c r="X89" s="4">
        <f t="shared" si="130"/>
        <v>12.962479</v>
      </c>
      <c r="Y89" s="4">
        <f t="shared" si="130"/>
        <v>12.830216999999999</v>
      </c>
      <c r="Z89" s="4">
        <f t="shared" si="130"/>
        <v>12.859726999999999</v>
      </c>
      <c r="AA89" s="4">
        <f t="shared" si="130"/>
        <v>12.929422000000001</v>
      </c>
      <c r="AB89" s="4">
        <f t="shared" si="130"/>
        <v>13.063684</v>
      </c>
      <c r="AC89" s="4">
        <f t="shared" si="130"/>
        <v>13.097238000000001</v>
      </c>
      <c r="AD89" s="4">
        <f t="shared" si="130"/>
        <v>13.129096000000001</v>
      </c>
      <c r="AE89" s="4">
        <f t="shared" si="130"/>
        <v>13.032037000000001</v>
      </c>
      <c r="AF89" s="4">
        <f t="shared" si="130"/>
        <v>13.064216</v>
      </c>
      <c r="AG89" s="4">
        <f t="shared" si="130"/>
        <v>13.201051</v>
      </c>
      <c r="AH89" s="4">
        <f t="shared" si="130"/>
        <v>13.238148000000001</v>
      </c>
      <c r="AI89" s="4"/>
      <c r="AJ89" s="4"/>
    </row>
    <row r="90" spans="1:36" x14ac:dyDescent="0.35">
      <c r="A90" t="s">
        <v>279</v>
      </c>
      <c r="B90" t="s">
        <v>278</v>
      </c>
      <c r="C90">
        <f t="shared" si="131"/>
        <v>5751000</v>
      </c>
      <c r="D90">
        <f t="shared" si="130"/>
        <v>5751000</v>
      </c>
      <c r="E90">
        <f t="shared" si="130"/>
        <v>5751000</v>
      </c>
      <c r="F90">
        <f t="shared" si="130"/>
        <v>5751000</v>
      </c>
      <c r="G90">
        <f t="shared" si="130"/>
        <v>5751000</v>
      </c>
      <c r="H90">
        <f t="shared" si="130"/>
        <v>5751000</v>
      </c>
      <c r="I90">
        <f t="shared" si="130"/>
        <v>5751000</v>
      </c>
      <c r="J90">
        <f t="shared" si="130"/>
        <v>5751000</v>
      </c>
      <c r="K90">
        <f t="shared" si="130"/>
        <v>5751000</v>
      </c>
      <c r="L90">
        <f t="shared" si="130"/>
        <v>5751000</v>
      </c>
      <c r="M90">
        <f t="shared" si="130"/>
        <v>5751000</v>
      </c>
      <c r="N90">
        <f t="shared" si="130"/>
        <v>5751000</v>
      </c>
      <c r="O90">
        <f t="shared" si="130"/>
        <v>5751000</v>
      </c>
      <c r="P90">
        <f t="shared" si="130"/>
        <v>5751000</v>
      </c>
      <c r="Q90">
        <f t="shared" si="130"/>
        <v>5751000</v>
      </c>
      <c r="R90">
        <f t="shared" si="130"/>
        <v>5751000</v>
      </c>
      <c r="S90">
        <f t="shared" si="130"/>
        <v>5751000</v>
      </c>
      <c r="T90">
        <f t="shared" si="130"/>
        <v>5751000</v>
      </c>
      <c r="U90">
        <f t="shared" si="130"/>
        <v>5751000</v>
      </c>
      <c r="V90">
        <f t="shared" si="130"/>
        <v>5751000</v>
      </c>
      <c r="W90">
        <f t="shared" si="130"/>
        <v>5751000</v>
      </c>
      <c r="X90">
        <f t="shared" si="130"/>
        <v>5751000</v>
      </c>
      <c r="Y90">
        <f t="shared" si="130"/>
        <v>5751000</v>
      </c>
      <c r="Z90">
        <f t="shared" si="130"/>
        <v>5751000</v>
      </c>
      <c r="AA90">
        <f t="shared" si="130"/>
        <v>5751000</v>
      </c>
      <c r="AB90">
        <f t="shared" si="130"/>
        <v>5751000</v>
      </c>
      <c r="AC90">
        <f t="shared" si="130"/>
        <v>5751000</v>
      </c>
      <c r="AD90">
        <f t="shared" si="130"/>
        <v>5751000</v>
      </c>
      <c r="AE90">
        <f t="shared" si="130"/>
        <v>5751000</v>
      </c>
      <c r="AF90">
        <f t="shared" si="130"/>
        <v>5751000</v>
      </c>
      <c r="AG90">
        <f t="shared" si="130"/>
        <v>5751000</v>
      </c>
      <c r="AH90">
        <f t="shared" si="130"/>
        <v>5751000</v>
      </c>
    </row>
    <row r="91" spans="1:36" x14ac:dyDescent="0.35">
      <c r="A91" t="s">
        <v>280</v>
      </c>
      <c r="B91" t="s">
        <v>619</v>
      </c>
      <c r="C91" s="11"/>
      <c r="D91" s="11"/>
      <c r="E91" s="11">
        <f t="shared" si="130"/>
        <v>0.53645091974861669</v>
      </c>
      <c r="F91" s="11">
        <f t="shared" si="130"/>
        <v>0.54997072969670069</v>
      </c>
      <c r="G91" s="11">
        <f t="shared" si="130"/>
        <v>0.56102856350540731</v>
      </c>
      <c r="H91" s="11">
        <f t="shared" si="130"/>
        <v>0.5700150141357454</v>
      </c>
      <c r="I91" s="11">
        <f t="shared" si="130"/>
        <v>0.57926680098894301</v>
      </c>
      <c r="J91" s="11">
        <f t="shared" si="130"/>
        <v>0.58769615396832875</v>
      </c>
      <c r="K91" s="11">
        <f t="shared" si="130"/>
        <v>0.58428341418062657</v>
      </c>
      <c r="L91" s="11">
        <f t="shared" si="130"/>
        <v>0.58963176201876377</v>
      </c>
      <c r="M91" s="11">
        <f t="shared" si="130"/>
        <v>0.58463909472541797</v>
      </c>
      <c r="N91" s="11">
        <f t="shared" si="130"/>
        <v>0.58233382990372573</v>
      </c>
      <c r="O91" s="11">
        <f t="shared" si="130"/>
        <v>0.57973773741270151</v>
      </c>
      <c r="P91" s="11">
        <f t="shared" si="130"/>
        <v>0.58294415337514294</v>
      </c>
      <c r="Q91" s="11">
        <f t="shared" si="130"/>
        <v>0.5871338237100614</v>
      </c>
      <c r="R91" s="11">
        <f t="shared" si="130"/>
        <v>0.58381022011187156</v>
      </c>
      <c r="S91" s="11">
        <f t="shared" si="130"/>
        <v>0.58050239777655377</v>
      </c>
      <c r="T91" s="11">
        <f t="shared" si="130"/>
        <v>0.58025058567882126</v>
      </c>
      <c r="U91" s="11">
        <f t="shared" si="130"/>
        <v>0.58123258476512729</v>
      </c>
      <c r="V91" s="11">
        <f t="shared" si="130"/>
        <v>0.58013543473119111</v>
      </c>
      <c r="W91" s="11">
        <f t="shared" si="130"/>
        <v>0.57735226356746217</v>
      </c>
      <c r="X91" s="11">
        <f t="shared" si="130"/>
        <v>0.57604453871000039</v>
      </c>
      <c r="Y91" s="11">
        <f t="shared" si="130"/>
        <v>0.56711243014994495</v>
      </c>
      <c r="Z91" s="11">
        <f t="shared" si="130"/>
        <v>0.56904200005122207</v>
      </c>
      <c r="AA91" s="11">
        <f t="shared" si="130"/>
        <v>0.57322602218318386</v>
      </c>
      <c r="AB91" s="11">
        <f t="shared" si="130"/>
        <v>0.58142614261825287</v>
      </c>
      <c r="AC91" s="11">
        <f t="shared" si="130"/>
        <v>0.58419914075102453</v>
      </c>
      <c r="AD91" s="11">
        <f t="shared" si="130"/>
        <v>0.59201557804393345</v>
      </c>
      <c r="AE91" s="11">
        <f t="shared" si="130"/>
        <v>0.58992071454961459</v>
      </c>
      <c r="AF91" s="11">
        <f t="shared" si="130"/>
        <v>0.59295487741520381</v>
      </c>
      <c r="AG91" s="11">
        <f t="shared" si="130"/>
        <v>0.60228548336533616</v>
      </c>
      <c r="AH91" s="11">
        <f t="shared" si="130"/>
        <v>0.60761157271644028</v>
      </c>
      <c r="AI91" s="11"/>
      <c r="AJ91" s="11"/>
    </row>
    <row r="92" spans="1:36" x14ac:dyDescent="0.35">
      <c r="A92" t="s">
        <v>283</v>
      </c>
      <c r="E92">
        <f t="shared" ref="E92:AH92" si="132">(E87*E88)/(E89*10^6*E90*365)*E91</f>
        <v>1.1309059647167658E-9</v>
      </c>
      <c r="F92">
        <f t="shared" si="132"/>
        <v>1.0865765172687743E-9</v>
      </c>
      <c r="G92">
        <f t="shared" si="132"/>
        <v>1.0852667130215302E-9</v>
      </c>
      <c r="H92">
        <f t="shared" si="132"/>
        <v>1.1032324677344416E-9</v>
      </c>
      <c r="I92">
        <f t="shared" si="132"/>
        <v>1.112863900402958E-9</v>
      </c>
      <c r="J92">
        <f t="shared" si="132"/>
        <v>1.1133568759692737E-9</v>
      </c>
      <c r="K92">
        <f t="shared" si="132"/>
        <v>1.1064425881307719E-9</v>
      </c>
      <c r="L92">
        <f t="shared" si="132"/>
        <v>1.1090044437833543E-9</v>
      </c>
      <c r="M92">
        <f t="shared" si="132"/>
        <v>1.0980962069951234E-9</v>
      </c>
      <c r="N92">
        <f t="shared" si="132"/>
        <v>1.0886157266468599E-9</v>
      </c>
      <c r="O92">
        <f t="shared" si="132"/>
        <v>1.0795679199205771E-9</v>
      </c>
      <c r="P92">
        <f t="shared" si="132"/>
        <v>1.0757649661029048E-9</v>
      </c>
      <c r="Q92">
        <f t="shared" si="132"/>
        <v>1.0731187151442118E-9</v>
      </c>
      <c r="R92">
        <f t="shared" si="132"/>
        <v>1.0594833250161329E-9</v>
      </c>
      <c r="S92">
        <f t="shared" si="132"/>
        <v>1.046945862434091E-9</v>
      </c>
      <c r="T92">
        <f t="shared" si="132"/>
        <v>1.0411303166279495E-9</v>
      </c>
      <c r="U92">
        <f t="shared" si="132"/>
        <v>1.0373488597660434E-9</v>
      </c>
      <c r="V92">
        <f t="shared" si="132"/>
        <v>1.0326301579847149E-9</v>
      </c>
      <c r="W92">
        <f t="shared" si="132"/>
        <v>1.0238739141564893E-9</v>
      </c>
      <c r="X92">
        <f t="shared" si="132"/>
        <v>1.0221958761840972E-9</v>
      </c>
      <c r="Y92">
        <f t="shared" si="132"/>
        <v>1.007097084649952E-9</v>
      </c>
      <c r="Z92">
        <f t="shared" si="132"/>
        <v>1.0052206657618027E-9</v>
      </c>
      <c r="AA92">
        <f t="shared" si="132"/>
        <v>1.0076385727745231E-9</v>
      </c>
      <c r="AB92">
        <f t="shared" si="132"/>
        <v>1.0166267380313556E-9</v>
      </c>
      <c r="AC92">
        <f t="shared" si="132"/>
        <v>1.0178738791404539E-9</v>
      </c>
      <c r="AD92">
        <f t="shared" si="132"/>
        <v>1.0318534369966866E-9</v>
      </c>
      <c r="AE92">
        <f t="shared" si="132"/>
        <v>1.026928406789071E-9</v>
      </c>
      <c r="AF92">
        <f t="shared" si="132"/>
        <v>1.0302993544030616E-9</v>
      </c>
      <c r="AG92">
        <f t="shared" si="132"/>
        <v>1.0412507052562333E-9</v>
      </c>
      <c r="AH92">
        <f t="shared" si="132"/>
        <v>1.043891635937715E-9</v>
      </c>
    </row>
    <row r="94" spans="1:36" x14ac:dyDescent="0.35">
      <c r="A94" s="15" t="s">
        <v>38</v>
      </c>
    </row>
    <row r="95" spans="1:36" x14ac:dyDescent="0.35">
      <c r="A95" t="s">
        <v>284</v>
      </c>
      <c r="B95" t="s">
        <v>296</v>
      </c>
      <c r="C95">
        <f>'Subsidies Paid'!J19*10^9</f>
        <v>1200000000</v>
      </c>
      <c r="D95">
        <f>'Subsidies Paid'!K19*10^9</f>
        <v>1200000000</v>
      </c>
      <c r="E95">
        <f>D95</f>
        <v>1200000000</v>
      </c>
      <c r="F95">
        <f t="shared" ref="F95:P95" si="133">E95</f>
        <v>1200000000</v>
      </c>
      <c r="G95">
        <f t="shared" si="133"/>
        <v>1200000000</v>
      </c>
      <c r="H95">
        <f t="shared" si="133"/>
        <v>1200000000</v>
      </c>
      <c r="I95">
        <f t="shared" si="133"/>
        <v>1200000000</v>
      </c>
      <c r="J95">
        <f t="shared" si="133"/>
        <v>1200000000</v>
      </c>
      <c r="K95">
        <f t="shared" si="133"/>
        <v>1200000000</v>
      </c>
      <c r="L95">
        <f t="shared" si="133"/>
        <v>1200000000</v>
      </c>
      <c r="M95">
        <f t="shared" si="133"/>
        <v>1200000000</v>
      </c>
      <c r="N95">
        <f t="shared" si="133"/>
        <v>1200000000</v>
      </c>
      <c r="O95">
        <f t="shared" si="133"/>
        <v>1200000000</v>
      </c>
      <c r="P95">
        <f t="shared" si="133"/>
        <v>1200000000</v>
      </c>
      <c r="Q95">
        <f t="shared" ref="Q95" si="134">P95</f>
        <v>1200000000</v>
      </c>
      <c r="R95">
        <f t="shared" ref="R95" si="135">Q95</f>
        <v>1200000000</v>
      </c>
      <c r="S95">
        <f t="shared" ref="S95" si="136">R95</f>
        <v>1200000000</v>
      </c>
      <c r="T95">
        <f t="shared" ref="T95" si="137">S95</f>
        <v>1200000000</v>
      </c>
      <c r="U95">
        <f t="shared" ref="U95" si="138">T95</f>
        <v>1200000000</v>
      </c>
      <c r="V95">
        <f t="shared" ref="V95" si="139">U95</f>
        <v>1200000000</v>
      </c>
      <c r="W95">
        <f t="shared" ref="W95" si="140">V95</f>
        <v>1200000000</v>
      </c>
      <c r="X95">
        <f t="shared" ref="X95" si="141">W95</f>
        <v>1200000000</v>
      </c>
      <c r="Y95">
        <f t="shared" ref="Y95" si="142">X95</f>
        <v>1200000000</v>
      </c>
      <c r="Z95">
        <f t="shared" ref="Z95" si="143">Y95</f>
        <v>1200000000</v>
      </c>
      <c r="AA95">
        <f t="shared" ref="AA95" si="144">Z95</f>
        <v>1200000000</v>
      </c>
      <c r="AB95">
        <f t="shared" ref="AB95" si="145">AA95</f>
        <v>1200000000</v>
      </c>
      <c r="AC95">
        <f t="shared" ref="AC95" si="146">AB95</f>
        <v>1200000000</v>
      </c>
      <c r="AD95">
        <f t="shared" ref="AD95" si="147">AC95</f>
        <v>1200000000</v>
      </c>
      <c r="AE95">
        <f t="shared" ref="AE95" si="148">AD95</f>
        <v>1200000000</v>
      </c>
      <c r="AF95">
        <f t="shared" ref="AF95" si="149">AE95</f>
        <v>1200000000</v>
      </c>
      <c r="AG95">
        <f t="shared" ref="AG95" si="150">AF95</f>
        <v>1200000000</v>
      </c>
      <c r="AH95">
        <f t="shared" ref="AH95" si="151">AG95</f>
        <v>1200000000</v>
      </c>
    </row>
    <row r="96" spans="1:36" x14ac:dyDescent="0.35">
      <c r="A96" t="s">
        <v>285</v>
      </c>
      <c r="B96" t="s">
        <v>618</v>
      </c>
      <c r="C96" s="11"/>
      <c r="D96" s="11"/>
      <c r="E96" s="11">
        <f>E88</f>
        <v>0.35184656502224881</v>
      </c>
      <c r="F96" s="11">
        <f t="shared" ref="D96:AH99" si="152">F88</f>
        <v>0.35039299479423891</v>
      </c>
      <c r="G96" s="11">
        <f t="shared" si="152"/>
        <v>0.3572556772712438</v>
      </c>
      <c r="H96" s="11">
        <f t="shared" si="152"/>
        <v>0.36762213497827889</v>
      </c>
      <c r="I96" s="11">
        <f t="shared" si="152"/>
        <v>0.37043770186126601</v>
      </c>
      <c r="J96" s="11">
        <f t="shared" si="152"/>
        <v>0.37042160486504039</v>
      </c>
      <c r="K96" s="11">
        <f t="shared" si="152"/>
        <v>0.37319565495428675</v>
      </c>
      <c r="L96" s="11">
        <f t="shared" si="152"/>
        <v>0.37530727304986211</v>
      </c>
      <c r="M96" s="11">
        <f t="shared" si="152"/>
        <v>0.37423621625506565</v>
      </c>
      <c r="N96" s="11">
        <f t="shared" si="152"/>
        <v>0.3731330454917724</v>
      </c>
      <c r="O96" s="11">
        <f t="shared" si="152"/>
        <v>0.36969435763906977</v>
      </c>
      <c r="P96" s="11">
        <f t="shared" si="152"/>
        <v>0.36726777194170063</v>
      </c>
      <c r="Q96" s="11">
        <f t="shared" si="152"/>
        <v>0.36460140444540667</v>
      </c>
      <c r="R96" s="11">
        <f t="shared" si="152"/>
        <v>0.36076677032049226</v>
      </c>
      <c r="S96" s="11">
        <f t="shared" si="152"/>
        <v>0.35769905776593075</v>
      </c>
      <c r="T96" s="11">
        <f t="shared" si="152"/>
        <v>0.35431244879694929</v>
      </c>
      <c r="U96" s="11">
        <f t="shared" si="152"/>
        <v>0.35203163065215742</v>
      </c>
      <c r="V96" s="11">
        <f t="shared" si="152"/>
        <v>0.34986539580940818</v>
      </c>
      <c r="W96" s="11">
        <f t="shared" si="152"/>
        <v>0.34724222999562881</v>
      </c>
      <c r="X96" s="11">
        <f t="shared" si="152"/>
        <v>0.34488501354912693</v>
      </c>
      <c r="Y96" s="11">
        <f t="shared" si="152"/>
        <v>0.34162085122903424</v>
      </c>
      <c r="Z96" s="11">
        <f t="shared" si="152"/>
        <v>0.34060971560296893</v>
      </c>
      <c r="AA96" s="11">
        <f t="shared" si="152"/>
        <v>0.34077379718833745</v>
      </c>
      <c r="AB96" s="11">
        <f t="shared" si="152"/>
        <v>0.34248443263459161</v>
      </c>
      <c r="AC96" s="11">
        <f t="shared" si="152"/>
        <v>0.34215348791543265</v>
      </c>
      <c r="AD96" s="11">
        <f t="shared" si="152"/>
        <v>0.3431056744280947</v>
      </c>
      <c r="AE96" s="11">
        <f t="shared" si="152"/>
        <v>0.34014729517512177</v>
      </c>
      <c r="AF96" s="11">
        <f t="shared" si="152"/>
        <v>0.34035593698615396</v>
      </c>
      <c r="AG96" s="11">
        <f t="shared" si="152"/>
        <v>0.34219181567315837</v>
      </c>
      <c r="AH96" s="11">
        <f t="shared" si="152"/>
        <v>0.34100818986426873</v>
      </c>
      <c r="AI96" s="11"/>
      <c r="AJ96" s="11"/>
    </row>
    <row r="97" spans="1:36" x14ac:dyDescent="0.35">
      <c r="A97" t="s">
        <v>277</v>
      </c>
      <c r="B97" t="s">
        <v>619</v>
      </c>
      <c r="C97" s="4"/>
      <c r="D97" s="4"/>
      <c r="E97" s="4">
        <f t="shared" ref="C97:R98" si="153">E89</f>
        <v>11.13137</v>
      </c>
      <c r="F97" s="4">
        <f t="shared" si="153"/>
        <v>11.828412999999999</v>
      </c>
      <c r="G97" s="4">
        <f t="shared" si="153"/>
        <v>12.317411</v>
      </c>
      <c r="H97" s="4">
        <f t="shared" si="153"/>
        <v>12.668136000000001</v>
      </c>
      <c r="I97" s="4">
        <f t="shared" si="153"/>
        <v>12.860077</v>
      </c>
      <c r="J97" s="4">
        <f t="shared" si="153"/>
        <v>13.04087</v>
      </c>
      <c r="K97" s="4">
        <f t="shared" si="153"/>
        <v>13.143864000000001</v>
      </c>
      <c r="L97" s="4">
        <f t="shared" si="153"/>
        <v>13.308415999999999</v>
      </c>
      <c r="M97" s="4">
        <f t="shared" si="153"/>
        <v>13.288779</v>
      </c>
      <c r="N97" s="4">
        <f t="shared" si="153"/>
        <v>13.312295000000001</v>
      </c>
      <c r="O97" s="4">
        <f t="shared" si="153"/>
        <v>13.240861000000001</v>
      </c>
      <c r="P97" s="4">
        <f t="shared" si="153"/>
        <v>13.273460999999999</v>
      </c>
      <c r="Q97" s="4">
        <f t="shared" si="153"/>
        <v>13.304527999999999</v>
      </c>
      <c r="R97" s="4">
        <f t="shared" si="153"/>
        <v>13.258546000000001</v>
      </c>
      <c r="S97" s="4">
        <f t="shared" si="152"/>
        <v>13.227854000000001</v>
      </c>
      <c r="T97" s="4">
        <f t="shared" si="152"/>
        <v>13.170089000000001</v>
      </c>
      <c r="U97" s="4">
        <f t="shared" si="152"/>
        <v>13.155234999999999</v>
      </c>
      <c r="V97" s="4">
        <f t="shared" si="152"/>
        <v>13.109235999999999</v>
      </c>
      <c r="W97" s="4">
        <f t="shared" si="152"/>
        <v>13.059265</v>
      </c>
      <c r="X97" s="4">
        <f t="shared" si="152"/>
        <v>12.962479</v>
      </c>
      <c r="Y97" s="4">
        <f t="shared" si="152"/>
        <v>12.830216999999999</v>
      </c>
      <c r="Z97" s="4">
        <f t="shared" si="152"/>
        <v>12.859726999999999</v>
      </c>
      <c r="AA97" s="4">
        <f t="shared" si="152"/>
        <v>12.929422000000001</v>
      </c>
      <c r="AB97" s="4">
        <f t="shared" si="152"/>
        <v>13.063684</v>
      </c>
      <c r="AC97" s="4">
        <f t="shared" si="152"/>
        <v>13.097238000000001</v>
      </c>
      <c r="AD97" s="4">
        <f t="shared" si="152"/>
        <v>13.129096000000001</v>
      </c>
      <c r="AE97" s="4">
        <f t="shared" si="152"/>
        <v>13.032037000000001</v>
      </c>
      <c r="AF97" s="4">
        <f t="shared" si="152"/>
        <v>13.064216</v>
      </c>
      <c r="AG97" s="4">
        <f t="shared" si="152"/>
        <v>13.201051</v>
      </c>
      <c r="AH97" s="4">
        <f t="shared" si="152"/>
        <v>13.238148000000001</v>
      </c>
      <c r="AI97" s="4"/>
      <c r="AJ97" s="4"/>
    </row>
    <row r="98" spans="1:36" x14ac:dyDescent="0.35">
      <c r="A98" t="s">
        <v>279</v>
      </c>
      <c r="B98" t="s">
        <v>278</v>
      </c>
      <c r="C98">
        <f t="shared" si="153"/>
        <v>5751000</v>
      </c>
      <c r="D98">
        <f t="shared" si="152"/>
        <v>5751000</v>
      </c>
      <c r="E98">
        <f t="shared" si="152"/>
        <v>5751000</v>
      </c>
      <c r="F98">
        <f t="shared" si="152"/>
        <v>5751000</v>
      </c>
      <c r="G98">
        <f t="shared" si="152"/>
        <v>5751000</v>
      </c>
      <c r="H98">
        <f t="shared" si="152"/>
        <v>5751000</v>
      </c>
      <c r="I98">
        <f t="shared" si="152"/>
        <v>5751000</v>
      </c>
      <c r="J98">
        <f t="shared" si="152"/>
        <v>5751000</v>
      </c>
      <c r="K98">
        <f t="shared" si="152"/>
        <v>5751000</v>
      </c>
      <c r="L98">
        <f t="shared" si="152"/>
        <v>5751000</v>
      </c>
      <c r="M98">
        <f t="shared" si="152"/>
        <v>5751000</v>
      </c>
      <c r="N98">
        <f t="shared" si="152"/>
        <v>5751000</v>
      </c>
      <c r="O98">
        <f t="shared" si="152"/>
        <v>5751000</v>
      </c>
      <c r="P98">
        <f t="shared" si="152"/>
        <v>5751000</v>
      </c>
      <c r="Q98">
        <f t="shared" si="152"/>
        <v>5751000</v>
      </c>
      <c r="R98">
        <f t="shared" si="152"/>
        <v>5751000</v>
      </c>
      <c r="S98">
        <f t="shared" si="152"/>
        <v>5751000</v>
      </c>
      <c r="T98">
        <f t="shared" si="152"/>
        <v>5751000</v>
      </c>
      <c r="U98">
        <f t="shared" si="152"/>
        <v>5751000</v>
      </c>
      <c r="V98">
        <f t="shared" si="152"/>
        <v>5751000</v>
      </c>
      <c r="W98">
        <f t="shared" si="152"/>
        <v>5751000</v>
      </c>
      <c r="X98">
        <f t="shared" si="152"/>
        <v>5751000</v>
      </c>
      <c r="Y98">
        <f t="shared" si="152"/>
        <v>5751000</v>
      </c>
      <c r="Z98">
        <f t="shared" si="152"/>
        <v>5751000</v>
      </c>
      <c r="AA98">
        <f t="shared" si="152"/>
        <v>5751000</v>
      </c>
      <c r="AB98">
        <f t="shared" si="152"/>
        <v>5751000</v>
      </c>
      <c r="AC98">
        <f t="shared" si="152"/>
        <v>5751000</v>
      </c>
      <c r="AD98">
        <f t="shared" si="152"/>
        <v>5751000</v>
      </c>
      <c r="AE98">
        <f t="shared" si="152"/>
        <v>5751000</v>
      </c>
      <c r="AF98">
        <f t="shared" si="152"/>
        <v>5751000</v>
      </c>
      <c r="AG98">
        <f t="shared" si="152"/>
        <v>5751000</v>
      </c>
      <c r="AH98">
        <f t="shared" si="152"/>
        <v>5751000</v>
      </c>
    </row>
    <row r="99" spans="1:36" x14ac:dyDescent="0.35">
      <c r="A99" t="s">
        <v>280</v>
      </c>
      <c r="B99" t="s">
        <v>619</v>
      </c>
      <c r="C99" s="11"/>
      <c r="D99" s="11"/>
      <c r="E99" s="11">
        <f t="shared" si="152"/>
        <v>0.53645091974861669</v>
      </c>
      <c r="F99" s="11">
        <f t="shared" si="152"/>
        <v>0.54997072969670069</v>
      </c>
      <c r="G99" s="11">
        <f t="shared" si="152"/>
        <v>0.56102856350540731</v>
      </c>
      <c r="H99" s="11">
        <f t="shared" si="152"/>
        <v>0.5700150141357454</v>
      </c>
      <c r="I99" s="11">
        <f t="shared" si="152"/>
        <v>0.57926680098894301</v>
      </c>
      <c r="J99" s="11">
        <f t="shared" si="152"/>
        <v>0.58769615396832875</v>
      </c>
      <c r="K99" s="11">
        <f t="shared" si="152"/>
        <v>0.58428341418062657</v>
      </c>
      <c r="L99" s="11">
        <f t="shared" si="152"/>
        <v>0.58963176201876377</v>
      </c>
      <c r="M99" s="11">
        <f t="shared" si="152"/>
        <v>0.58463909472541797</v>
      </c>
      <c r="N99" s="11">
        <f t="shared" si="152"/>
        <v>0.58233382990372573</v>
      </c>
      <c r="O99" s="11">
        <f t="shared" si="152"/>
        <v>0.57973773741270151</v>
      </c>
      <c r="P99" s="11">
        <f t="shared" si="152"/>
        <v>0.58294415337514294</v>
      </c>
      <c r="Q99" s="11">
        <f t="shared" si="152"/>
        <v>0.5871338237100614</v>
      </c>
      <c r="R99" s="11">
        <f t="shared" si="152"/>
        <v>0.58381022011187156</v>
      </c>
      <c r="S99" s="11">
        <f t="shared" si="152"/>
        <v>0.58050239777655377</v>
      </c>
      <c r="T99" s="11">
        <f t="shared" si="152"/>
        <v>0.58025058567882126</v>
      </c>
      <c r="U99" s="11">
        <f t="shared" si="152"/>
        <v>0.58123258476512729</v>
      </c>
      <c r="V99" s="11">
        <f t="shared" si="152"/>
        <v>0.58013543473119111</v>
      </c>
      <c r="W99" s="11">
        <f t="shared" si="152"/>
        <v>0.57735226356746217</v>
      </c>
      <c r="X99" s="11">
        <f t="shared" si="152"/>
        <v>0.57604453871000039</v>
      </c>
      <c r="Y99" s="11">
        <f t="shared" si="152"/>
        <v>0.56711243014994495</v>
      </c>
      <c r="Z99" s="11">
        <f t="shared" si="152"/>
        <v>0.56904200005122207</v>
      </c>
      <c r="AA99" s="11">
        <f t="shared" si="152"/>
        <v>0.57322602218318386</v>
      </c>
      <c r="AB99" s="11">
        <f t="shared" si="152"/>
        <v>0.58142614261825287</v>
      </c>
      <c r="AC99" s="11">
        <f t="shared" si="152"/>
        <v>0.58419914075102453</v>
      </c>
      <c r="AD99" s="11">
        <f t="shared" si="152"/>
        <v>0.59201557804393345</v>
      </c>
      <c r="AE99" s="11">
        <f t="shared" si="152"/>
        <v>0.58992071454961459</v>
      </c>
      <c r="AF99" s="11">
        <f t="shared" si="152"/>
        <v>0.59295487741520381</v>
      </c>
      <c r="AG99" s="11">
        <f t="shared" si="152"/>
        <v>0.60228548336533616</v>
      </c>
      <c r="AH99" s="11">
        <f t="shared" si="152"/>
        <v>0.60761157271644028</v>
      </c>
      <c r="AI99" s="11"/>
      <c r="AJ99" s="11"/>
    </row>
    <row r="100" spans="1:36" x14ac:dyDescent="0.35">
      <c r="A100" t="s">
        <v>283</v>
      </c>
      <c r="E100">
        <f t="shared" ref="E100:AH100" si="154">(E95*E96)/(E97*10^6*E98*365)*E99</f>
        <v>9.6934796975722764E-9</v>
      </c>
      <c r="F100">
        <f t="shared" si="154"/>
        <v>9.3135130051609239E-9</v>
      </c>
      <c r="G100">
        <f t="shared" si="154"/>
        <v>9.3022861116131159E-9</v>
      </c>
      <c r="H100">
        <f t="shared" si="154"/>
        <v>9.4562782948666427E-9</v>
      </c>
      <c r="I100">
        <f t="shared" si="154"/>
        <v>9.5388334320253546E-9</v>
      </c>
      <c r="J100">
        <f t="shared" si="154"/>
        <v>9.5430589368794907E-9</v>
      </c>
      <c r="K100">
        <f t="shared" si="154"/>
        <v>9.4837936125494742E-9</v>
      </c>
      <c r="L100">
        <f t="shared" si="154"/>
        <v>9.5057523752858944E-9</v>
      </c>
      <c r="M100">
        <f t="shared" si="154"/>
        <v>9.4122532028153438E-9</v>
      </c>
      <c r="N100">
        <f t="shared" si="154"/>
        <v>9.3309919426873702E-9</v>
      </c>
      <c r="O100">
        <f t="shared" si="154"/>
        <v>9.2534393136049469E-9</v>
      </c>
      <c r="P100">
        <f t="shared" si="154"/>
        <v>9.2208425665963274E-9</v>
      </c>
      <c r="Q100">
        <f t="shared" si="154"/>
        <v>9.1981604155218148E-9</v>
      </c>
      <c r="R100">
        <f t="shared" si="154"/>
        <v>9.0812856429954243E-9</v>
      </c>
      <c r="S100">
        <f t="shared" si="154"/>
        <v>8.9738216780064943E-9</v>
      </c>
      <c r="T100">
        <f t="shared" si="154"/>
        <v>8.9239741425252819E-9</v>
      </c>
      <c r="U100">
        <f t="shared" si="154"/>
        <v>8.8915616551375141E-9</v>
      </c>
      <c r="V100">
        <f t="shared" si="154"/>
        <v>8.8511156398689853E-9</v>
      </c>
      <c r="W100">
        <f t="shared" si="154"/>
        <v>8.7760621213413361E-9</v>
      </c>
      <c r="X100">
        <f t="shared" si="154"/>
        <v>8.7616789387208335E-9</v>
      </c>
      <c r="Y100">
        <f t="shared" si="154"/>
        <v>8.632260725571016E-9</v>
      </c>
      <c r="Z100">
        <f t="shared" si="154"/>
        <v>8.6161771351011639E-9</v>
      </c>
      <c r="AA100">
        <f t="shared" si="154"/>
        <v>8.6369020523530535E-9</v>
      </c>
      <c r="AB100">
        <f t="shared" si="154"/>
        <v>8.713943468840192E-9</v>
      </c>
      <c r="AC100">
        <f t="shared" si="154"/>
        <v>8.724633249775318E-9</v>
      </c>
      <c r="AD100">
        <f t="shared" si="154"/>
        <v>8.8444580314001715E-9</v>
      </c>
      <c r="AE100">
        <f t="shared" si="154"/>
        <v>8.8022434867634656E-9</v>
      </c>
      <c r="AF100">
        <f t="shared" si="154"/>
        <v>8.8311373234548144E-9</v>
      </c>
      <c r="AG100">
        <f t="shared" si="154"/>
        <v>8.9250060450534268E-9</v>
      </c>
      <c r="AH100">
        <f t="shared" si="154"/>
        <v>8.9476425937518436E-9</v>
      </c>
    </row>
    <row r="102" spans="1:36" x14ac:dyDescent="0.35">
      <c r="A102" s="15" t="s">
        <v>250</v>
      </c>
    </row>
    <row r="103" spans="1:36" x14ac:dyDescent="0.35">
      <c r="A103" t="s">
        <v>270</v>
      </c>
      <c r="B103" t="s">
        <v>276</v>
      </c>
      <c r="E103">
        <f>'Subsidies Paid'!H20</f>
        <v>10000000</v>
      </c>
    </row>
    <row r="104" spans="1:36" x14ac:dyDescent="0.35">
      <c r="A104" t="s">
        <v>277</v>
      </c>
      <c r="B104" t="s">
        <v>619</v>
      </c>
      <c r="D104" s="4"/>
      <c r="E104" s="4">
        <f>E73</f>
        <v>11.13137</v>
      </c>
      <c r="F104" s="4"/>
      <c r="G104" s="4"/>
      <c r="H104" s="4"/>
      <c r="I104" s="4"/>
      <c r="J104" s="4"/>
      <c r="K104" s="4"/>
      <c r="L104" s="4"/>
      <c r="M104" s="4"/>
      <c r="N104" s="4"/>
      <c r="O104" s="4"/>
      <c r="P104" s="4"/>
      <c r="Q104" s="4"/>
      <c r="R104" s="4"/>
      <c r="S104" s="4"/>
      <c r="T104" s="4"/>
      <c r="U104" s="4"/>
      <c r="V104" s="4"/>
      <c r="W104" s="4"/>
      <c r="X104" s="4"/>
      <c r="Y104" s="4"/>
      <c r="Z104" s="4"/>
      <c r="AA104" s="5"/>
      <c r="AB104" s="5"/>
      <c r="AC104" s="5"/>
      <c r="AD104" s="5"/>
      <c r="AE104" s="5"/>
      <c r="AF104" s="5"/>
      <c r="AG104" s="5"/>
      <c r="AH104" s="5"/>
      <c r="AI104" s="5"/>
      <c r="AJ104" s="5"/>
    </row>
    <row r="105" spans="1:36" x14ac:dyDescent="0.35">
      <c r="A105" t="s">
        <v>279</v>
      </c>
      <c r="B105" t="s">
        <v>278</v>
      </c>
      <c r="E105">
        <f t="shared" ref="E105" si="155">5.751*10^6</f>
        <v>5751000</v>
      </c>
      <c r="AA105" s="5"/>
      <c r="AB105" s="5"/>
      <c r="AC105" s="5"/>
      <c r="AD105" s="5"/>
      <c r="AE105" s="5"/>
      <c r="AF105" s="5"/>
      <c r="AG105" s="5"/>
      <c r="AH105" s="5"/>
      <c r="AI105" s="5"/>
      <c r="AJ105" s="5"/>
    </row>
    <row r="106" spans="1:36" x14ac:dyDescent="0.35">
      <c r="A106" t="s">
        <v>280</v>
      </c>
      <c r="B106" t="s">
        <v>619</v>
      </c>
      <c r="D106" s="11"/>
      <c r="E106" s="11">
        <f>E75</f>
        <v>0.53645091974861669</v>
      </c>
      <c r="F106" s="11"/>
      <c r="G106" s="11"/>
      <c r="H106" s="11"/>
      <c r="I106" s="11"/>
      <c r="J106" s="11"/>
      <c r="K106" s="11"/>
      <c r="L106" s="11"/>
      <c r="M106" s="11"/>
      <c r="N106" s="11"/>
      <c r="O106" s="11"/>
      <c r="P106" s="11"/>
      <c r="Q106" s="11"/>
      <c r="R106" s="11"/>
      <c r="S106" s="11"/>
      <c r="T106" s="11"/>
      <c r="U106" s="11"/>
      <c r="V106" s="11"/>
      <c r="W106" s="11"/>
      <c r="X106" s="11"/>
      <c r="Y106" s="11"/>
      <c r="Z106" s="11"/>
      <c r="AA106" s="5"/>
      <c r="AB106" s="5"/>
      <c r="AC106" s="5"/>
      <c r="AD106" s="5"/>
      <c r="AE106" s="5"/>
      <c r="AF106" s="5"/>
      <c r="AG106" s="5"/>
      <c r="AH106" s="5"/>
      <c r="AI106" s="5"/>
      <c r="AJ106" s="5"/>
    </row>
    <row r="107" spans="1:36" x14ac:dyDescent="0.35">
      <c r="A107" t="s">
        <v>283</v>
      </c>
      <c r="E107">
        <f>E103/(E104*10^6*E105*365)*E106</f>
        <v>2.2958586358420456E-10</v>
      </c>
      <c r="F107">
        <f t="shared" ref="F107:AH107" si="156">E107</f>
        <v>2.2958586358420456E-10</v>
      </c>
      <c r="G107">
        <f t="shared" si="156"/>
        <v>2.2958586358420456E-10</v>
      </c>
      <c r="H107">
        <f t="shared" si="156"/>
        <v>2.2958586358420456E-10</v>
      </c>
      <c r="I107">
        <f t="shared" si="156"/>
        <v>2.2958586358420456E-10</v>
      </c>
      <c r="J107">
        <f t="shared" si="156"/>
        <v>2.2958586358420456E-10</v>
      </c>
      <c r="K107">
        <f t="shared" si="156"/>
        <v>2.2958586358420456E-10</v>
      </c>
      <c r="L107">
        <f t="shared" si="156"/>
        <v>2.2958586358420456E-10</v>
      </c>
      <c r="M107">
        <f t="shared" si="156"/>
        <v>2.2958586358420456E-10</v>
      </c>
      <c r="N107">
        <f t="shared" si="156"/>
        <v>2.2958586358420456E-10</v>
      </c>
      <c r="O107">
        <f t="shared" si="156"/>
        <v>2.2958586358420456E-10</v>
      </c>
      <c r="P107">
        <f t="shared" si="156"/>
        <v>2.2958586358420456E-10</v>
      </c>
      <c r="Q107">
        <f t="shared" si="156"/>
        <v>2.2958586358420456E-10</v>
      </c>
      <c r="R107">
        <f t="shared" si="156"/>
        <v>2.2958586358420456E-10</v>
      </c>
      <c r="S107">
        <f t="shared" si="156"/>
        <v>2.2958586358420456E-10</v>
      </c>
      <c r="T107">
        <f t="shared" si="156"/>
        <v>2.2958586358420456E-10</v>
      </c>
      <c r="U107">
        <f t="shared" si="156"/>
        <v>2.2958586358420456E-10</v>
      </c>
      <c r="V107">
        <f t="shared" si="156"/>
        <v>2.2958586358420456E-10</v>
      </c>
      <c r="W107">
        <f t="shared" si="156"/>
        <v>2.2958586358420456E-10</v>
      </c>
      <c r="X107">
        <f t="shared" si="156"/>
        <v>2.2958586358420456E-10</v>
      </c>
      <c r="Y107">
        <f t="shared" si="156"/>
        <v>2.2958586358420456E-10</v>
      </c>
      <c r="Z107">
        <f t="shared" si="156"/>
        <v>2.2958586358420456E-10</v>
      </c>
      <c r="AA107">
        <f t="shared" si="156"/>
        <v>2.2958586358420456E-10</v>
      </c>
      <c r="AB107">
        <f t="shared" si="156"/>
        <v>2.2958586358420456E-10</v>
      </c>
      <c r="AC107">
        <f t="shared" si="156"/>
        <v>2.2958586358420456E-10</v>
      </c>
      <c r="AD107">
        <f t="shared" si="156"/>
        <v>2.2958586358420456E-10</v>
      </c>
      <c r="AE107">
        <f t="shared" si="156"/>
        <v>2.2958586358420456E-10</v>
      </c>
      <c r="AF107">
        <f t="shared" si="156"/>
        <v>2.2958586358420456E-10</v>
      </c>
      <c r="AG107">
        <f t="shared" si="156"/>
        <v>2.2958586358420456E-10</v>
      </c>
      <c r="AH107">
        <f t="shared" si="156"/>
        <v>2.2958586358420456E-10</v>
      </c>
    </row>
    <row r="112" spans="1:36" x14ac:dyDescent="0.3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row>
    <row r="119" spans="3:34" x14ac:dyDescent="0.3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row>
  </sheetData>
  <mergeCells count="3">
    <mergeCell ref="C6:H6"/>
    <mergeCell ref="D19:I19"/>
    <mergeCell ref="I12:K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5" x14ac:dyDescent="0.35"/>
  <cols>
    <col min="1" max="1" width="27.26953125" customWidth="1"/>
    <col min="2" max="2" width="12.54296875" bestFit="1" customWidth="1"/>
  </cols>
  <sheetData>
    <row r="1" spans="1:2" x14ac:dyDescent="0.35">
      <c r="A1" t="s">
        <v>576</v>
      </c>
      <c r="B1">
        <v>10</v>
      </c>
    </row>
    <row r="2" spans="1:2" ht="29" x14ac:dyDescent="0.35">
      <c r="A2" s="36" t="s">
        <v>577</v>
      </c>
      <c r="B2">
        <v>30</v>
      </c>
    </row>
    <row r="3" spans="1:2" ht="29" x14ac:dyDescent="0.35">
      <c r="A3" s="36" t="s">
        <v>578</v>
      </c>
      <c r="B3">
        <v>0.39100000000000001</v>
      </c>
    </row>
    <row r="4" spans="1:2" ht="29" x14ac:dyDescent="0.35">
      <c r="A4" s="36" t="s">
        <v>579</v>
      </c>
      <c r="B4">
        <v>0.48799999999999999</v>
      </c>
    </row>
    <row r="5" spans="1:2" x14ac:dyDescent="0.35">
      <c r="A5" s="36" t="s">
        <v>580</v>
      </c>
      <c r="B5">
        <v>0.03</v>
      </c>
    </row>
    <row r="6" spans="1:2" x14ac:dyDescent="0.35">
      <c r="A6" s="36" t="s">
        <v>581</v>
      </c>
      <c r="B6">
        <v>8760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5" x14ac:dyDescent="0.35"/>
  <sheetData>
    <row r="29" spans="1:1" x14ac:dyDescent="0.35">
      <c r="A29" t="s">
        <v>518</v>
      </c>
    </row>
    <row r="30" spans="1:1" x14ac:dyDescent="0.35">
      <c r="A30">
        <f>1-0.33</f>
        <v>0.66999999999999993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workbookViewId="0">
      <selection activeCell="F22" sqref="F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304</v>
      </c>
      <c r="B3" s="5">
        <f>SUM(Calculations!D44,Calculations!D49)</f>
        <v>1.1688331332566029E-8</v>
      </c>
      <c r="C3" s="5">
        <f>SUM(Calculations!E44,Calculations!E49)</f>
        <v>1.2530977686883014E-8</v>
      </c>
      <c r="D3" s="5">
        <f>SUM(Calculations!F44,Calculations!F49)</f>
        <v>1.3080727704691741E-8</v>
      </c>
      <c r="E3" s="5">
        <f>SUM(Calculations!G44,Calculations!G49)</f>
        <v>1.23359238375124E-8</v>
      </c>
      <c r="F3" s="5">
        <f>SUM(Calculations!H44,Calculations!H49)</f>
        <v>1.2873453446857612E-8</v>
      </c>
      <c r="G3" s="5">
        <f>SUM(Calculations!I44,Calculations!I49)</f>
        <v>1.3691419983437346E-8</v>
      </c>
      <c r="H3" s="5">
        <f>SUM(Calculations!J44,Calculations!J49)</f>
        <v>1.4797514344955404E-8</v>
      </c>
      <c r="I3" s="5">
        <f>SUM(Calculations!K44,Calculations!K49)</f>
        <v>1.6017176929277762E-8</v>
      </c>
      <c r="J3" s="5">
        <f>SUM(Calculations!L44,Calculations!L49)</f>
        <v>1.7446568028640022E-8</v>
      </c>
      <c r="K3" s="5">
        <f>SUM(Calculations!M44,Calculations!M49)</f>
        <v>1.8143601961446507E-8</v>
      </c>
      <c r="L3" s="5">
        <f>SUM(Calculations!N44,Calculations!N49)</f>
        <v>1.8206457136816512E-8</v>
      </c>
      <c r="M3" s="5">
        <f>SUM(Calculations!O44,Calculations!O49)</f>
        <v>1.8106852439427581E-8</v>
      </c>
      <c r="N3" s="5">
        <f>SUM(Calculations!P44,Calculations!P49)</f>
        <v>1.816866976139147E-8</v>
      </c>
      <c r="O3" s="5">
        <f>SUM(Calculations!Q44,Calculations!Q49)</f>
        <v>1.830006447810851E-8</v>
      </c>
      <c r="P3" s="5">
        <f>SUM(Calculations!R44,Calculations!R49)</f>
        <v>1.8195601810955155E-8</v>
      </c>
      <c r="Q3" s="5">
        <f>SUM(Calculations!S44,Calculations!S49)</f>
        <v>1.836337934531092E-8</v>
      </c>
      <c r="R3" s="5">
        <f>SUM(Calculations!T44,Calculations!T49)</f>
        <v>1.8750526618032787E-8</v>
      </c>
      <c r="S3" s="5">
        <f>SUM(Calculations!U44,Calculations!U49)</f>
        <v>1.8992088073178992E-8</v>
      </c>
      <c r="T3" s="5">
        <f>SUM(Calculations!V44,Calculations!V49)</f>
        <v>1.9355537746617628E-8</v>
      </c>
      <c r="U3" s="5">
        <f>SUM(Calculations!W44,Calculations!W49)</f>
        <v>1.9582254717935267E-8</v>
      </c>
      <c r="V3" s="5">
        <f>SUM(Calculations!X44,Calculations!X49)</f>
        <v>1.957048892204496E-8</v>
      </c>
      <c r="W3" s="5">
        <f>SUM(Calculations!Y44,Calculations!Y49)</f>
        <v>1.9542873327537735E-8</v>
      </c>
      <c r="X3" s="5">
        <f>SUM(Calculations!Z44,Calculations!Z49)</f>
        <v>1.9762360968985972E-8</v>
      </c>
      <c r="Y3" s="5">
        <f>SUM(Calculations!AA44,Calculations!AA49)</f>
        <v>2.0016881368430806E-8</v>
      </c>
      <c r="Z3" s="5">
        <f>SUM(Calculations!AB44,Calculations!AB49)</f>
        <v>2.0207237882564139E-8</v>
      </c>
      <c r="AA3" s="5">
        <f>SUM(Calculations!AC44,Calculations!AC49)</f>
        <v>2.0389112796177811E-8</v>
      </c>
      <c r="AB3" s="5">
        <f>SUM(Calculations!AD44,Calculations!AD49)</f>
        <v>2.0475698887272012E-8</v>
      </c>
      <c r="AC3" s="5">
        <f>SUM(Calculations!AE44,Calculations!AE49)</f>
        <v>2.0523681222421194E-8</v>
      </c>
      <c r="AD3" s="5">
        <f>SUM(Calculations!AF44,Calculations!AF49)</f>
        <v>2.0627024749593514E-8</v>
      </c>
      <c r="AE3" s="5">
        <f>SUM(Calculations!AG44,Calculations!AG49)</f>
        <v>2.0868070791946134E-8</v>
      </c>
      <c r="AF3" s="5"/>
      <c r="AG3" s="5"/>
    </row>
    <row r="4" spans="1:33" x14ac:dyDescent="0.35">
      <c r="A4" t="s">
        <v>178</v>
      </c>
      <c r="B4" s="5">
        <f>SUM(Calculations!D56,Calculations!D62,Calculations!D68)</f>
        <v>4.4942128582800537E-8</v>
      </c>
      <c r="C4" s="5">
        <f>SUM(Calculations!E56,Calculations!E62,Calculations!E68)</f>
        <v>4.2183414082981258E-8</v>
      </c>
      <c r="D4" s="5">
        <f>SUM(Calculations!F56,Calculations!F62,Calculations!F68)</f>
        <v>4.1354274243663866E-8</v>
      </c>
      <c r="E4" s="5">
        <f>SUM(Calculations!G56,Calculations!G62,Calculations!G68)</f>
        <v>4.1398511074577239E-8</v>
      </c>
      <c r="F4" s="5">
        <f>SUM(Calculations!H56,Calculations!H62,Calculations!H68)</f>
        <v>4.1083935229177445E-8</v>
      </c>
      <c r="G4" s="5">
        <f>SUM(Calculations!I56,Calculations!I62,Calculations!I68)</f>
        <v>4.0516725680783316E-8</v>
      </c>
      <c r="H4" s="5">
        <f>SUM(Calculations!J56,Calculations!J62,Calculations!J68)</f>
        <v>4.0498040524200067E-8</v>
      </c>
      <c r="I4" s="5">
        <f>SUM(Calculations!K56,Calculations!K62,Calculations!K68)</f>
        <v>4.0184823579596474E-8</v>
      </c>
      <c r="J4" s="5">
        <f>SUM(Calculations!L56,Calculations!L62,Calculations!L68)</f>
        <v>4.0124410615108028E-8</v>
      </c>
      <c r="K4" s="5">
        <f>SUM(Calculations!M56,Calculations!M62,Calculations!M68)</f>
        <v>3.9933773613980344E-8</v>
      </c>
      <c r="L4" s="5">
        <f>SUM(Calculations!N56,Calculations!N62,Calculations!N68)</f>
        <v>3.9785718956503935E-8</v>
      </c>
      <c r="M4" s="5">
        <f>SUM(Calculations!O56,Calculations!O62,Calculations!O68)</f>
        <v>3.9436454661660067E-8</v>
      </c>
      <c r="N4" s="5">
        <f>SUM(Calculations!P56,Calculations!P62,Calculations!P68)</f>
        <v>3.9064649236204941E-8</v>
      </c>
      <c r="O4" s="5">
        <f>SUM(Calculations!Q56,Calculations!Q62,Calculations!Q68)</f>
        <v>3.8795967667702683E-8</v>
      </c>
      <c r="P4" s="5">
        <f>SUM(Calculations!R56,Calculations!R62,Calculations!R68)</f>
        <v>3.8565263284987302E-8</v>
      </c>
      <c r="Q4" s="5">
        <f>SUM(Calculations!S56,Calculations!S62,Calculations!S68)</f>
        <v>3.8381419741423605E-8</v>
      </c>
      <c r="R4" s="5">
        <f>SUM(Calculations!T56,Calculations!T62,Calculations!T68)</f>
        <v>3.8188182331540768E-8</v>
      </c>
      <c r="S4" s="5">
        <f>SUM(Calculations!U56,Calculations!U62,Calculations!U68)</f>
        <v>3.8101415232016447E-8</v>
      </c>
      <c r="T4" s="5">
        <f>SUM(Calculations!V56,Calculations!V62,Calculations!V68)</f>
        <v>3.7970228570000659E-8</v>
      </c>
      <c r="U4" s="5">
        <f>SUM(Calculations!W56,Calculations!W62,Calculations!W68)</f>
        <v>3.8010648991509427E-8</v>
      </c>
      <c r="V4" s="5">
        <f>SUM(Calculations!X56,Calculations!X62,Calculations!X68)</f>
        <v>3.8064331034170585E-8</v>
      </c>
      <c r="W4" s="5">
        <f>SUM(Calculations!Y56,Calculations!Y62,Calculations!Y68)</f>
        <v>3.7876097815022608E-8</v>
      </c>
      <c r="X4" s="5">
        <f>SUM(Calculations!Z56,Calculations!Z62,Calculations!Z68)</f>
        <v>3.7690835800523242E-8</v>
      </c>
      <c r="Y4" s="5">
        <f>SUM(Calculations!AA56,Calculations!AA62,Calculations!AA68)</f>
        <v>3.74878438384087E-8</v>
      </c>
      <c r="Z4" s="5">
        <f>SUM(Calculations!AB56,Calculations!AB62,Calculations!AB68)</f>
        <v>3.7359381842580614E-8</v>
      </c>
      <c r="AA4" s="5">
        <f>SUM(Calculations!AC56,Calculations!AC62,Calculations!AC68)</f>
        <v>3.7382338615613546E-8</v>
      </c>
      <c r="AB4" s="5">
        <f>SUM(Calculations!AD56,Calculations!AD62,Calculations!AD68)</f>
        <v>3.7361560429805878E-8</v>
      </c>
      <c r="AC4" s="5">
        <f>SUM(Calculations!AE56,Calculations!AE62,Calculations!AE68)</f>
        <v>3.727017663507696E-8</v>
      </c>
      <c r="AD4" s="5">
        <f>SUM(Calculations!AF56,Calculations!AF62,Calculations!AF68)</f>
        <v>3.7074911712861427E-8</v>
      </c>
      <c r="AE4" s="5">
        <f>SUM(Calculations!AG56,Calculations!AG62,Calculations!AG68)</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SUM(Calculations!E$76,Calculations!E$84,Calculations!E$92,Calculations!E$100,Calculations!E$107)</f>
        <v>5.3986331383542402E-8</v>
      </c>
      <c r="C10" s="5">
        <f>SUM(Calculations!F$76,Calculations!F$84,Calculations!F$92,Calculations!F$100,Calculations!F$107)</f>
        <v>5.1998125720606004E-8</v>
      </c>
      <c r="D10" s="5">
        <f>SUM(Calculations!G$76,Calculations!G$84,Calculations!G$92,Calculations!G$100,Calculations!G$107)</f>
        <v>5.1383248665452917E-8</v>
      </c>
      <c r="E10" s="5">
        <f>SUM(Calculations!H$76,Calculations!H$84,Calculations!H$92,Calculations!H$100,Calculations!H$107)</f>
        <v>5.1421461508657386E-8</v>
      </c>
      <c r="F10" s="5">
        <f>SUM(Calculations!I$76,Calculations!I$84,Calculations!I$92,Calculations!I$100,Calculations!I$107)</f>
        <v>5.1654724760904645E-8</v>
      </c>
      <c r="G10" s="5">
        <f>SUM(Calculations!J$76,Calculations!J$84,Calculations!J$92,Calculations!J$100,Calculations!J$107)</f>
        <v>5.1678717810969045E-8</v>
      </c>
      <c r="H10" s="5">
        <f>SUM(Calculations!K$76,Calculations!K$84,Calculations!K$92,Calculations!K$100,Calculations!K$107)</f>
        <v>5.1153032847491224E-8</v>
      </c>
      <c r="I10" s="5">
        <f>SUM(Calculations!L$76,Calculations!L$84,Calculations!L$92,Calculations!L$100,Calculations!L$107)</f>
        <v>5.1115687777521978E-8</v>
      </c>
      <c r="J10" s="5">
        <f>SUM(Calculations!M$76,Calculations!M$84,Calculations!M$92,Calculations!M$100,Calculations!M$107)</f>
        <v>5.0692925178622264E-8</v>
      </c>
      <c r="K10" s="5">
        <f>SUM(Calculations!N$76,Calculations!N$84,Calculations!N$92,Calculations!N$100,Calculations!N$107)</f>
        <v>5.0337105737147462E-8</v>
      </c>
      <c r="L10" s="5">
        <f>SUM(Calculations!O$76,Calculations!O$84,Calculations!O$92,Calculations!O$100,Calculations!O$107)</f>
        <v>5.0170538857928496E-8</v>
      </c>
      <c r="M10" s="5">
        <f>SUM(Calculations!P$76,Calculations!P$84,Calculations!P$92,Calculations!P$100,Calculations!P$107)</f>
        <v>5.0173140223090135E-8</v>
      </c>
      <c r="N10" s="5">
        <f>SUM(Calculations!Q$76,Calculations!Q$84,Calculations!Q$92,Calculations!Q$100,Calculations!Q$107)</f>
        <v>5.0248703550642901E-8</v>
      </c>
      <c r="O10" s="5">
        <f>SUM(Calculations!R$76,Calculations!R$84,Calculations!R$92,Calculations!R$100,Calculations!R$107)</f>
        <v>4.9899950802461426E-8</v>
      </c>
      <c r="P10" s="5">
        <f>SUM(Calculations!S$76,Calculations!S$84,Calculations!S$92,Calculations!S$100,Calculations!S$107)</f>
        <v>4.9543278700817767E-8</v>
      </c>
      <c r="Q10" s="5">
        <f>SUM(Calculations!T$76,Calculations!T$84,Calculations!T$92,Calculations!T$100,Calculations!T$107)</f>
        <v>4.9527686183211265E-8</v>
      </c>
      <c r="R10" s="5">
        <f>SUM(Calculations!U$76,Calculations!U$84,Calculations!U$92,Calculations!U$100,Calculations!U$107)</f>
        <v>4.9524774008722318E-8</v>
      </c>
      <c r="S10" s="5">
        <f>SUM(Calculations!V$76,Calculations!V$84,Calculations!V$92,Calculations!V$100,Calculations!V$107)</f>
        <v>4.9469188308949105E-8</v>
      </c>
      <c r="T10" s="5">
        <f>SUM(Calculations!W$76,Calculations!W$84,Calculations!W$92,Calculations!W$100,Calculations!W$107)</f>
        <v>4.9256941895715153E-8</v>
      </c>
      <c r="U10" s="5">
        <f>SUM(Calculations!X$76,Calculations!X$84,Calculations!X$92,Calculations!X$100,Calculations!X$107)</f>
        <v>4.9363418468593096E-8</v>
      </c>
      <c r="V10" s="5">
        <f>SUM(Calculations!Y$76,Calculations!Y$84,Calculations!Y$92,Calculations!Y$100,Calculations!Y$107)</f>
        <v>4.8896749163881301E-8</v>
      </c>
      <c r="W10" s="5">
        <f>SUM(Calculations!Z$76,Calculations!Z$84,Calculations!Z$92,Calculations!Z$100,Calculations!Z$107)</f>
        <v>4.8887184647862022E-8</v>
      </c>
      <c r="X10" s="5">
        <f>SUM(Calculations!AA$76,Calculations!AA$84,Calculations!AA$92,Calculations!AA$100,Calculations!AA$107)</f>
        <v>4.899099631928593E-8</v>
      </c>
      <c r="Y10" s="5">
        <f>SUM(Calculations!AB$76,Calculations!AB$84,Calculations!AB$92,Calculations!AB$100,Calculations!AB$107)</f>
        <v>4.9287584183401715E-8</v>
      </c>
      <c r="Z10" s="5">
        <f>SUM(Calculations!AC$76,Calculations!AC$84,Calculations!AC$92,Calculations!AC$100,Calculations!AC$107)</f>
        <v>4.9374459146760595E-8</v>
      </c>
      <c r="AA10" s="5">
        <f>SUM(Calculations!AD$76,Calculations!AD$84,Calculations!AD$92,Calculations!AD$100,Calculations!AD$107)</f>
        <v>4.997170331007398E-8</v>
      </c>
      <c r="AB10" s="5">
        <f>SUM(Calculations!AE$76,Calculations!AE$84,Calculations!AE$92,Calculations!AE$100,Calculations!AE$107)</f>
        <v>4.9976005499928674E-8</v>
      </c>
      <c r="AC10" s="5">
        <f>SUM(Calculations!AF$76,Calculations!AF$84,Calculations!AF$92,Calculations!AF$100,Calculations!AF$107)</f>
        <v>5.0122059106281247E-8</v>
      </c>
      <c r="AD10" s="5">
        <f>SUM(Calculations!AG$76,Calculations!AG$84,Calculations!AG$92,Calculations!AG$100,Calculations!AG$107)</f>
        <v>5.0499971318244456E-8</v>
      </c>
      <c r="AE10" s="5">
        <f>SUM(Calculations!AH$76,Calculations!AH$84,Calculations!AH$92,Calculations!AH$100,Calculations!AH$107)</f>
        <v>5.0725794418153479E-8</v>
      </c>
      <c r="AF10" s="5"/>
      <c r="AG10" s="5"/>
    </row>
    <row r="11" spans="1:33" x14ac:dyDescent="0.35">
      <c r="A11" t="s">
        <v>181</v>
      </c>
      <c r="B11" s="5">
        <f>SUM(Calculations!E$76,Calculations!E$84,Calculations!E$92,Calculations!E$100,Calculations!E$107)</f>
        <v>5.3986331383542402E-8</v>
      </c>
      <c r="C11" s="5">
        <f>SUM(Calculations!F$76,Calculations!F$84,Calculations!F$92,Calculations!F$100,Calculations!F$107)</f>
        <v>5.1998125720606004E-8</v>
      </c>
      <c r="D11" s="5">
        <f>SUM(Calculations!G$76,Calculations!G$84,Calculations!G$92,Calculations!G$100,Calculations!G$107)</f>
        <v>5.1383248665452917E-8</v>
      </c>
      <c r="E11" s="5">
        <f>SUM(Calculations!H$76,Calculations!H$84,Calculations!H$92,Calculations!H$100,Calculations!H$107)</f>
        <v>5.1421461508657386E-8</v>
      </c>
      <c r="F11" s="5">
        <f>SUM(Calculations!I$76,Calculations!I$84,Calculations!I$92,Calculations!I$100,Calculations!I$107)</f>
        <v>5.1654724760904645E-8</v>
      </c>
      <c r="G11" s="5">
        <f>SUM(Calculations!J$76,Calculations!J$84,Calculations!J$92,Calculations!J$100,Calculations!J$107)</f>
        <v>5.1678717810969045E-8</v>
      </c>
      <c r="H11" s="5">
        <f>SUM(Calculations!K$76,Calculations!K$84,Calculations!K$92,Calculations!K$100,Calculations!K$107)</f>
        <v>5.1153032847491224E-8</v>
      </c>
      <c r="I11" s="5">
        <f>SUM(Calculations!L$76,Calculations!L$84,Calculations!L$92,Calculations!L$100,Calculations!L$107)</f>
        <v>5.1115687777521978E-8</v>
      </c>
      <c r="J11" s="5">
        <f>SUM(Calculations!M$76,Calculations!M$84,Calculations!M$92,Calculations!M$100,Calculations!M$107)</f>
        <v>5.0692925178622264E-8</v>
      </c>
      <c r="K11" s="5">
        <f>SUM(Calculations!N$76,Calculations!N$84,Calculations!N$92,Calculations!N$100,Calculations!N$107)</f>
        <v>5.0337105737147462E-8</v>
      </c>
      <c r="L11" s="5">
        <f>SUM(Calculations!O$76,Calculations!O$84,Calculations!O$92,Calculations!O$100,Calculations!O$107)</f>
        <v>5.0170538857928496E-8</v>
      </c>
      <c r="M11" s="5">
        <f>SUM(Calculations!P$76,Calculations!P$84,Calculations!P$92,Calculations!P$100,Calculations!P$107)</f>
        <v>5.0173140223090135E-8</v>
      </c>
      <c r="N11" s="5">
        <f>SUM(Calculations!Q$76,Calculations!Q$84,Calculations!Q$92,Calculations!Q$100,Calculations!Q$107)</f>
        <v>5.0248703550642901E-8</v>
      </c>
      <c r="O11" s="5">
        <f>SUM(Calculations!R$76,Calculations!R$84,Calculations!R$92,Calculations!R$100,Calculations!R$107)</f>
        <v>4.9899950802461426E-8</v>
      </c>
      <c r="P11" s="5">
        <f>SUM(Calculations!S$76,Calculations!S$84,Calculations!S$92,Calculations!S$100,Calculations!S$107)</f>
        <v>4.9543278700817767E-8</v>
      </c>
      <c r="Q11" s="5">
        <f>SUM(Calculations!T$76,Calculations!T$84,Calculations!T$92,Calculations!T$100,Calculations!T$107)</f>
        <v>4.9527686183211265E-8</v>
      </c>
      <c r="R11" s="5">
        <f>SUM(Calculations!U$76,Calculations!U$84,Calculations!U$92,Calculations!U$100,Calculations!U$107)</f>
        <v>4.9524774008722318E-8</v>
      </c>
      <c r="S11" s="5">
        <f>SUM(Calculations!V$76,Calculations!V$84,Calculations!V$92,Calculations!V$100,Calculations!V$107)</f>
        <v>4.9469188308949105E-8</v>
      </c>
      <c r="T11" s="5">
        <f>SUM(Calculations!W$76,Calculations!W$84,Calculations!W$92,Calculations!W$100,Calculations!W$107)</f>
        <v>4.9256941895715153E-8</v>
      </c>
      <c r="U11" s="5">
        <f>SUM(Calculations!X$76,Calculations!X$84,Calculations!X$92,Calculations!X$100,Calculations!X$107)</f>
        <v>4.9363418468593096E-8</v>
      </c>
      <c r="V11" s="5">
        <f>SUM(Calculations!Y$76,Calculations!Y$84,Calculations!Y$92,Calculations!Y$100,Calculations!Y$107)</f>
        <v>4.8896749163881301E-8</v>
      </c>
      <c r="W11" s="5">
        <f>SUM(Calculations!Z$76,Calculations!Z$84,Calculations!Z$92,Calculations!Z$100,Calculations!Z$107)</f>
        <v>4.8887184647862022E-8</v>
      </c>
      <c r="X11" s="5">
        <f>SUM(Calculations!AA$76,Calculations!AA$84,Calculations!AA$92,Calculations!AA$100,Calculations!AA$107)</f>
        <v>4.899099631928593E-8</v>
      </c>
      <c r="Y11" s="5">
        <f>SUM(Calculations!AB$76,Calculations!AB$84,Calculations!AB$92,Calculations!AB$100,Calculations!AB$107)</f>
        <v>4.9287584183401715E-8</v>
      </c>
      <c r="Z11" s="5">
        <f>SUM(Calculations!AC$76,Calculations!AC$84,Calculations!AC$92,Calculations!AC$100,Calculations!AC$107)</f>
        <v>4.9374459146760595E-8</v>
      </c>
      <c r="AA11" s="5">
        <f>SUM(Calculations!AD$76,Calculations!AD$84,Calculations!AD$92,Calculations!AD$100,Calculations!AD$107)</f>
        <v>4.997170331007398E-8</v>
      </c>
      <c r="AB11" s="5">
        <f>SUM(Calculations!AE$76,Calculations!AE$84,Calculations!AE$92,Calculations!AE$100,Calculations!AE$107)</f>
        <v>4.9976005499928674E-8</v>
      </c>
      <c r="AC11" s="5">
        <f>SUM(Calculations!AF$76,Calculations!AF$84,Calculations!AF$92,Calculations!AF$100,Calculations!AF$107)</f>
        <v>5.0122059106281247E-8</v>
      </c>
      <c r="AD11" s="5">
        <f>SUM(Calculations!AG$76,Calculations!AG$84,Calculations!AG$92,Calculations!AG$100,Calculations!AG$107)</f>
        <v>5.0499971318244456E-8</v>
      </c>
      <c r="AE11" s="5">
        <f>SUM(Calculations!AH$76,Calculations!AH$84,Calculations!AH$92,Calculations!AH$100,Calculations!AH$107)</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SUM(Calculations!E$76,Calculations!E$84,Calculations!E$92,Calculations!E$100,Calculations!E$107)</f>
        <v>5.3986331383542402E-8</v>
      </c>
      <c r="C14" s="5">
        <f>SUM(Calculations!F$76,Calculations!F$84,Calculations!F$92,Calculations!F$100,Calculations!F$107)</f>
        <v>5.1998125720606004E-8</v>
      </c>
      <c r="D14" s="5">
        <f>SUM(Calculations!G$76,Calculations!G$84,Calculations!G$92,Calculations!G$100,Calculations!G$107)</f>
        <v>5.1383248665452917E-8</v>
      </c>
      <c r="E14" s="5">
        <f>SUM(Calculations!H$76,Calculations!H$84,Calculations!H$92,Calculations!H$100,Calculations!H$107)</f>
        <v>5.1421461508657386E-8</v>
      </c>
      <c r="F14" s="5">
        <f>SUM(Calculations!I$76,Calculations!I$84,Calculations!I$92,Calculations!I$100,Calculations!I$107)</f>
        <v>5.1654724760904645E-8</v>
      </c>
      <c r="G14" s="5">
        <f>SUM(Calculations!J$76,Calculations!J$84,Calculations!J$92,Calculations!J$100,Calculations!J$107)</f>
        <v>5.1678717810969045E-8</v>
      </c>
      <c r="H14" s="5">
        <f>SUM(Calculations!K$76,Calculations!K$84,Calculations!K$92,Calculations!K$100,Calculations!K$107)</f>
        <v>5.1153032847491224E-8</v>
      </c>
      <c r="I14" s="5">
        <f>SUM(Calculations!L$76,Calculations!L$84,Calculations!L$92,Calculations!L$100,Calculations!L$107)</f>
        <v>5.1115687777521978E-8</v>
      </c>
      <c r="J14" s="5">
        <f>SUM(Calculations!M$76,Calculations!M$84,Calculations!M$92,Calculations!M$100,Calculations!M$107)</f>
        <v>5.0692925178622264E-8</v>
      </c>
      <c r="K14" s="5">
        <f>SUM(Calculations!N$76,Calculations!N$84,Calculations!N$92,Calculations!N$100,Calculations!N$107)</f>
        <v>5.0337105737147462E-8</v>
      </c>
      <c r="L14" s="5">
        <f>SUM(Calculations!O$76,Calculations!O$84,Calculations!O$92,Calculations!O$100,Calculations!O$107)</f>
        <v>5.0170538857928496E-8</v>
      </c>
      <c r="M14" s="5">
        <f>SUM(Calculations!P$76,Calculations!P$84,Calculations!P$92,Calculations!P$100,Calculations!P$107)</f>
        <v>5.0173140223090135E-8</v>
      </c>
      <c r="N14" s="5">
        <f>SUM(Calculations!Q$76,Calculations!Q$84,Calculations!Q$92,Calculations!Q$100,Calculations!Q$107)</f>
        <v>5.0248703550642901E-8</v>
      </c>
      <c r="O14" s="5">
        <f>SUM(Calculations!R$76,Calculations!R$84,Calculations!R$92,Calculations!R$100,Calculations!R$107)</f>
        <v>4.9899950802461426E-8</v>
      </c>
      <c r="P14" s="5">
        <f>SUM(Calculations!S$76,Calculations!S$84,Calculations!S$92,Calculations!S$100,Calculations!S$107)</f>
        <v>4.9543278700817767E-8</v>
      </c>
      <c r="Q14" s="5">
        <f>SUM(Calculations!T$76,Calculations!T$84,Calculations!T$92,Calculations!T$100,Calculations!T$107)</f>
        <v>4.9527686183211265E-8</v>
      </c>
      <c r="R14" s="5">
        <f>SUM(Calculations!U$76,Calculations!U$84,Calculations!U$92,Calculations!U$100,Calculations!U$107)</f>
        <v>4.9524774008722318E-8</v>
      </c>
      <c r="S14" s="5">
        <f>SUM(Calculations!V$76,Calculations!V$84,Calculations!V$92,Calculations!V$100,Calculations!V$107)</f>
        <v>4.9469188308949105E-8</v>
      </c>
      <c r="T14" s="5">
        <f>SUM(Calculations!W$76,Calculations!W$84,Calculations!W$92,Calculations!W$100,Calculations!W$107)</f>
        <v>4.9256941895715153E-8</v>
      </c>
      <c r="U14" s="5">
        <f>SUM(Calculations!X$76,Calculations!X$84,Calculations!X$92,Calculations!X$100,Calculations!X$107)</f>
        <v>4.9363418468593096E-8</v>
      </c>
      <c r="V14" s="5">
        <f>SUM(Calculations!Y$76,Calculations!Y$84,Calculations!Y$92,Calculations!Y$100,Calculations!Y$107)</f>
        <v>4.8896749163881301E-8</v>
      </c>
      <c r="W14" s="5">
        <f>SUM(Calculations!Z$76,Calculations!Z$84,Calculations!Z$92,Calculations!Z$100,Calculations!Z$107)</f>
        <v>4.8887184647862022E-8</v>
      </c>
      <c r="X14" s="5">
        <f>SUM(Calculations!AA$76,Calculations!AA$84,Calculations!AA$92,Calculations!AA$100,Calculations!AA$107)</f>
        <v>4.899099631928593E-8</v>
      </c>
      <c r="Y14" s="5">
        <f>SUM(Calculations!AB$76,Calculations!AB$84,Calculations!AB$92,Calculations!AB$100,Calculations!AB$107)</f>
        <v>4.9287584183401715E-8</v>
      </c>
      <c r="Z14" s="5">
        <f>SUM(Calculations!AC$76,Calculations!AC$84,Calculations!AC$92,Calculations!AC$100,Calculations!AC$107)</f>
        <v>4.9374459146760595E-8</v>
      </c>
      <c r="AA14" s="5">
        <f>SUM(Calculations!AD$76,Calculations!AD$84,Calculations!AD$92,Calculations!AD$100,Calculations!AD$107)</f>
        <v>4.997170331007398E-8</v>
      </c>
      <c r="AB14" s="5">
        <f>SUM(Calculations!AE$76,Calculations!AE$84,Calculations!AE$92,Calculations!AE$100,Calculations!AE$107)</f>
        <v>4.9976005499928674E-8</v>
      </c>
      <c r="AC14" s="5">
        <f>SUM(Calculations!AF$76,Calculations!AF$84,Calculations!AF$92,Calculations!AF$100,Calculations!AF$107)</f>
        <v>5.0122059106281247E-8</v>
      </c>
      <c r="AD14" s="5">
        <f>SUM(Calculations!AG$76,Calculations!AG$84,Calculations!AG$92,Calculations!AG$100,Calculations!AG$107)</f>
        <v>5.0499971318244456E-8</v>
      </c>
      <c r="AE14" s="5">
        <f>SUM(Calculations!AH$76,Calculations!AH$84,Calculations!AH$92,Calculations!AH$100,Calculations!AH$107)</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299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303</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975</v>
      </c>
      <c r="B18" s="5">
        <f>SUM(Calculations!E$76,Calculations!E$84,Calculations!E$92,Calculations!E$100,Calculations!E$107)</f>
        <v>5.3986331383542402E-8</v>
      </c>
      <c r="C18" s="5">
        <f>SUM(Calculations!F$76,Calculations!F$84,Calculations!F$92,Calculations!F$100,Calculations!F$107)</f>
        <v>5.1998125720606004E-8</v>
      </c>
      <c r="D18" s="5">
        <f>SUM(Calculations!G$76,Calculations!G$84,Calculations!G$92,Calculations!G$100,Calculations!G$107)</f>
        <v>5.1383248665452917E-8</v>
      </c>
      <c r="E18" s="5">
        <f>SUM(Calculations!H$76,Calculations!H$84,Calculations!H$92,Calculations!H$100,Calculations!H$107)</f>
        <v>5.1421461508657386E-8</v>
      </c>
      <c r="F18" s="5">
        <f>SUM(Calculations!I$76,Calculations!I$84,Calculations!I$92,Calculations!I$100,Calculations!I$107)</f>
        <v>5.1654724760904645E-8</v>
      </c>
      <c r="G18" s="5">
        <f>SUM(Calculations!J$76,Calculations!J$84,Calculations!J$92,Calculations!J$100,Calculations!J$107)</f>
        <v>5.1678717810969045E-8</v>
      </c>
      <c r="H18" s="5">
        <f>SUM(Calculations!K$76,Calculations!K$84,Calculations!K$92,Calculations!K$100,Calculations!K$107)</f>
        <v>5.1153032847491224E-8</v>
      </c>
      <c r="I18" s="5">
        <f>SUM(Calculations!L$76,Calculations!L$84,Calculations!L$92,Calculations!L$100,Calculations!L$107)</f>
        <v>5.1115687777521978E-8</v>
      </c>
      <c r="J18" s="5">
        <f>SUM(Calculations!M$76,Calculations!M$84,Calculations!M$92,Calculations!M$100,Calculations!M$107)</f>
        <v>5.0692925178622264E-8</v>
      </c>
      <c r="K18" s="5">
        <f>SUM(Calculations!N$76,Calculations!N$84,Calculations!N$92,Calculations!N$100,Calculations!N$107)</f>
        <v>5.0337105737147462E-8</v>
      </c>
      <c r="L18" s="5">
        <f>SUM(Calculations!O$76,Calculations!O$84,Calculations!O$92,Calculations!O$100,Calculations!O$107)</f>
        <v>5.0170538857928496E-8</v>
      </c>
      <c r="M18" s="5">
        <f>SUM(Calculations!P$76,Calculations!P$84,Calculations!P$92,Calculations!P$100,Calculations!P$107)</f>
        <v>5.0173140223090135E-8</v>
      </c>
      <c r="N18" s="5">
        <f>SUM(Calculations!Q$76,Calculations!Q$84,Calculations!Q$92,Calculations!Q$100,Calculations!Q$107)</f>
        <v>5.0248703550642901E-8</v>
      </c>
      <c r="O18" s="5">
        <f>SUM(Calculations!R$76,Calculations!R$84,Calculations!R$92,Calculations!R$100,Calculations!R$107)</f>
        <v>4.9899950802461426E-8</v>
      </c>
      <c r="P18" s="5">
        <f>SUM(Calculations!S$76,Calculations!S$84,Calculations!S$92,Calculations!S$100,Calculations!S$107)</f>
        <v>4.9543278700817767E-8</v>
      </c>
      <c r="Q18" s="5">
        <f>SUM(Calculations!T$76,Calculations!T$84,Calculations!T$92,Calculations!T$100,Calculations!T$107)</f>
        <v>4.9527686183211265E-8</v>
      </c>
      <c r="R18" s="5">
        <f>SUM(Calculations!U$76,Calculations!U$84,Calculations!U$92,Calculations!U$100,Calculations!U$107)</f>
        <v>4.9524774008722318E-8</v>
      </c>
      <c r="S18" s="5">
        <f>SUM(Calculations!V$76,Calculations!V$84,Calculations!V$92,Calculations!V$100,Calculations!V$107)</f>
        <v>4.9469188308949105E-8</v>
      </c>
      <c r="T18" s="5">
        <f>SUM(Calculations!W$76,Calculations!W$84,Calculations!W$92,Calculations!W$100,Calculations!W$107)</f>
        <v>4.9256941895715153E-8</v>
      </c>
      <c r="U18" s="5">
        <f>SUM(Calculations!X$76,Calculations!X$84,Calculations!X$92,Calculations!X$100,Calculations!X$107)</f>
        <v>4.9363418468593096E-8</v>
      </c>
      <c r="V18" s="5">
        <f>SUM(Calculations!Y$76,Calculations!Y$84,Calculations!Y$92,Calculations!Y$100,Calculations!Y$107)</f>
        <v>4.8896749163881301E-8</v>
      </c>
      <c r="W18" s="5">
        <f>SUM(Calculations!Z$76,Calculations!Z$84,Calculations!Z$92,Calculations!Z$100,Calculations!Z$107)</f>
        <v>4.8887184647862022E-8</v>
      </c>
      <c r="X18" s="5">
        <f>SUM(Calculations!AA$76,Calculations!AA$84,Calculations!AA$92,Calculations!AA$100,Calculations!AA$107)</f>
        <v>4.899099631928593E-8</v>
      </c>
      <c r="Y18" s="5">
        <f>SUM(Calculations!AB$76,Calculations!AB$84,Calculations!AB$92,Calculations!AB$100,Calculations!AB$107)</f>
        <v>4.9287584183401715E-8</v>
      </c>
      <c r="Z18" s="5">
        <f>SUM(Calculations!AC$76,Calculations!AC$84,Calculations!AC$92,Calculations!AC$100,Calculations!AC$107)</f>
        <v>4.9374459146760595E-8</v>
      </c>
      <c r="AA18" s="5">
        <f>SUM(Calculations!AD$76,Calculations!AD$84,Calculations!AD$92,Calculations!AD$100,Calculations!AD$107)</f>
        <v>4.997170331007398E-8</v>
      </c>
      <c r="AB18" s="5">
        <f>SUM(Calculations!AE$76,Calculations!AE$84,Calculations!AE$92,Calculations!AE$100,Calculations!AE$107)</f>
        <v>4.9976005499928674E-8</v>
      </c>
      <c r="AC18" s="5">
        <f>SUM(Calculations!AF$76,Calculations!AF$84,Calculations!AF$92,Calculations!AF$100,Calculations!AF$107)</f>
        <v>5.0122059106281247E-8</v>
      </c>
      <c r="AD18" s="5">
        <f>SUM(Calculations!AG$76,Calculations!AG$84,Calculations!AG$92,Calculations!AG$100,Calculations!AG$107)</f>
        <v>5.0499971318244456E-8</v>
      </c>
      <c r="AE18" s="5">
        <f>SUM(Calculations!AH$76,Calculations!AH$84,Calculations!AH$92,Calculations!AH$100,Calculations!AH$107)</f>
        <v>5.0725794418153479E-8</v>
      </c>
      <c r="AF18" s="5"/>
      <c r="AG18" s="5"/>
    </row>
    <row r="19" spans="1:33" x14ac:dyDescent="0.35">
      <c r="A19" t="s">
        <v>976</v>
      </c>
      <c r="B19" s="5">
        <f>SUM(Calculations!E$76,Calculations!E$84,Calculations!E$92,Calculations!E$100,Calculations!E$107)</f>
        <v>5.3986331383542402E-8</v>
      </c>
      <c r="C19" s="5">
        <f>SUM(Calculations!F$76,Calculations!F$84,Calculations!F$92,Calculations!F$100,Calculations!F$107)</f>
        <v>5.1998125720606004E-8</v>
      </c>
      <c r="D19" s="5">
        <f>SUM(Calculations!G$76,Calculations!G$84,Calculations!G$92,Calculations!G$100,Calculations!G$107)</f>
        <v>5.1383248665452917E-8</v>
      </c>
      <c r="E19" s="5">
        <f>SUM(Calculations!H$76,Calculations!H$84,Calculations!H$92,Calculations!H$100,Calculations!H$107)</f>
        <v>5.1421461508657386E-8</v>
      </c>
      <c r="F19" s="5">
        <f>SUM(Calculations!I$76,Calculations!I$84,Calculations!I$92,Calculations!I$100,Calculations!I$107)</f>
        <v>5.1654724760904645E-8</v>
      </c>
      <c r="G19" s="5">
        <f>SUM(Calculations!J$76,Calculations!J$84,Calculations!J$92,Calculations!J$100,Calculations!J$107)</f>
        <v>5.1678717810969045E-8</v>
      </c>
      <c r="H19" s="5">
        <f>SUM(Calculations!K$76,Calculations!K$84,Calculations!K$92,Calculations!K$100,Calculations!K$107)</f>
        <v>5.1153032847491224E-8</v>
      </c>
      <c r="I19" s="5">
        <f>SUM(Calculations!L$76,Calculations!L$84,Calculations!L$92,Calculations!L$100,Calculations!L$107)</f>
        <v>5.1115687777521978E-8</v>
      </c>
      <c r="J19" s="5">
        <f>SUM(Calculations!M$76,Calculations!M$84,Calculations!M$92,Calculations!M$100,Calculations!M$107)</f>
        <v>5.0692925178622264E-8</v>
      </c>
      <c r="K19" s="5">
        <f>SUM(Calculations!N$76,Calculations!N$84,Calculations!N$92,Calculations!N$100,Calculations!N$107)</f>
        <v>5.0337105737147462E-8</v>
      </c>
      <c r="L19" s="5">
        <f>SUM(Calculations!O$76,Calculations!O$84,Calculations!O$92,Calculations!O$100,Calculations!O$107)</f>
        <v>5.0170538857928496E-8</v>
      </c>
      <c r="M19" s="5">
        <f>SUM(Calculations!P$76,Calculations!P$84,Calculations!P$92,Calculations!P$100,Calculations!P$107)</f>
        <v>5.0173140223090135E-8</v>
      </c>
      <c r="N19" s="5">
        <f>SUM(Calculations!Q$76,Calculations!Q$84,Calculations!Q$92,Calculations!Q$100,Calculations!Q$107)</f>
        <v>5.0248703550642901E-8</v>
      </c>
      <c r="O19" s="5">
        <f>SUM(Calculations!R$76,Calculations!R$84,Calculations!R$92,Calculations!R$100,Calculations!R$107)</f>
        <v>4.9899950802461426E-8</v>
      </c>
      <c r="P19" s="5">
        <f>SUM(Calculations!S$76,Calculations!S$84,Calculations!S$92,Calculations!S$100,Calculations!S$107)</f>
        <v>4.9543278700817767E-8</v>
      </c>
      <c r="Q19" s="5">
        <f>SUM(Calculations!T$76,Calculations!T$84,Calculations!T$92,Calculations!T$100,Calculations!T$107)</f>
        <v>4.9527686183211265E-8</v>
      </c>
      <c r="R19" s="5">
        <f>SUM(Calculations!U$76,Calculations!U$84,Calculations!U$92,Calculations!U$100,Calculations!U$107)</f>
        <v>4.9524774008722318E-8</v>
      </c>
      <c r="S19" s="5">
        <f>SUM(Calculations!V$76,Calculations!V$84,Calculations!V$92,Calculations!V$100,Calculations!V$107)</f>
        <v>4.9469188308949105E-8</v>
      </c>
      <c r="T19" s="5">
        <f>SUM(Calculations!W$76,Calculations!W$84,Calculations!W$92,Calculations!W$100,Calculations!W$107)</f>
        <v>4.9256941895715153E-8</v>
      </c>
      <c r="U19" s="5">
        <f>SUM(Calculations!X$76,Calculations!X$84,Calculations!X$92,Calculations!X$100,Calculations!X$107)</f>
        <v>4.9363418468593096E-8</v>
      </c>
      <c r="V19" s="5">
        <f>SUM(Calculations!Y$76,Calculations!Y$84,Calculations!Y$92,Calculations!Y$100,Calculations!Y$107)</f>
        <v>4.8896749163881301E-8</v>
      </c>
      <c r="W19" s="5">
        <f>SUM(Calculations!Z$76,Calculations!Z$84,Calculations!Z$92,Calculations!Z$100,Calculations!Z$107)</f>
        <v>4.8887184647862022E-8</v>
      </c>
      <c r="X19" s="5">
        <f>SUM(Calculations!AA$76,Calculations!AA$84,Calculations!AA$92,Calculations!AA$100,Calculations!AA$107)</f>
        <v>4.899099631928593E-8</v>
      </c>
      <c r="Y19" s="5">
        <f>SUM(Calculations!AB$76,Calculations!AB$84,Calculations!AB$92,Calculations!AB$100,Calculations!AB$107)</f>
        <v>4.9287584183401715E-8</v>
      </c>
      <c r="Z19" s="5">
        <f>SUM(Calculations!AC$76,Calculations!AC$84,Calculations!AC$92,Calculations!AC$100,Calculations!AC$107)</f>
        <v>4.9374459146760595E-8</v>
      </c>
      <c r="AA19" s="5">
        <f>SUM(Calculations!AD$76,Calculations!AD$84,Calculations!AD$92,Calculations!AD$100,Calculations!AD$107)</f>
        <v>4.997170331007398E-8</v>
      </c>
      <c r="AB19" s="5">
        <f>SUM(Calculations!AE$76,Calculations!AE$84,Calculations!AE$92,Calculations!AE$100,Calculations!AE$107)</f>
        <v>4.9976005499928674E-8</v>
      </c>
      <c r="AC19" s="5">
        <f>SUM(Calculations!AF$76,Calculations!AF$84,Calculations!AF$92,Calculations!AF$100,Calculations!AF$107)</f>
        <v>5.0122059106281247E-8</v>
      </c>
      <c r="AD19" s="5">
        <f>SUM(Calculations!AG$76,Calculations!AG$84,Calculations!AG$92,Calculations!AG$100,Calculations!AG$107)</f>
        <v>5.0499971318244456E-8</v>
      </c>
      <c r="AE19" s="5">
        <f>SUM(Calculations!AH$76,Calculations!AH$84,Calculations!AH$92,Calculations!AH$100,Calculations!AH$107)</f>
        <v>5.0725794418153479E-8</v>
      </c>
      <c r="AF19" s="5"/>
      <c r="AG19" s="5"/>
    </row>
    <row r="20" spans="1:33" x14ac:dyDescent="0.35">
      <c r="A20" t="s">
        <v>495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745</v>
      </c>
      <c r="B22" s="5">
        <f>'Inflation Reduction Act - Hydgn'!B39</f>
        <v>0</v>
      </c>
      <c r="C22" s="5">
        <f>'Inflation Reduction Act - Hydgn'!C39</f>
        <v>0</v>
      </c>
      <c r="D22" s="5">
        <f>'Inflation Reduction Act - Hydgn'!D39</f>
        <v>0</v>
      </c>
      <c r="E22" s="5">
        <f>'Inflation Reduction Act - Hydgn'!E39</f>
        <v>0</v>
      </c>
      <c r="F22" s="5">
        <f>'Inflation Reduction Act - Hydgn'!F39</f>
        <v>0</v>
      </c>
      <c r="G22" s="5">
        <f>'Inflation Reduction Act - Hydgn'!G39</f>
        <v>0</v>
      </c>
      <c r="H22" s="5">
        <f>'Inflation Reduction Act - Hydgn'!H39</f>
        <v>0</v>
      </c>
      <c r="I22" s="5">
        <f>'Inflation Reduction Act - Hydgn'!I39</f>
        <v>0</v>
      </c>
      <c r="J22" s="5">
        <f>'Inflation Reduction Act - Hydgn'!J39</f>
        <v>0</v>
      </c>
      <c r="K22" s="5">
        <f>'Inflation Reduction Act - Hydgn'!K39</f>
        <v>0</v>
      </c>
      <c r="L22" s="5">
        <f>'Inflation Reduction Act - Hydgn'!L39</f>
        <v>0</v>
      </c>
      <c r="M22" s="5">
        <f>'Inflation Reduction Act - Hydgn'!M39</f>
        <v>0</v>
      </c>
      <c r="N22" s="5">
        <f>'Inflation Reduction Act - Hydgn'!N39</f>
        <v>0</v>
      </c>
      <c r="O22" s="5">
        <f>'Inflation Reduction Act - Hydgn'!O39</f>
        <v>0</v>
      </c>
      <c r="P22" s="5">
        <f>'Inflation Reduction Act - Hydgn'!P39</f>
        <v>0</v>
      </c>
      <c r="Q22" s="5">
        <f>'Inflation Reduction Act - Hydgn'!Q39</f>
        <v>0</v>
      </c>
      <c r="R22" s="5">
        <f>'Inflation Reduction Act - Hydgn'!R39</f>
        <v>0</v>
      </c>
      <c r="S22" s="5">
        <f>'Inflation Reduction Act - Hydgn'!S39</f>
        <v>0</v>
      </c>
      <c r="T22" s="5">
        <f>'Inflation Reduction Act - Hydgn'!T39</f>
        <v>0</v>
      </c>
      <c r="U22" s="5">
        <f>'Inflation Reduction Act - Hydgn'!U39</f>
        <v>0</v>
      </c>
      <c r="V22" s="5">
        <f>'Inflation Reduction Act - Hydgn'!V39</f>
        <v>0</v>
      </c>
      <c r="W22" s="5">
        <f>'Inflation Reduction Act - Hydgn'!W39</f>
        <v>0</v>
      </c>
      <c r="X22" s="5">
        <f>'Inflation Reduction Act - Hydgn'!X39</f>
        <v>0</v>
      </c>
      <c r="Y22" s="5">
        <f>'Inflation Reduction Act - Hydgn'!Y39</f>
        <v>0</v>
      </c>
      <c r="Z22" s="5">
        <f>'Inflation Reduction Act - Hydgn'!Z39</f>
        <v>0</v>
      </c>
      <c r="AA22" s="5">
        <f>'Inflation Reduction Act - Hydgn'!AA39</f>
        <v>0</v>
      </c>
      <c r="AB22" s="5">
        <f>'Inflation Reduction Act - Hydgn'!AB39</f>
        <v>0</v>
      </c>
      <c r="AC22" s="5">
        <f>'Inflation Reduction Act - Hydgn'!AC39</f>
        <v>0</v>
      </c>
      <c r="AD22" s="5">
        <f>'Inflation Reduction Act - Hydgn'!AD39</f>
        <v>0</v>
      </c>
      <c r="AE22" s="5">
        <f>'Inflation Reduction Act - Hydgn'!AE39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304</v>
      </c>
      <c r="B3" s="5">
        <f>SUM(Calculations!D44,Calculations!D49)</f>
        <v>1.1688331332566029E-8</v>
      </c>
      <c r="C3" s="5">
        <f>SUM(Calculations!E44,Calculations!E49)</f>
        <v>1.2530977686883014E-8</v>
      </c>
      <c r="D3" s="5">
        <f>SUM(Calculations!F44,Calculations!F49)</f>
        <v>1.3080727704691741E-8</v>
      </c>
      <c r="E3" s="5">
        <f>SUM(Calculations!G44,Calculations!G49)</f>
        <v>1.23359238375124E-8</v>
      </c>
      <c r="F3" s="5">
        <f>SUM(Calculations!H44,Calculations!H49)</f>
        <v>1.2873453446857612E-8</v>
      </c>
      <c r="G3" s="5">
        <f>SUM(Calculations!I44,Calculations!I49)</f>
        <v>1.3691419983437346E-8</v>
      </c>
      <c r="H3" s="5">
        <f>SUM(Calculations!J44,Calculations!J49)</f>
        <v>1.4797514344955404E-8</v>
      </c>
      <c r="I3" s="5">
        <f>SUM(Calculations!K44,Calculations!K49)</f>
        <v>1.6017176929277762E-8</v>
      </c>
      <c r="J3" s="5">
        <f>SUM(Calculations!L44,Calculations!L49)</f>
        <v>1.7446568028640022E-8</v>
      </c>
      <c r="K3" s="5">
        <f>SUM(Calculations!M44,Calculations!M49)</f>
        <v>1.8143601961446507E-8</v>
      </c>
      <c r="L3" s="5">
        <f>SUM(Calculations!N44,Calculations!N49)</f>
        <v>1.8206457136816512E-8</v>
      </c>
      <c r="M3" s="5">
        <f>SUM(Calculations!O44,Calculations!O49)</f>
        <v>1.8106852439427581E-8</v>
      </c>
      <c r="N3" s="5">
        <f>SUM(Calculations!P44,Calculations!P49)</f>
        <v>1.816866976139147E-8</v>
      </c>
      <c r="O3" s="5">
        <f>SUM(Calculations!Q44,Calculations!Q49)</f>
        <v>1.830006447810851E-8</v>
      </c>
      <c r="P3" s="5">
        <f>SUM(Calculations!R44,Calculations!R49)</f>
        <v>1.8195601810955155E-8</v>
      </c>
      <c r="Q3" s="5">
        <f>SUM(Calculations!S44,Calculations!S49)</f>
        <v>1.836337934531092E-8</v>
      </c>
      <c r="R3" s="5">
        <f>SUM(Calculations!T44,Calculations!T49)</f>
        <v>1.8750526618032787E-8</v>
      </c>
      <c r="S3" s="5">
        <f>SUM(Calculations!U44,Calculations!U49)</f>
        <v>1.8992088073178992E-8</v>
      </c>
      <c r="T3" s="5">
        <f>SUM(Calculations!V44,Calculations!V49)</f>
        <v>1.9355537746617628E-8</v>
      </c>
      <c r="U3" s="5">
        <f>SUM(Calculations!W44,Calculations!W49)</f>
        <v>1.9582254717935267E-8</v>
      </c>
      <c r="V3" s="5">
        <f>SUM(Calculations!X44,Calculations!X49)</f>
        <v>1.957048892204496E-8</v>
      </c>
      <c r="W3" s="5">
        <f>SUM(Calculations!Y44,Calculations!Y49)</f>
        <v>1.9542873327537735E-8</v>
      </c>
      <c r="X3" s="5">
        <f>SUM(Calculations!Z44,Calculations!Z49)</f>
        <v>1.9762360968985972E-8</v>
      </c>
      <c r="Y3" s="5">
        <f>SUM(Calculations!AA44,Calculations!AA49)</f>
        <v>2.0016881368430806E-8</v>
      </c>
      <c r="Z3" s="5">
        <f>SUM(Calculations!AB44,Calculations!AB49)</f>
        <v>2.0207237882564139E-8</v>
      </c>
      <c r="AA3" s="5">
        <f>SUM(Calculations!AC44,Calculations!AC49)</f>
        <v>2.0389112796177811E-8</v>
      </c>
      <c r="AB3" s="5">
        <f>SUM(Calculations!AD44,Calculations!AD49)</f>
        <v>2.0475698887272012E-8</v>
      </c>
      <c r="AC3" s="5">
        <f>SUM(Calculations!AE44,Calculations!AE49)</f>
        <v>2.0523681222421194E-8</v>
      </c>
      <c r="AD3" s="5">
        <f>SUM(Calculations!AF44,Calculations!AF49)</f>
        <v>2.0627024749593514E-8</v>
      </c>
      <c r="AE3" s="5">
        <f>SUM(Calculations!AG44,Calculations!AG49)</f>
        <v>2.0868070791946134E-8</v>
      </c>
      <c r="AF3" s="5"/>
      <c r="AG3" s="5"/>
    </row>
    <row r="4" spans="1:33" x14ac:dyDescent="0.35">
      <c r="A4" t="s">
        <v>178</v>
      </c>
      <c r="B4" s="5">
        <f>SUM(Calculations!D56,Calculations!D62,Calculations!D68)</f>
        <v>4.4942128582800537E-8</v>
      </c>
      <c r="C4" s="5">
        <f>SUM(Calculations!E56,Calculations!E62,Calculations!E68)</f>
        <v>4.2183414082981258E-8</v>
      </c>
      <c r="D4" s="5">
        <f>SUM(Calculations!F56,Calculations!F62,Calculations!F68)</f>
        <v>4.1354274243663866E-8</v>
      </c>
      <c r="E4" s="5">
        <f>SUM(Calculations!G56,Calculations!G62,Calculations!G68)</f>
        <v>4.1398511074577239E-8</v>
      </c>
      <c r="F4" s="5">
        <f>SUM(Calculations!H56,Calculations!H62,Calculations!H68)</f>
        <v>4.1083935229177445E-8</v>
      </c>
      <c r="G4" s="5">
        <f>SUM(Calculations!I56,Calculations!I62,Calculations!I68)</f>
        <v>4.0516725680783316E-8</v>
      </c>
      <c r="H4" s="5">
        <f>SUM(Calculations!J56,Calculations!J62,Calculations!J68)</f>
        <v>4.0498040524200067E-8</v>
      </c>
      <c r="I4" s="5">
        <f>SUM(Calculations!K56,Calculations!K62,Calculations!K68)</f>
        <v>4.0184823579596474E-8</v>
      </c>
      <c r="J4" s="5">
        <f>SUM(Calculations!L56,Calculations!L62,Calculations!L68)</f>
        <v>4.0124410615108028E-8</v>
      </c>
      <c r="K4" s="5">
        <f>SUM(Calculations!M56,Calculations!M62,Calculations!M68)</f>
        <v>3.9933773613980344E-8</v>
      </c>
      <c r="L4" s="5">
        <f>SUM(Calculations!N56,Calculations!N62,Calculations!N68)</f>
        <v>3.9785718956503935E-8</v>
      </c>
      <c r="M4" s="5">
        <f>SUM(Calculations!O56,Calculations!O62,Calculations!O68)</f>
        <v>3.9436454661660067E-8</v>
      </c>
      <c r="N4" s="5">
        <f>SUM(Calculations!P56,Calculations!P62,Calculations!P68)</f>
        <v>3.9064649236204941E-8</v>
      </c>
      <c r="O4" s="5">
        <f>SUM(Calculations!Q56,Calculations!Q62,Calculations!Q68)</f>
        <v>3.8795967667702683E-8</v>
      </c>
      <c r="P4" s="5">
        <f>SUM(Calculations!R56,Calculations!R62,Calculations!R68)</f>
        <v>3.8565263284987302E-8</v>
      </c>
      <c r="Q4" s="5">
        <f>SUM(Calculations!S56,Calculations!S62,Calculations!S68)</f>
        <v>3.8381419741423605E-8</v>
      </c>
      <c r="R4" s="5">
        <f>SUM(Calculations!T56,Calculations!T62,Calculations!T68)</f>
        <v>3.8188182331540768E-8</v>
      </c>
      <c r="S4" s="5">
        <f>SUM(Calculations!U56,Calculations!U62,Calculations!U68)</f>
        <v>3.8101415232016447E-8</v>
      </c>
      <c r="T4" s="5">
        <f>SUM(Calculations!V56,Calculations!V62,Calculations!V68)</f>
        <v>3.7970228570000659E-8</v>
      </c>
      <c r="U4" s="5">
        <f>SUM(Calculations!W56,Calculations!W62,Calculations!W68)</f>
        <v>3.8010648991509427E-8</v>
      </c>
      <c r="V4" s="5">
        <f>SUM(Calculations!X56,Calculations!X62,Calculations!X68)</f>
        <v>3.8064331034170585E-8</v>
      </c>
      <c r="W4" s="5">
        <f>SUM(Calculations!Y56,Calculations!Y62,Calculations!Y68)</f>
        <v>3.7876097815022608E-8</v>
      </c>
      <c r="X4" s="5">
        <f>SUM(Calculations!Z56,Calculations!Z62,Calculations!Z68)</f>
        <v>3.7690835800523242E-8</v>
      </c>
      <c r="Y4" s="5">
        <f>SUM(Calculations!AA56,Calculations!AA62,Calculations!AA68)</f>
        <v>3.74878438384087E-8</v>
      </c>
      <c r="Z4" s="5">
        <f>SUM(Calculations!AB56,Calculations!AB62,Calculations!AB68)</f>
        <v>3.7359381842580614E-8</v>
      </c>
      <c r="AA4" s="5">
        <f>SUM(Calculations!AC56,Calculations!AC62,Calculations!AC68)</f>
        <v>3.7382338615613546E-8</v>
      </c>
      <c r="AB4" s="5">
        <f>SUM(Calculations!AD56,Calculations!AD62,Calculations!AD68)</f>
        <v>3.7361560429805878E-8</v>
      </c>
      <c r="AC4" s="5">
        <f>SUM(Calculations!AE56,Calculations!AE62,Calculations!AE68)</f>
        <v>3.727017663507696E-8</v>
      </c>
      <c r="AD4" s="5">
        <f>SUM(Calculations!AF56,Calculations!AF62,Calculations!AF68)</f>
        <v>3.7074911712861427E-8</v>
      </c>
      <c r="AE4" s="5">
        <f>SUM(Calculations!AG56,Calculations!AG62,Calculations!AG68)</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SUM(Calculations!E$76,Calculations!E$84,Calculations!E$92,Calculations!E$100,Calculations!E$107)</f>
        <v>5.3986331383542402E-8</v>
      </c>
      <c r="C10" s="5">
        <f>SUM(Calculations!F$76,Calculations!F$84,Calculations!F$92,Calculations!F$100,Calculations!F$107)</f>
        <v>5.1998125720606004E-8</v>
      </c>
      <c r="D10" s="5">
        <f>SUM(Calculations!G$76,Calculations!G$84,Calculations!G$92,Calculations!G$100,Calculations!G$107)</f>
        <v>5.1383248665452917E-8</v>
      </c>
      <c r="E10" s="5">
        <f>SUM(Calculations!H$76,Calculations!H$84,Calculations!H$92,Calculations!H$100,Calculations!H$107)</f>
        <v>5.1421461508657386E-8</v>
      </c>
      <c r="F10" s="5">
        <f>SUM(Calculations!I$76,Calculations!I$84,Calculations!I$92,Calculations!I$100,Calculations!I$107)</f>
        <v>5.1654724760904645E-8</v>
      </c>
      <c r="G10" s="5">
        <f>SUM(Calculations!J$76,Calculations!J$84,Calculations!J$92,Calculations!J$100,Calculations!J$107)</f>
        <v>5.1678717810969045E-8</v>
      </c>
      <c r="H10" s="5">
        <f>SUM(Calculations!K$76,Calculations!K$84,Calculations!K$92,Calculations!K$100,Calculations!K$107)</f>
        <v>5.1153032847491224E-8</v>
      </c>
      <c r="I10" s="5">
        <f>SUM(Calculations!L$76,Calculations!L$84,Calculations!L$92,Calculations!L$100,Calculations!L$107)</f>
        <v>5.1115687777521978E-8</v>
      </c>
      <c r="J10" s="5">
        <f>SUM(Calculations!M$76,Calculations!M$84,Calculations!M$92,Calculations!M$100,Calculations!M$107)</f>
        <v>5.0692925178622264E-8</v>
      </c>
      <c r="K10" s="5">
        <f>SUM(Calculations!N$76,Calculations!N$84,Calculations!N$92,Calculations!N$100,Calculations!N$107)</f>
        <v>5.0337105737147462E-8</v>
      </c>
      <c r="L10" s="5">
        <f>SUM(Calculations!O$76,Calculations!O$84,Calculations!O$92,Calculations!O$100,Calculations!O$107)</f>
        <v>5.0170538857928496E-8</v>
      </c>
      <c r="M10" s="5">
        <f>SUM(Calculations!P$76,Calculations!P$84,Calculations!P$92,Calculations!P$100,Calculations!P$107)</f>
        <v>5.0173140223090135E-8</v>
      </c>
      <c r="N10" s="5">
        <f>SUM(Calculations!Q$76,Calculations!Q$84,Calculations!Q$92,Calculations!Q$100,Calculations!Q$107)</f>
        <v>5.0248703550642901E-8</v>
      </c>
      <c r="O10" s="5">
        <f>SUM(Calculations!R$76,Calculations!R$84,Calculations!R$92,Calculations!R$100,Calculations!R$107)</f>
        <v>4.9899950802461426E-8</v>
      </c>
      <c r="P10" s="5">
        <f>SUM(Calculations!S$76,Calculations!S$84,Calculations!S$92,Calculations!S$100,Calculations!S$107)</f>
        <v>4.9543278700817767E-8</v>
      </c>
      <c r="Q10" s="5">
        <f>SUM(Calculations!T$76,Calculations!T$84,Calculations!T$92,Calculations!T$100,Calculations!T$107)</f>
        <v>4.9527686183211265E-8</v>
      </c>
      <c r="R10" s="5">
        <f>SUM(Calculations!U$76,Calculations!U$84,Calculations!U$92,Calculations!U$100,Calculations!U$107)</f>
        <v>4.9524774008722318E-8</v>
      </c>
      <c r="S10" s="5">
        <f>SUM(Calculations!V$76,Calculations!V$84,Calculations!V$92,Calculations!V$100,Calculations!V$107)</f>
        <v>4.9469188308949105E-8</v>
      </c>
      <c r="T10" s="5">
        <f>SUM(Calculations!W$76,Calculations!W$84,Calculations!W$92,Calculations!W$100,Calculations!W$107)</f>
        <v>4.9256941895715153E-8</v>
      </c>
      <c r="U10" s="5">
        <f>SUM(Calculations!X$76,Calculations!X$84,Calculations!X$92,Calculations!X$100,Calculations!X$107)</f>
        <v>4.9363418468593096E-8</v>
      </c>
      <c r="V10" s="5">
        <f>SUM(Calculations!Y$76,Calculations!Y$84,Calculations!Y$92,Calculations!Y$100,Calculations!Y$107)</f>
        <v>4.8896749163881301E-8</v>
      </c>
      <c r="W10" s="5">
        <f>SUM(Calculations!Z$76,Calculations!Z$84,Calculations!Z$92,Calculations!Z$100,Calculations!Z$107)</f>
        <v>4.8887184647862022E-8</v>
      </c>
      <c r="X10" s="5">
        <f>SUM(Calculations!AA$76,Calculations!AA$84,Calculations!AA$92,Calculations!AA$100,Calculations!AA$107)</f>
        <v>4.899099631928593E-8</v>
      </c>
      <c r="Y10" s="5">
        <f>SUM(Calculations!AB$76,Calculations!AB$84,Calculations!AB$92,Calculations!AB$100,Calculations!AB$107)</f>
        <v>4.9287584183401715E-8</v>
      </c>
      <c r="Z10" s="5">
        <f>SUM(Calculations!AC$76,Calculations!AC$84,Calculations!AC$92,Calculations!AC$100,Calculations!AC$107)</f>
        <v>4.9374459146760595E-8</v>
      </c>
      <c r="AA10" s="5">
        <f>SUM(Calculations!AD$76,Calculations!AD$84,Calculations!AD$92,Calculations!AD$100,Calculations!AD$107)</f>
        <v>4.997170331007398E-8</v>
      </c>
      <c r="AB10" s="5">
        <f>SUM(Calculations!AE$76,Calculations!AE$84,Calculations!AE$92,Calculations!AE$100,Calculations!AE$107)</f>
        <v>4.9976005499928674E-8</v>
      </c>
      <c r="AC10" s="5">
        <f>SUM(Calculations!AF$76,Calculations!AF$84,Calculations!AF$92,Calculations!AF$100,Calculations!AF$107)</f>
        <v>5.0122059106281247E-8</v>
      </c>
      <c r="AD10" s="5">
        <f>SUM(Calculations!AG$76,Calculations!AG$84,Calculations!AG$92,Calculations!AG$100,Calculations!AG$107)</f>
        <v>5.0499971318244456E-8</v>
      </c>
      <c r="AE10" s="5">
        <f>SUM(Calculations!AH$76,Calculations!AH$84,Calculations!AH$92,Calculations!AH$100,Calculations!AH$107)</f>
        <v>5.0725794418153479E-8</v>
      </c>
      <c r="AF10" s="5"/>
      <c r="AG10" s="5"/>
    </row>
    <row r="11" spans="1:33" x14ac:dyDescent="0.35">
      <c r="A11" t="s">
        <v>181</v>
      </c>
      <c r="B11" s="5">
        <f>SUM(Calculations!E$76,Calculations!E$84,Calculations!E$92,Calculations!E$100,Calculations!E$107)</f>
        <v>5.3986331383542402E-8</v>
      </c>
      <c r="C11" s="5">
        <f>SUM(Calculations!F$76,Calculations!F$84,Calculations!F$92,Calculations!F$100,Calculations!F$107)</f>
        <v>5.1998125720606004E-8</v>
      </c>
      <c r="D11" s="5">
        <f>SUM(Calculations!G$76,Calculations!G$84,Calculations!G$92,Calculations!G$100,Calculations!G$107)</f>
        <v>5.1383248665452917E-8</v>
      </c>
      <c r="E11" s="5">
        <f>SUM(Calculations!H$76,Calculations!H$84,Calculations!H$92,Calculations!H$100,Calculations!H$107)</f>
        <v>5.1421461508657386E-8</v>
      </c>
      <c r="F11" s="5">
        <f>SUM(Calculations!I$76,Calculations!I$84,Calculations!I$92,Calculations!I$100,Calculations!I$107)</f>
        <v>5.1654724760904645E-8</v>
      </c>
      <c r="G11" s="5">
        <f>SUM(Calculations!J$76,Calculations!J$84,Calculations!J$92,Calculations!J$100,Calculations!J$107)</f>
        <v>5.1678717810969045E-8</v>
      </c>
      <c r="H11" s="5">
        <f>SUM(Calculations!K$76,Calculations!K$84,Calculations!K$92,Calculations!K$100,Calculations!K$107)</f>
        <v>5.1153032847491224E-8</v>
      </c>
      <c r="I11" s="5">
        <f>SUM(Calculations!L$76,Calculations!L$84,Calculations!L$92,Calculations!L$100,Calculations!L$107)</f>
        <v>5.1115687777521978E-8</v>
      </c>
      <c r="J11" s="5">
        <f>SUM(Calculations!M$76,Calculations!M$84,Calculations!M$92,Calculations!M$100,Calculations!M$107)</f>
        <v>5.0692925178622264E-8</v>
      </c>
      <c r="K11" s="5">
        <f>SUM(Calculations!N$76,Calculations!N$84,Calculations!N$92,Calculations!N$100,Calculations!N$107)</f>
        <v>5.0337105737147462E-8</v>
      </c>
      <c r="L11" s="5">
        <f>SUM(Calculations!O$76,Calculations!O$84,Calculations!O$92,Calculations!O$100,Calculations!O$107)</f>
        <v>5.0170538857928496E-8</v>
      </c>
      <c r="M11" s="5">
        <f>SUM(Calculations!P$76,Calculations!P$84,Calculations!P$92,Calculations!P$100,Calculations!P$107)</f>
        <v>5.0173140223090135E-8</v>
      </c>
      <c r="N11" s="5">
        <f>SUM(Calculations!Q$76,Calculations!Q$84,Calculations!Q$92,Calculations!Q$100,Calculations!Q$107)</f>
        <v>5.0248703550642901E-8</v>
      </c>
      <c r="O11" s="5">
        <f>SUM(Calculations!R$76,Calculations!R$84,Calculations!R$92,Calculations!R$100,Calculations!R$107)</f>
        <v>4.9899950802461426E-8</v>
      </c>
      <c r="P11" s="5">
        <f>SUM(Calculations!S$76,Calculations!S$84,Calculations!S$92,Calculations!S$100,Calculations!S$107)</f>
        <v>4.9543278700817767E-8</v>
      </c>
      <c r="Q11" s="5">
        <f>SUM(Calculations!T$76,Calculations!T$84,Calculations!T$92,Calculations!T$100,Calculations!T$107)</f>
        <v>4.9527686183211265E-8</v>
      </c>
      <c r="R11" s="5">
        <f>SUM(Calculations!U$76,Calculations!U$84,Calculations!U$92,Calculations!U$100,Calculations!U$107)</f>
        <v>4.9524774008722318E-8</v>
      </c>
      <c r="S11" s="5">
        <f>SUM(Calculations!V$76,Calculations!V$84,Calculations!V$92,Calculations!V$100,Calculations!V$107)</f>
        <v>4.9469188308949105E-8</v>
      </c>
      <c r="T11" s="5">
        <f>SUM(Calculations!W$76,Calculations!W$84,Calculations!W$92,Calculations!W$100,Calculations!W$107)</f>
        <v>4.9256941895715153E-8</v>
      </c>
      <c r="U11" s="5">
        <f>SUM(Calculations!X$76,Calculations!X$84,Calculations!X$92,Calculations!X$100,Calculations!X$107)</f>
        <v>4.9363418468593096E-8</v>
      </c>
      <c r="V11" s="5">
        <f>SUM(Calculations!Y$76,Calculations!Y$84,Calculations!Y$92,Calculations!Y$100,Calculations!Y$107)</f>
        <v>4.8896749163881301E-8</v>
      </c>
      <c r="W11" s="5">
        <f>SUM(Calculations!Z$76,Calculations!Z$84,Calculations!Z$92,Calculations!Z$100,Calculations!Z$107)</f>
        <v>4.8887184647862022E-8</v>
      </c>
      <c r="X11" s="5">
        <f>SUM(Calculations!AA$76,Calculations!AA$84,Calculations!AA$92,Calculations!AA$100,Calculations!AA$107)</f>
        <v>4.899099631928593E-8</v>
      </c>
      <c r="Y11" s="5">
        <f>SUM(Calculations!AB$76,Calculations!AB$84,Calculations!AB$92,Calculations!AB$100,Calculations!AB$107)</f>
        <v>4.9287584183401715E-8</v>
      </c>
      <c r="Z11" s="5">
        <f>SUM(Calculations!AC$76,Calculations!AC$84,Calculations!AC$92,Calculations!AC$100,Calculations!AC$107)</f>
        <v>4.9374459146760595E-8</v>
      </c>
      <c r="AA11" s="5">
        <f>SUM(Calculations!AD$76,Calculations!AD$84,Calculations!AD$92,Calculations!AD$100,Calculations!AD$107)</f>
        <v>4.997170331007398E-8</v>
      </c>
      <c r="AB11" s="5">
        <f>SUM(Calculations!AE$76,Calculations!AE$84,Calculations!AE$92,Calculations!AE$100,Calculations!AE$107)</f>
        <v>4.9976005499928674E-8</v>
      </c>
      <c r="AC11" s="5">
        <f>SUM(Calculations!AF$76,Calculations!AF$84,Calculations!AF$92,Calculations!AF$100,Calculations!AF$107)</f>
        <v>5.0122059106281247E-8</v>
      </c>
      <c r="AD11" s="5">
        <f>SUM(Calculations!AG$76,Calculations!AG$84,Calculations!AG$92,Calculations!AG$100,Calculations!AG$107)</f>
        <v>5.0499971318244456E-8</v>
      </c>
      <c r="AE11" s="5">
        <f>SUM(Calculations!AH$76,Calculations!AH$84,Calculations!AH$92,Calculations!AH$100,Calculations!AH$107)</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SUM(Calculations!E$76,Calculations!E$84,Calculations!E$92,Calculations!E$100,Calculations!E$107)</f>
        <v>5.3986331383542402E-8</v>
      </c>
      <c r="C14" s="5">
        <f>SUM(Calculations!F$76,Calculations!F$84,Calculations!F$92,Calculations!F$100,Calculations!F$107)</f>
        <v>5.1998125720606004E-8</v>
      </c>
      <c r="D14" s="5">
        <f>SUM(Calculations!G$76,Calculations!G$84,Calculations!G$92,Calculations!G$100,Calculations!G$107)</f>
        <v>5.1383248665452917E-8</v>
      </c>
      <c r="E14" s="5">
        <f>SUM(Calculations!H$76,Calculations!H$84,Calculations!H$92,Calculations!H$100,Calculations!H$107)</f>
        <v>5.1421461508657386E-8</v>
      </c>
      <c r="F14" s="5">
        <f>SUM(Calculations!I$76,Calculations!I$84,Calculations!I$92,Calculations!I$100,Calculations!I$107)</f>
        <v>5.1654724760904645E-8</v>
      </c>
      <c r="G14" s="5">
        <f>SUM(Calculations!J$76,Calculations!J$84,Calculations!J$92,Calculations!J$100,Calculations!J$107)</f>
        <v>5.1678717810969045E-8</v>
      </c>
      <c r="H14" s="5">
        <f>SUM(Calculations!K$76,Calculations!K$84,Calculations!K$92,Calculations!K$100,Calculations!K$107)</f>
        <v>5.1153032847491224E-8</v>
      </c>
      <c r="I14" s="5">
        <f>SUM(Calculations!L$76,Calculations!L$84,Calculations!L$92,Calculations!L$100,Calculations!L$107)</f>
        <v>5.1115687777521978E-8</v>
      </c>
      <c r="J14" s="5">
        <f>SUM(Calculations!M$76,Calculations!M$84,Calculations!M$92,Calculations!M$100,Calculations!M$107)</f>
        <v>5.0692925178622264E-8</v>
      </c>
      <c r="K14" s="5">
        <f>SUM(Calculations!N$76,Calculations!N$84,Calculations!N$92,Calculations!N$100,Calculations!N$107)</f>
        <v>5.0337105737147462E-8</v>
      </c>
      <c r="L14" s="5">
        <f>SUM(Calculations!O$76,Calculations!O$84,Calculations!O$92,Calculations!O$100,Calculations!O$107)</f>
        <v>5.0170538857928496E-8</v>
      </c>
      <c r="M14" s="5">
        <f>SUM(Calculations!P$76,Calculations!P$84,Calculations!P$92,Calculations!P$100,Calculations!P$107)</f>
        <v>5.0173140223090135E-8</v>
      </c>
      <c r="N14" s="5">
        <f>SUM(Calculations!Q$76,Calculations!Q$84,Calculations!Q$92,Calculations!Q$100,Calculations!Q$107)</f>
        <v>5.0248703550642901E-8</v>
      </c>
      <c r="O14" s="5">
        <f>SUM(Calculations!R$76,Calculations!R$84,Calculations!R$92,Calculations!R$100,Calculations!R$107)</f>
        <v>4.9899950802461426E-8</v>
      </c>
      <c r="P14" s="5">
        <f>SUM(Calculations!S$76,Calculations!S$84,Calculations!S$92,Calculations!S$100,Calculations!S$107)</f>
        <v>4.9543278700817767E-8</v>
      </c>
      <c r="Q14" s="5">
        <f>SUM(Calculations!T$76,Calculations!T$84,Calculations!T$92,Calculations!T$100,Calculations!T$107)</f>
        <v>4.9527686183211265E-8</v>
      </c>
      <c r="R14" s="5">
        <f>SUM(Calculations!U$76,Calculations!U$84,Calculations!U$92,Calculations!U$100,Calculations!U$107)</f>
        <v>4.9524774008722318E-8</v>
      </c>
      <c r="S14" s="5">
        <f>SUM(Calculations!V$76,Calculations!V$84,Calculations!V$92,Calculations!V$100,Calculations!V$107)</f>
        <v>4.9469188308949105E-8</v>
      </c>
      <c r="T14" s="5">
        <f>SUM(Calculations!W$76,Calculations!W$84,Calculations!W$92,Calculations!W$100,Calculations!W$107)</f>
        <v>4.9256941895715153E-8</v>
      </c>
      <c r="U14" s="5">
        <f>SUM(Calculations!X$76,Calculations!X$84,Calculations!X$92,Calculations!X$100,Calculations!X$107)</f>
        <v>4.9363418468593096E-8</v>
      </c>
      <c r="V14" s="5">
        <f>SUM(Calculations!Y$76,Calculations!Y$84,Calculations!Y$92,Calculations!Y$100,Calculations!Y$107)</f>
        <v>4.8896749163881301E-8</v>
      </c>
      <c r="W14" s="5">
        <f>SUM(Calculations!Z$76,Calculations!Z$84,Calculations!Z$92,Calculations!Z$100,Calculations!Z$107)</f>
        <v>4.8887184647862022E-8</v>
      </c>
      <c r="X14" s="5">
        <f>SUM(Calculations!AA$76,Calculations!AA$84,Calculations!AA$92,Calculations!AA$100,Calculations!AA$107)</f>
        <v>4.899099631928593E-8</v>
      </c>
      <c r="Y14" s="5">
        <f>SUM(Calculations!AB$76,Calculations!AB$84,Calculations!AB$92,Calculations!AB$100,Calculations!AB$107)</f>
        <v>4.9287584183401715E-8</v>
      </c>
      <c r="Z14" s="5">
        <f>SUM(Calculations!AC$76,Calculations!AC$84,Calculations!AC$92,Calculations!AC$100,Calculations!AC$107)</f>
        <v>4.9374459146760595E-8</v>
      </c>
      <c r="AA14" s="5">
        <f>SUM(Calculations!AD$76,Calculations!AD$84,Calculations!AD$92,Calculations!AD$100,Calculations!AD$107)</f>
        <v>4.997170331007398E-8</v>
      </c>
      <c r="AB14" s="5">
        <f>SUM(Calculations!AE$76,Calculations!AE$84,Calculations!AE$92,Calculations!AE$100,Calculations!AE$107)</f>
        <v>4.9976005499928674E-8</v>
      </c>
      <c r="AC14" s="5">
        <f>SUM(Calculations!AF$76,Calculations!AF$84,Calculations!AF$92,Calculations!AF$100,Calculations!AF$107)</f>
        <v>5.0122059106281247E-8</v>
      </c>
      <c r="AD14" s="5">
        <f>SUM(Calculations!AG$76,Calculations!AG$84,Calculations!AG$92,Calculations!AG$100,Calculations!AG$107)</f>
        <v>5.0499971318244456E-8</v>
      </c>
      <c r="AE14" s="5">
        <f>SUM(Calculations!AH$76,Calculations!AH$84,Calculations!AH$92,Calculations!AH$100,Calculations!AH$107)</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299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303</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493</v>
      </c>
      <c r="B18" s="5">
        <f>SUM(Calculations!E$76,Calculations!E$84,Calculations!E$92,Calculations!E$100,Calculations!E$107)</f>
        <v>5.3986331383542402E-8</v>
      </c>
      <c r="C18" s="5">
        <f>SUM(Calculations!F$76,Calculations!F$84,Calculations!F$92,Calculations!F$100,Calculations!F$107)</f>
        <v>5.1998125720606004E-8</v>
      </c>
      <c r="D18" s="5">
        <f>SUM(Calculations!G$76,Calculations!G$84,Calculations!G$92,Calculations!G$100,Calculations!G$107)</f>
        <v>5.1383248665452917E-8</v>
      </c>
      <c r="E18" s="5">
        <f>SUM(Calculations!H$76,Calculations!H$84,Calculations!H$92,Calculations!H$100,Calculations!H$107)</f>
        <v>5.1421461508657386E-8</v>
      </c>
      <c r="F18" s="5">
        <f>SUM(Calculations!I$76,Calculations!I$84,Calculations!I$92,Calculations!I$100,Calculations!I$107)</f>
        <v>5.1654724760904645E-8</v>
      </c>
      <c r="G18" s="5">
        <f>SUM(Calculations!J$76,Calculations!J$84,Calculations!J$92,Calculations!J$100,Calculations!J$107)</f>
        <v>5.1678717810969045E-8</v>
      </c>
      <c r="H18" s="5">
        <f>SUM(Calculations!K$76,Calculations!K$84,Calculations!K$92,Calculations!K$100,Calculations!K$107)</f>
        <v>5.1153032847491224E-8</v>
      </c>
      <c r="I18" s="5">
        <f>SUM(Calculations!L$76,Calculations!L$84,Calculations!L$92,Calculations!L$100,Calculations!L$107)</f>
        <v>5.1115687777521978E-8</v>
      </c>
      <c r="J18" s="5">
        <f>SUM(Calculations!M$76,Calculations!M$84,Calculations!M$92,Calculations!M$100,Calculations!M$107)</f>
        <v>5.0692925178622264E-8</v>
      </c>
      <c r="K18" s="5">
        <f>SUM(Calculations!N$76,Calculations!N$84,Calculations!N$92,Calculations!N$100,Calculations!N$107)</f>
        <v>5.0337105737147462E-8</v>
      </c>
      <c r="L18" s="5">
        <f>SUM(Calculations!O$76,Calculations!O$84,Calculations!O$92,Calculations!O$100,Calculations!O$107)</f>
        <v>5.0170538857928496E-8</v>
      </c>
      <c r="M18" s="5">
        <f>SUM(Calculations!P$76,Calculations!P$84,Calculations!P$92,Calculations!P$100,Calculations!P$107)</f>
        <v>5.0173140223090135E-8</v>
      </c>
      <c r="N18" s="5">
        <f>SUM(Calculations!Q$76,Calculations!Q$84,Calculations!Q$92,Calculations!Q$100,Calculations!Q$107)</f>
        <v>5.0248703550642901E-8</v>
      </c>
      <c r="O18" s="5">
        <f>SUM(Calculations!R$76,Calculations!R$84,Calculations!R$92,Calculations!R$100,Calculations!R$107)</f>
        <v>4.9899950802461426E-8</v>
      </c>
      <c r="P18" s="5">
        <f>SUM(Calculations!S$76,Calculations!S$84,Calculations!S$92,Calculations!S$100,Calculations!S$107)</f>
        <v>4.9543278700817767E-8</v>
      </c>
      <c r="Q18" s="5">
        <f>SUM(Calculations!T$76,Calculations!T$84,Calculations!T$92,Calculations!T$100,Calculations!T$107)</f>
        <v>4.9527686183211265E-8</v>
      </c>
      <c r="R18" s="5">
        <f>SUM(Calculations!U$76,Calculations!U$84,Calculations!U$92,Calculations!U$100,Calculations!U$107)</f>
        <v>4.9524774008722318E-8</v>
      </c>
      <c r="S18" s="5">
        <f>SUM(Calculations!V$76,Calculations!V$84,Calculations!V$92,Calculations!V$100,Calculations!V$107)</f>
        <v>4.9469188308949105E-8</v>
      </c>
      <c r="T18" s="5">
        <f>SUM(Calculations!W$76,Calculations!W$84,Calculations!W$92,Calculations!W$100,Calculations!W$107)</f>
        <v>4.9256941895715153E-8</v>
      </c>
      <c r="U18" s="5">
        <f>SUM(Calculations!X$76,Calculations!X$84,Calculations!X$92,Calculations!X$100,Calculations!X$107)</f>
        <v>4.9363418468593096E-8</v>
      </c>
      <c r="V18" s="5">
        <f>SUM(Calculations!Y$76,Calculations!Y$84,Calculations!Y$92,Calculations!Y$100,Calculations!Y$107)</f>
        <v>4.8896749163881301E-8</v>
      </c>
      <c r="W18" s="5">
        <f>SUM(Calculations!Z$76,Calculations!Z$84,Calculations!Z$92,Calculations!Z$100,Calculations!Z$107)</f>
        <v>4.8887184647862022E-8</v>
      </c>
      <c r="X18" s="5">
        <f>SUM(Calculations!AA$76,Calculations!AA$84,Calculations!AA$92,Calculations!AA$100,Calculations!AA$107)</f>
        <v>4.899099631928593E-8</v>
      </c>
      <c r="Y18" s="5">
        <f>SUM(Calculations!AB$76,Calculations!AB$84,Calculations!AB$92,Calculations!AB$100,Calculations!AB$107)</f>
        <v>4.9287584183401715E-8</v>
      </c>
      <c r="Z18" s="5">
        <f>SUM(Calculations!AC$76,Calculations!AC$84,Calculations!AC$92,Calculations!AC$100,Calculations!AC$107)</f>
        <v>4.9374459146760595E-8</v>
      </c>
      <c r="AA18" s="5">
        <f>SUM(Calculations!AD$76,Calculations!AD$84,Calculations!AD$92,Calculations!AD$100,Calculations!AD$107)</f>
        <v>4.997170331007398E-8</v>
      </c>
      <c r="AB18" s="5">
        <f>SUM(Calculations!AE$76,Calculations!AE$84,Calculations!AE$92,Calculations!AE$100,Calculations!AE$107)</f>
        <v>4.9976005499928674E-8</v>
      </c>
      <c r="AC18" s="5">
        <f>SUM(Calculations!AF$76,Calculations!AF$84,Calculations!AF$92,Calculations!AF$100,Calculations!AF$107)</f>
        <v>5.0122059106281247E-8</v>
      </c>
      <c r="AD18" s="5">
        <f>SUM(Calculations!AG$76,Calculations!AG$84,Calculations!AG$92,Calculations!AG$100,Calculations!AG$107)</f>
        <v>5.0499971318244456E-8</v>
      </c>
      <c r="AE18" s="5">
        <f>SUM(Calculations!AH$76,Calculations!AH$84,Calculations!AH$92,Calculations!AH$100,Calculations!AH$107)</f>
        <v>5.0725794418153479E-8</v>
      </c>
      <c r="AF18" s="5"/>
      <c r="AG18" s="5"/>
    </row>
    <row r="19" spans="1:33" x14ac:dyDescent="0.35">
      <c r="A19" t="s">
        <v>494</v>
      </c>
      <c r="B19" s="5">
        <f>SUM(Calculations!E$76,Calculations!E$84,Calculations!E$92,Calculations!E$100,Calculations!E$107)</f>
        <v>5.3986331383542402E-8</v>
      </c>
      <c r="C19" s="5">
        <f>SUM(Calculations!F$76,Calculations!F$84,Calculations!F$92,Calculations!F$100,Calculations!F$107)</f>
        <v>5.1998125720606004E-8</v>
      </c>
      <c r="D19" s="5">
        <f>SUM(Calculations!G$76,Calculations!G$84,Calculations!G$92,Calculations!G$100,Calculations!G$107)</f>
        <v>5.1383248665452917E-8</v>
      </c>
      <c r="E19" s="5">
        <f>SUM(Calculations!H$76,Calculations!H$84,Calculations!H$92,Calculations!H$100,Calculations!H$107)</f>
        <v>5.1421461508657386E-8</v>
      </c>
      <c r="F19" s="5">
        <f>SUM(Calculations!I$76,Calculations!I$84,Calculations!I$92,Calculations!I$100,Calculations!I$107)</f>
        <v>5.1654724760904645E-8</v>
      </c>
      <c r="G19" s="5">
        <f>SUM(Calculations!J$76,Calculations!J$84,Calculations!J$92,Calculations!J$100,Calculations!J$107)</f>
        <v>5.1678717810969045E-8</v>
      </c>
      <c r="H19" s="5">
        <f>SUM(Calculations!K$76,Calculations!K$84,Calculations!K$92,Calculations!K$100,Calculations!K$107)</f>
        <v>5.1153032847491224E-8</v>
      </c>
      <c r="I19" s="5">
        <f>SUM(Calculations!L$76,Calculations!L$84,Calculations!L$92,Calculations!L$100,Calculations!L$107)</f>
        <v>5.1115687777521978E-8</v>
      </c>
      <c r="J19" s="5">
        <f>SUM(Calculations!M$76,Calculations!M$84,Calculations!M$92,Calculations!M$100,Calculations!M$107)</f>
        <v>5.0692925178622264E-8</v>
      </c>
      <c r="K19" s="5">
        <f>SUM(Calculations!N$76,Calculations!N$84,Calculations!N$92,Calculations!N$100,Calculations!N$107)</f>
        <v>5.0337105737147462E-8</v>
      </c>
      <c r="L19" s="5">
        <f>SUM(Calculations!O$76,Calculations!O$84,Calculations!O$92,Calculations!O$100,Calculations!O$107)</f>
        <v>5.0170538857928496E-8</v>
      </c>
      <c r="M19" s="5">
        <f>SUM(Calculations!P$76,Calculations!P$84,Calculations!P$92,Calculations!P$100,Calculations!P$107)</f>
        <v>5.0173140223090135E-8</v>
      </c>
      <c r="N19" s="5">
        <f>SUM(Calculations!Q$76,Calculations!Q$84,Calculations!Q$92,Calculations!Q$100,Calculations!Q$107)</f>
        <v>5.0248703550642901E-8</v>
      </c>
      <c r="O19" s="5">
        <f>SUM(Calculations!R$76,Calculations!R$84,Calculations!R$92,Calculations!R$100,Calculations!R$107)</f>
        <v>4.9899950802461426E-8</v>
      </c>
      <c r="P19" s="5">
        <f>SUM(Calculations!S$76,Calculations!S$84,Calculations!S$92,Calculations!S$100,Calculations!S$107)</f>
        <v>4.9543278700817767E-8</v>
      </c>
      <c r="Q19" s="5">
        <f>SUM(Calculations!T$76,Calculations!T$84,Calculations!T$92,Calculations!T$100,Calculations!T$107)</f>
        <v>4.9527686183211265E-8</v>
      </c>
      <c r="R19" s="5">
        <f>SUM(Calculations!U$76,Calculations!U$84,Calculations!U$92,Calculations!U$100,Calculations!U$107)</f>
        <v>4.9524774008722318E-8</v>
      </c>
      <c r="S19" s="5">
        <f>SUM(Calculations!V$76,Calculations!V$84,Calculations!V$92,Calculations!V$100,Calculations!V$107)</f>
        <v>4.9469188308949105E-8</v>
      </c>
      <c r="T19" s="5">
        <f>SUM(Calculations!W$76,Calculations!W$84,Calculations!W$92,Calculations!W$100,Calculations!W$107)</f>
        <v>4.9256941895715153E-8</v>
      </c>
      <c r="U19" s="5">
        <f>SUM(Calculations!X$76,Calculations!X$84,Calculations!X$92,Calculations!X$100,Calculations!X$107)</f>
        <v>4.9363418468593096E-8</v>
      </c>
      <c r="V19" s="5">
        <f>SUM(Calculations!Y$76,Calculations!Y$84,Calculations!Y$92,Calculations!Y$100,Calculations!Y$107)</f>
        <v>4.8896749163881301E-8</v>
      </c>
      <c r="W19" s="5">
        <f>SUM(Calculations!Z$76,Calculations!Z$84,Calculations!Z$92,Calculations!Z$100,Calculations!Z$107)</f>
        <v>4.8887184647862022E-8</v>
      </c>
      <c r="X19" s="5">
        <f>SUM(Calculations!AA$76,Calculations!AA$84,Calculations!AA$92,Calculations!AA$100,Calculations!AA$107)</f>
        <v>4.899099631928593E-8</v>
      </c>
      <c r="Y19" s="5">
        <f>SUM(Calculations!AB$76,Calculations!AB$84,Calculations!AB$92,Calculations!AB$100,Calculations!AB$107)</f>
        <v>4.9287584183401715E-8</v>
      </c>
      <c r="Z19" s="5">
        <f>SUM(Calculations!AC$76,Calculations!AC$84,Calculations!AC$92,Calculations!AC$100,Calculations!AC$107)</f>
        <v>4.9374459146760595E-8</v>
      </c>
      <c r="AA19" s="5">
        <f>SUM(Calculations!AD$76,Calculations!AD$84,Calculations!AD$92,Calculations!AD$100,Calculations!AD$107)</f>
        <v>4.997170331007398E-8</v>
      </c>
      <c r="AB19" s="5">
        <f>SUM(Calculations!AE$76,Calculations!AE$84,Calculations!AE$92,Calculations!AE$100,Calculations!AE$107)</f>
        <v>4.9976005499928674E-8</v>
      </c>
      <c r="AC19" s="5">
        <f>SUM(Calculations!AF$76,Calculations!AF$84,Calculations!AF$92,Calculations!AF$100,Calculations!AF$107)</f>
        <v>5.0122059106281247E-8</v>
      </c>
      <c r="AD19" s="5">
        <f>SUM(Calculations!AG$76,Calculations!AG$84,Calculations!AG$92,Calculations!AG$100,Calculations!AG$107)</f>
        <v>5.0499971318244456E-8</v>
      </c>
      <c r="AE19" s="5">
        <f>SUM(Calculations!AH$76,Calculations!AH$84,Calculations!AH$92,Calculations!AH$100,Calculations!AH$107)</f>
        <v>5.0725794418153479E-8</v>
      </c>
      <c r="AF19" s="5"/>
      <c r="AG19" s="5"/>
    </row>
    <row r="20" spans="1:33" x14ac:dyDescent="0.35">
      <c r="A20" t="s">
        <v>495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745</v>
      </c>
      <c r="B22" s="5">
        <f>'Inflation Reduction Act - Hydgn'!B38</f>
        <v>0</v>
      </c>
      <c r="C22" s="5">
        <f>'Inflation Reduction Act - Hydgn'!C38</f>
        <v>0</v>
      </c>
      <c r="D22" s="5">
        <f>'Inflation Reduction Act - Hydgn'!D38</f>
        <v>0</v>
      </c>
      <c r="E22" s="5">
        <f>'Inflation Reduction Act - Hydgn'!E38</f>
        <v>0</v>
      </c>
      <c r="F22" s="5">
        <f>'Inflation Reduction Act - Hydgn'!F38</f>
        <v>0</v>
      </c>
      <c r="G22" s="5">
        <f>'Inflation Reduction Act - Hydgn'!G38</f>
        <v>0</v>
      </c>
      <c r="H22" s="5">
        <f>'Inflation Reduction Act - Hydgn'!H38</f>
        <v>0</v>
      </c>
      <c r="I22" s="5">
        <f>'Inflation Reduction Act - Hydgn'!I38</f>
        <v>0</v>
      </c>
      <c r="J22" s="5">
        <f>'Inflation Reduction Act - Hydgn'!J38</f>
        <v>0</v>
      </c>
      <c r="K22" s="5">
        <f>'Inflation Reduction Act - Hydgn'!K38</f>
        <v>0</v>
      </c>
      <c r="L22" s="5">
        <f>'Inflation Reduction Act - Hydgn'!L38</f>
        <v>0</v>
      </c>
      <c r="M22" s="5">
        <f>'Inflation Reduction Act - Hydgn'!M38</f>
        <v>0</v>
      </c>
      <c r="N22" s="5">
        <f>'Inflation Reduction Act - Hydgn'!N38</f>
        <v>0</v>
      </c>
      <c r="O22" s="5">
        <f>'Inflation Reduction Act - Hydgn'!O38</f>
        <v>0</v>
      </c>
      <c r="P22" s="5">
        <f>'Inflation Reduction Act - Hydgn'!P38</f>
        <v>0</v>
      </c>
      <c r="Q22" s="5">
        <f>'Inflation Reduction Act - Hydgn'!Q38</f>
        <v>0</v>
      </c>
      <c r="R22" s="5">
        <f>'Inflation Reduction Act - Hydgn'!R38</f>
        <v>0</v>
      </c>
      <c r="S22" s="5">
        <f>'Inflation Reduction Act - Hydgn'!S38</f>
        <v>0</v>
      </c>
      <c r="T22" s="5">
        <f>'Inflation Reduction Act - Hydgn'!T38</f>
        <v>0</v>
      </c>
      <c r="U22" s="5">
        <f>'Inflation Reduction Act - Hydgn'!U38</f>
        <v>0</v>
      </c>
      <c r="V22" s="5">
        <f>'Inflation Reduction Act - Hydgn'!V38</f>
        <v>0</v>
      </c>
      <c r="W22" s="5">
        <f>'Inflation Reduction Act - Hydgn'!W38</f>
        <v>0</v>
      </c>
      <c r="X22" s="5">
        <f>'Inflation Reduction Act - Hydgn'!X38</f>
        <v>0</v>
      </c>
      <c r="Y22" s="5">
        <f>'Inflation Reduction Act - Hydgn'!Y38</f>
        <v>0</v>
      </c>
      <c r="Z22" s="5">
        <f>'Inflation Reduction Act - Hydgn'!Z38</f>
        <v>0</v>
      </c>
      <c r="AA22" s="5">
        <f>'Inflation Reduction Act - Hydgn'!AA38</f>
        <v>0</v>
      </c>
      <c r="AB22" s="5">
        <f>'Inflation Reduction Act - Hydgn'!AB38</f>
        <v>0</v>
      </c>
      <c r="AC22" s="5">
        <f>'Inflation Reduction Act - Hydgn'!AC38</f>
        <v>0</v>
      </c>
      <c r="AD22" s="5">
        <f>'Inflation Reduction Act - Hydgn'!AD38</f>
        <v>0</v>
      </c>
      <c r="AE22" s="5">
        <f>'Inflation Reduction Act - Hydgn'!AE38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48"/>
  <sheetViews>
    <sheetView topLeftCell="E2" workbookViewId="0">
      <selection activeCell="A17" sqref="A17:AE17"/>
    </sheetView>
  </sheetViews>
  <sheetFormatPr defaultColWidth="12.54296875" defaultRowHeight="15.75" customHeight="1" x14ac:dyDescent="0.3"/>
  <cols>
    <col min="1" max="1" width="94.453125" style="78" customWidth="1"/>
    <col min="2" max="2" width="15.453125" style="78" customWidth="1"/>
    <col min="3" max="3" width="11.54296875" style="78" customWidth="1"/>
    <col min="4" max="4" width="40.54296875" style="78" bestFit="1" customWidth="1"/>
    <col min="5" max="5" width="10.453125" style="78" bestFit="1" customWidth="1"/>
    <col min="6" max="13" width="8.26953125" style="78" bestFit="1" customWidth="1"/>
    <col min="14" max="36" width="7.54296875" style="78" customWidth="1"/>
    <col min="37" max="16384" width="12.54296875" style="78"/>
  </cols>
  <sheetData>
    <row r="1" spans="1:37" ht="13" x14ac:dyDescent="0.3">
      <c r="A1" s="76" t="s">
        <v>657</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x14ac:dyDescent="0.3">
      <c r="A2" s="79" t="s">
        <v>960</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3" x14ac:dyDescent="0.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3" x14ac:dyDescent="0.3">
      <c r="A4" s="76" t="s">
        <v>752</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3" x14ac:dyDescent="0.3">
      <c r="A5" s="77" t="s">
        <v>961</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3" x14ac:dyDescent="0.3">
      <c r="A6" s="77" t="s">
        <v>999</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3" x14ac:dyDescent="0.3">
      <c r="A7" s="77" t="s">
        <v>753</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3" x14ac:dyDescent="0.3">
      <c r="A8" s="77">
        <f>1554.4*0.25</f>
        <v>388.6</v>
      </c>
      <c r="B8" s="77" t="s">
        <v>754</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3" x14ac:dyDescent="0.3">
      <c r="A9" s="77" t="s">
        <v>1027</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3" x14ac:dyDescent="0.3">
      <c r="A10" s="77" t="s">
        <v>1000</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3" x14ac:dyDescent="0.3">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3" x14ac:dyDescent="0.3">
      <c r="A12" s="77" t="s">
        <v>757</v>
      </c>
      <c r="B12" s="77" t="s">
        <v>758</v>
      </c>
      <c r="C12" s="77" t="s">
        <v>759</v>
      </c>
      <c r="D12" s="77" t="s">
        <v>760</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3" x14ac:dyDescent="0.3">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3" x14ac:dyDescent="0.3">
      <c r="A14" s="87"/>
      <c r="B14" s="87"/>
      <c r="C14" s="87"/>
      <c r="D14" s="87"/>
      <c r="E14" s="77"/>
      <c r="F14" s="77"/>
      <c r="G14" s="77"/>
      <c r="H14" s="77"/>
      <c r="I14" s="77"/>
      <c r="J14" s="77"/>
      <c r="K14" s="77"/>
      <c r="L14" s="77"/>
      <c r="M14" s="77"/>
      <c r="N14" s="77"/>
      <c r="O14" s="77"/>
      <c r="P14" s="77"/>
      <c r="Q14" s="77" t="s">
        <v>1001</v>
      </c>
      <c r="R14" s="77" t="s">
        <v>1002</v>
      </c>
      <c r="S14" s="77" t="s">
        <v>1003</v>
      </c>
      <c r="T14" s="77" t="s">
        <v>1004</v>
      </c>
      <c r="U14" s="77"/>
      <c r="V14" s="77"/>
      <c r="W14" s="77"/>
      <c r="X14" s="77"/>
      <c r="Y14" s="77"/>
      <c r="Z14" s="77"/>
      <c r="AA14" s="77"/>
      <c r="AB14" s="77"/>
      <c r="AC14" s="77"/>
      <c r="AD14" s="77"/>
      <c r="AE14" s="77"/>
      <c r="AF14" s="77"/>
      <c r="AG14" s="77"/>
      <c r="AH14" s="77"/>
      <c r="AI14" s="77"/>
      <c r="AJ14" s="77"/>
    </row>
    <row r="15" spans="1:37" ht="13" x14ac:dyDescent="0.3">
      <c r="A15" s="87" t="s">
        <v>1026</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3" x14ac:dyDescent="0.3">
      <c r="A16" s="78">
        <v>2020</v>
      </c>
      <c r="B16" s="346">
        <v>2021</v>
      </c>
      <c r="C16" s="346">
        <v>2022</v>
      </c>
      <c r="D16" s="346">
        <v>2023</v>
      </c>
      <c r="E16" s="346">
        <v>2024</v>
      </c>
      <c r="F16" s="346">
        <v>2025</v>
      </c>
      <c r="G16" s="346">
        <v>2026</v>
      </c>
      <c r="H16" s="346">
        <v>2027</v>
      </c>
      <c r="I16" s="346">
        <v>2028</v>
      </c>
      <c r="J16" s="346">
        <v>2029</v>
      </c>
      <c r="K16" s="346">
        <v>2030</v>
      </c>
      <c r="L16" s="346">
        <v>2031</v>
      </c>
      <c r="M16" s="346">
        <v>2032</v>
      </c>
      <c r="N16" s="346">
        <v>2033</v>
      </c>
      <c r="O16" s="346">
        <v>2034</v>
      </c>
      <c r="P16" s="346">
        <v>2035</v>
      </c>
      <c r="Q16" s="346">
        <v>2036</v>
      </c>
      <c r="R16" s="346">
        <v>2037</v>
      </c>
      <c r="S16" s="346">
        <v>2038</v>
      </c>
      <c r="T16" s="346">
        <v>2039</v>
      </c>
      <c r="U16" s="346">
        <v>2040</v>
      </c>
      <c r="V16" s="346">
        <v>2041</v>
      </c>
      <c r="W16" s="346">
        <v>2042</v>
      </c>
      <c r="X16" s="346">
        <v>2043</v>
      </c>
      <c r="Y16" s="346">
        <v>2044</v>
      </c>
      <c r="Z16" s="346">
        <v>2045</v>
      </c>
      <c r="AA16" s="346">
        <v>2046</v>
      </c>
      <c r="AB16" s="346">
        <v>2047</v>
      </c>
      <c r="AC16" s="346">
        <v>2048</v>
      </c>
      <c r="AD16" s="346">
        <v>2049</v>
      </c>
      <c r="AE16" s="346">
        <v>2050</v>
      </c>
      <c r="AF16" s="346"/>
      <c r="AG16" s="346"/>
      <c r="AH16" s="346"/>
      <c r="AI16" s="346"/>
      <c r="AJ16" s="346"/>
      <c r="AK16" s="346"/>
    </row>
    <row r="17" spans="1:51" ht="13" x14ac:dyDescent="0.3">
      <c r="A17" s="87">
        <v>0</v>
      </c>
      <c r="B17" s="87">
        <v>0</v>
      </c>
      <c r="C17" s="87">
        <v>0</v>
      </c>
      <c r="D17" s="87">
        <v>0</v>
      </c>
      <c r="E17" s="87">
        <v>0</v>
      </c>
      <c r="F17" s="87">
        <v>0</v>
      </c>
      <c r="G17" s="87">
        <v>0</v>
      </c>
      <c r="H17" s="87">
        <v>0</v>
      </c>
      <c r="I17" s="87">
        <v>0</v>
      </c>
      <c r="J17" s="87">
        <v>0</v>
      </c>
      <c r="K17" s="87">
        <v>0</v>
      </c>
      <c r="L17" s="87">
        <v>0</v>
      </c>
      <c r="M17" s="87">
        <v>0</v>
      </c>
      <c r="N17" s="87">
        <v>0</v>
      </c>
      <c r="O17" s="87">
        <v>0</v>
      </c>
      <c r="P17" s="87">
        <v>0</v>
      </c>
      <c r="Q17" s="87">
        <v>0</v>
      </c>
      <c r="R17" s="87">
        <v>0</v>
      </c>
      <c r="S17" s="87">
        <v>0</v>
      </c>
      <c r="T17" s="87">
        <v>0</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3" x14ac:dyDescent="0.3">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3" x14ac:dyDescent="0.3">
      <c r="A19" s="76" t="s">
        <v>658</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3" x14ac:dyDescent="0.3">
      <c r="A20" s="81" t="s">
        <v>659</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3" x14ac:dyDescent="0.3">
      <c r="A21" s="83" t="s">
        <v>660</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3" x14ac:dyDescent="0.3">
      <c r="A22" s="84" t="s">
        <v>661</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3" x14ac:dyDescent="0.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3" x14ac:dyDescent="0.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3" x14ac:dyDescent="0.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3" x14ac:dyDescent="0.3">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3" x14ac:dyDescent="0.3">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3" x14ac:dyDescent="0.3">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3" x14ac:dyDescent="0.3">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3" x14ac:dyDescent="0.3">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3" x14ac:dyDescent="0.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3" x14ac:dyDescent="0.3">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 x14ac:dyDescent="0.3">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 x14ac:dyDescent="0.3">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 x14ac:dyDescent="0.3">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 x14ac:dyDescent="0.3">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 x14ac:dyDescent="0.3">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 x14ac:dyDescent="0.3">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 x14ac:dyDescent="0.3">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 x14ac:dyDescent="0.3">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 x14ac:dyDescent="0.3">
      <c r="A41" s="77" t="s">
        <v>662</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 x14ac:dyDescent="0.3">
      <c r="A42" s="77" t="s">
        <v>663</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 x14ac:dyDescent="0.3">
      <c r="A43" s="77" t="s">
        <v>664</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 x14ac:dyDescent="0.3">
      <c r="A44" s="77" t="s">
        <v>755</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 x14ac:dyDescent="0.3">
      <c r="A45" s="78" t="s">
        <v>665</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 x14ac:dyDescent="0.3">
      <c r="A46" s="78" t="s">
        <v>666</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3" x14ac:dyDescent="0.3">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 x14ac:dyDescent="0.3">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3" x14ac:dyDescent="0.3">
      <c r="A49" s="88" t="s">
        <v>667</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3" x14ac:dyDescent="0.3">
      <c r="A50" s="88" t="s">
        <v>668</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3" x14ac:dyDescent="0.3">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 x14ac:dyDescent="0.3">
      <c r="A52" s="81" t="s">
        <v>669</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3" x14ac:dyDescent="0.3">
      <c r="A53" s="77" t="s">
        <v>670</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 x14ac:dyDescent="0.3">
      <c r="A54" s="89" t="s">
        <v>671</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 x14ac:dyDescent="0.3">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 x14ac:dyDescent="0.3">
      <c r="A56" s="90" t="s">
        <v>672</v>
      </c>
      <c r="B56" s="91" t="s">
        <v>673</v>
      </c>
      <c r="C56" s="77"/>
      <c r="D56" s="90" t="s">
        <v>674</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 x14ac:dyDescent="0.3">
      <c r="A57" s="92" t="s">
        <v>675</v>
      </c>
      <c r="B57" s="93" t="s">
        <v>676</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 x14ac:dyDescent="0.3">
      <c r="A58" s="94" t="s">
        <v>677</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 x14ac:dyDescent="0.3">
      <c r="A59" s="94" t="s">
        <v>678</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 x14ac:dyDescent="0.3">
      <c r="A60" s="94" t="s">
        <v>679</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 x14ac:dyDescent="0.3">
      <c r="A61" s="94" t="s">
        <v>680</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 x14ac:dyDescent="0.3">
      <c r="A62" s="94" t="s">
        <v>681</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 x14ac:dyDescent="0.3">
      <c r="A63" s="94" t="s">
        <v>682</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 x14ac:dyDescent="0.3">
      <c r="A64" s="94" t="s">
        <v>683</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 x14ac:dyDescent="0.3">
      <c r="A65" s="94" t="s">
        <v>684</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 x14ac:dyDescent="0.3">
      <c r="A66" s="94" t="s">
        <v>685</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 x14ac:dyDescent="0.3">
      <c r="A67" s="97" t="s">
        <v>686</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 x14ac:dyDescent="0.3">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 x14ac:dyDescent="0.3">
      <c r="A69" s="77" t="s">
        <v>687</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 x14ac:dyDescent="0.3">
      <c r="A70" s="77" t="s">
        <v>688</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 x14ac:dyDescent="0.3">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3" x14ac:dyDescent="0.3">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3" x14ac:dyDescent="0.3">
      <c r="A73" s="79" t="s">
        <v>689</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3" x14ac:dyDescent="0.3">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6" x14ac:dyDescent="0.3">
      <c r="A75" s="79" t="s">
        <v>690</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3" x14ac:dyDescent="0.3">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3" x14ac:dyDescent="0.3">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3" x14ac:dyDescent="0.3">
      <c r="A78" s="96" t="s">
        <v>691</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3" x14ac:dyDescent="0.3">
      <c r="A79" s="96" t="s">
        <v>692</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3" x14ac:dyDescent="0.3">
      <c r="A80" s="77" t="s">
        <v>693</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3" x14ac:dyDescent="0.3">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26" x14ac:dyDescent="0.3">
      <c r="A82" s="79" t="s">
        <v>694</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3" x14ac:dyDescent="0.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3" x14ac:dyDescent="0.3">
      <c r="A84" s="81" t="s">
        <v>695</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3" x14ac:dyDescent="0.3">
      <c r="A85" s="83" t="s">
        <v>696</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 x14ac:dyDescent="0.3">
      <c r="A86" s="83" t="s">
        <v>697</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 x14ac:dyDescent="0.3">
      <c r="A87" s="83" t="s">
        <v>698</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 x14ac:dyDescent="0.3">
      <c r="A88" s="83" t="s">
        <v>699</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 x14ac:dyDescent="0.3">
      <c r="A89" s="83" t="s">
        <v>700</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 x14ac:dyDescent="0.3">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 x14ac:dyDescent="0.3">
      <c r="A91" s="81" t="s">
        <v>701</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3" x14ac:dyDescent="0.3">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 x14ac:dyDescent="0.3">
      <c r="A93" s="103" t="s">
        <v>702</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 x14ac:dyDescent="0.3">
      <c r="A94" s="103" t="s">
        <v>703</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3" x14ac:dyDescent="0.3">
      <c r="A95" s="103" t="s">
        <v>756</v>
      </c>
      <c r="B95" s="77">
        <v>1.6687000000000001</v>
      </c>
      <c r="C95" s="105" t="s">
        <v>704</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 x14ac:dyDescent="0.3">
      <c r="A96" s="103" t="s">
        <v>705</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6.5" x14ac:dyDescent="0.55000000000000004">
      <c r="A97" s="103" t="s">
        <v>706</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5" x14ac:dyDescent="0.55000000000000004">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 x14ac:dyDescent="0.3">
      <c r="A99" s="103" t="s">
        <v>707</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 x14ac:dyDescent="0.3">
      <c r="A100" s="103" t="s">
        <v>708</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5" x14ac:dyDescent="0.55000000000000004">
      <c r="A101" s="103" t="s">
        <v>709</v>
      </c>
      <c r="B101" s="110">
        <v>0.1</v>
      </c>
      <c r="C101" s="77"/>
      <c r="D101" s="77"/>
      <c r="E101" s="111"/>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 x14ac:dyDescent="0.3">
      <c r="A102" s="103" t="s">
        <v>580</v>
      </c>
      <c r="B102" s="110">
        <v>0</v>
      </c>
      <c r="C102" s="77" t="s">
        <v>740</v>
      </c>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 x14ac:dyDescent="0.3">
      <c r="A103" s="103" t="s">
        <v>710</v>
      </c>
      <c r="B103" s="112">
        <v>7.4999999999999997E-2</v>
      </c>
      <c r="C103" s="77" t="s">
        <v>761</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 x14ac:dyDescent="0.3">
      <c r="A104" s="103" t="s">
        <v>711</v>
      </c>
      <c r="B104" s="110">
        <v>0.1</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 x14ac:dyDescent="0.3">
      <c r="A105" s="103" t="s">
        <v>712</v>
      </c>
      <c r="B105" s="110">
        <v>0.5</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 x14ac:dyDescent="0.3">
      <c r="A106" s="103"/>
      <c r="B106" s="103"/>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s="116" customFormat="1" ht="13" x14ac:dyDescent="0.3">
      <c r="A107" s="113" t="s">
        <v>713</v>
      </c>
      <c r="B107" s="114"/>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row>
    <row r="108" spans="1:36" ht="13" x14ac:dyDescent="0.3">
      <c r="A108" s="347"/>
      <c r="B108" s="103" t="s">
        <v>23</v>
      </c>
      <c r="C108" s="77" t="s">
        <v>22</v>
      </c>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 x14ac:dyDescent="0.3">
      <c r="A109" s="347" t="s">
        <v>1008</v>
      </c>
      <c r="B109" s="103">
        <v>3</v>
      </c>
      <c r="C109" s="77">
        <v>1</v>
      </c>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 x14ac:dyDescent="0.3">
      <c r="A110" s="347"/>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ht="13" x14ac:dyDescent="0.3">
      <c r="A111" s="103"/>
      <c r="B111" s="103">
        <v>2023</v>
      </c>
      <c r="C111" s="103">
        <v>2024</v>
      </c>
      <c r="D111" s="103">
        <v>2025</v>
      </c>
      <c r="E111" s="103">
        <v>2026</v>
      </c>
      <c r="F111" s="103">
        <v>2027</v>
      </c>
      <c r="G111" s="103">
        <v>2028</v>
      </c>
      <c r="H111" s="103">
        <v>2029</v>
      </c>
      <c r="I111" s="103">
        <v>2030</v>
      </c>
      <c r="J111" s="103">
        <v>2031</v>
      </c>
      <c r="K111" s="103">
        <v>2032</v>
      </c>
      <c r="L111" s="103">
        <v>2033</v>
      </c>
      <c r="M111" s="103">
        <v>2034</v>
      </c>
      <c r="N111" s="103">
        <v>2035</v>
      </c>
      <c r="O111" s="103">
        <v>2036</v>
      </c>
      <c r="P111" s="103">
        <v>2037</v>
      </c>
      <c r="Q111" s="103">
        <v>2038</v>
      </c>
      <c r="R111" s="103">
        <v>2039</v>
      </c>
      <c r="S111" s="103">
        <v>2040</v>
      </c>
      <c r="T111" s="103">
        <v>2041</v>
      </c>
      <c r="U111" s="103">
        <v>2042</v>
      </c>
      <c r="V111" s="103">
        <v>2043</v>
      </c>
      <c r="W111" s="103">
        <v>2044</v>
      </c>
      <c r="X111" s="103">
        <v>2045</v>
      </c>
      <c r="Y111" s="103">
        <v>2046</v>
      </c>
      <c r="Z111" s="103">
        <v>2047</v>
      </c>
      <c r="AA111" s="103">
        <v>2048</v>
      </c>
      <c r="AB111" s="103">
        <v>2049</v>
      </c>
      <c r="AC111" s="103">
        <v>2050</v>
      </c>
      <c r="AD111" s="103"/>
      <c r="AE111" s="77"/>
      <c r="AF111" s="77"/>
      <c r="AG111" s="77"/>
      <c r="AH111" s="77"/>
      <c r="AI111" s="77"/>
    </row>
    <row r="112" spans="1:36" ht="13" x14ac:dyDescent="0.3">
      <c r="A112" s="103" t="s">
        <v>1006</v>
      </c>
      <c r="B112" s="117">
        <f t="shared" ref="B112:AC112" si="4">INDEX(17:17,MATCH(B111-$B$109,16:16,0))</f>
        <v>0</v>
      </c>
      <c r="C112" s="117">
        <f t="shared" si="4"/>
        <v>0</v>
      </c>
      <c r="D112" s="117">
        <f t="shared" si="4"/>
        <v>0</v>
      </c>
      <c r="E112" s="117">
        <f t="shared" si="4"/>
        <v>0</v>
      </c>
      <c r="F112" s="117">
        <f t="shared" si="4"/>
        <v>0</v>
      </c>
      <c r="G112" s="117">
        <f t="shared" si="4"/>
        <v>0</v>
      </c>
      <c r="H112" s="117">
        <f t="shared" si="4"/>
        <v>0</v>
      </c>
      <c r="I112" s="117">
        <f t="shared" si="4"/>
        <v>0</v>
      </c>
      <c r="J112" s="117">
        <f t="shared" si="4"/>
        <v>0</v>
      </c>
      <c r="K112" s="117">
        <f t="shared" si="4"/>
        <v>0</v>
      </c>
      <c r="L112" s="117">
        <f t="shared" si="4"/>
        <v>0</v>
      </c>
      <c r="M112" s="117">
        <f t="shared" si="4"/>
        <v>0</v>
      </c>
      <c r="N112" s="117">
        <f t="shared" si="4"/>
        <v>0</v>
      </c>
      <c r="O112" s="117">
        <f t="shared" si="4"/>
        <v>0</v>
      </c>
      <c r="P112" s="117">
        <f t="shared" si="4"/>
        <v>0</v>
      </c>
      <c r="Q112" s="117">
        <f t="shared" si="4"/>
        <v>0</v>
      </c>
      <c r="R112" s="117">
        <f t="shared" si="4"/>
        <v>0</v>
      </c>
      <c r="S112" s="117">
        <f t="shared" si="4"/>
        <v>0</v>
      </c>
      <c r="T112" s="117">
        <f t="shared" si="4"/>
        <v>0</v>
      </c>
      <c r="U112" s="117">
        <f t="shared" si="4"/>
        <v>0</v>
      </c>
      <c r="V112" s="117">
        <f t="shared" si="4"/>
        <v>0</v>
      </c>
      <c r="W112" s="117">
        <f t="shared" si="4"/>
        <v>0</v>
      </c>
      <c r="X112" s="117">
        <f t="shared" si="4"/>
        <v>0</v>
      </c>
      <c r="Y112" s="117">
        <f t="shared" si="4"/>
        <v>0</v>
      </c>
      <c r="Z112" s="117">
        <f t="shared" si="4"/>
        <v>0</v>
      </c>
      <c r="AA112" s="117">
        <f t="shared" si="4"/>
        <v>0</v>
      </c>
      <c r="AB112" s="117">
        <f t="shared" si="4"/>
        <v>0</v>
      </c>
      <c r="AC112" s="117">
        <f t="shared" si="4"/>
        <v>0</v>
      </c>
      <c r="AD112" s="117"/>
      <c r="AE112" s="117"/>
      <c r="AF112" s="117"/>
      <c r="AG112" s="77"/>
      <c r="AH112" s="77"/>
      <c r="AI112" s="77"/>
    </row>
    <row r="113" spans="1:36" ht="13" x14ac:dyDescent="0.3">
      <c r="A113" s="103" t="s">
        <v>1007</v>
      </c>
      <c r="B113" s="117">
        <f t="shared" ref="B113:AC113" si="5">INDEX(17:17,MATCH(B111-$C$109,16:16,0))</f>
        <v>0</v>
      </c>
      <c r="C113" s="117">
        <f t="shared" si="5"/>
        <v>0</v>
      </c>
      <c r="D113" s="117">
        <f t="shared" si="5"/>
        <v>0</v>
      </c>
      <c r="E113" s="117">
        <f t="shared" si="5"/>
        <v>0</v>
      </c>
      <c r="F113" s="117">
        <f t="shared" si="5"/>
        <v>0</v>
      </c>
      <c r="G113" s="117">
        <f t="shared" si="5"/>
        <v>0</v>
      </c>
      <c r="H113" s="117">
        <f t="shared" si="5"/>
        <v>0</v>
      </c>
      <c r="I113" s="117">
        <f t="shared" si="5"/>
        <v>0</v>
      </c>
      <c r="J113" s="117">
        <f t="shared" si="5"/>
        <v>0</v>
      </c>
      <c r="K113" s="117">
        <f t="shared" si="5"/>
        <v>0</v>
      </c>
      <c r="L113" s="117">
        <f t="shared" si="5"/>
        <v>0</v>
      </c>
      <c r="M113" s="117">
        <f t="shared" si="5"/>
        <v>0</v>
      </c>
      <c r="N113" s="117">
        <f t="shared" si="5"/>
        <v>0</v>
      </c>
      <c r="O113" s="117">
        <f t="shared" si="5"/>
        <v>0</v>
      </c>
      <c r="P113" s="117">
        <f t="shared" si="5"/>
        <v>0</v>
      </c>
      <c r="Q113" s="117">
        <f t="shared" si="5"/>
        <v>0</v>
      </c>
      <c r="R113" s="117">
        <f t="shared" si="5"/>
        <v>0</v>
      </c>
      <c r="S113" s="117">
        <f t="shared" si="5"/>
        <v>0</v>
      </c>
      <c r="T113" s="117">
        <f t="shared" si="5"/>
        <v>0</v>
      </c>
      <c r="U113" s="117">
        <f t="shared" si="5"/>
        <v>0</v>
      </c>
      <c r="V113" s="117">
        <f t="shared" si="5"/>
        <v>0</v>
      </c>
      <c r="W113" s="117">
        <f t="shared" si="5"/>
        <v>0</v>
      </c>
      <c r="X113" s="117">
        <f t="shared" si="5"/>
        <v>0</v>
      </c>
      <c r="Y113" s="117">
        <f t="shared" si="5"/>
        <v>0</v>
      </c>
      <c r="Z113" s="117">
        <f t="shared" si="5"/>
        <v>0</v>
      </c>
      <c r="AA113" s="117">
        <f t="shared" si="5"/>
        <v>0</v>
      </c>
      <c r="AB113" s="117">
        <f t="shared" si="5"/>
        <v>0</v>
      </c>
      <c r="AC113" s="117">
        <f t="shared" si="5"/>
        <v>0</v>
      </c>
      <c r="AD113" s="117"/>
      <c r="AE113" s="117"/>
      <c r="AF113" s="117"/>
      <c r="AG113" s="77"/>
      <c r="AH113" s="77"/>
      <c r="AI113" s="77"/>
    </row>
    <row r="114" spans="1:36" ht="13" x14ac:dyDescent="0.3">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 x14ac:dyDescent="0.3">
      <c r="A115" s="103" t="s">
        <v>714</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 x14ac:dyDescent="0.3">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 x14ac:dyDescent="0.3">
      <c r="A117" s="103" t="s">
        <v>715</v>
      </c>
      <c r="B117" s="118">
        <f t="shared" ref="B117:AC117" si="6">((($B$100*C50+$B$99*(1-C50))*(1+($B$101*C82)))+(($B$100*C50+$B$99*(1-C50))*$B$104*$B$105))*B112*(1-$B$103)</f>
        <v>0</v>
      </c>
      <c r="C117" s="118">
        <f t="shared" si="6"/>
        <v>0</v>
      </c>
      <c r="D117" s="118">
        <f t="shared" si="6"/>
        <v>0</v>
      </c>
      <c r="E117" s="118">
        <f t="shared" si="6"/>
        <v>0</v>
      </c>
      <c r="F117" s="118">
        <f t="shared" si="6"/>
        <v>0</v>
      </c>
      <c r="G117" s="118">
        <f t="shared" si="6"/>
        <v>0</v>
      </c>
      <c r="H117" s="118">
        <f t="shared" si="6"/>
        <v>0</v>
      </c>
      <c r="I117" s="118">
        <f t="shared" si="6"/>
        <v>0</v>
      </c>
      <c r="J117" s="118">
        <f t="shared" si="6"/>
        <v>0</v>
      </c>
      <c r="K117" s="118">
        <f t="shared" si="6"/>
        <v>0</v>
      </c>
      <c r="L117" s="118">
        <f t="shared" si="6"/>
        <v>0</v>
      </c>
      <c r="M117" s="118">
        <f t="shared" si="6"/>
        <v>0</v>
      </c>
      <c r="N117" s="118">
        <f t="shared" si="6"/>
        <v>0</v>
      </c>
      <c r="O117" s="118">
        <f t="shared" si="6"/>
        <v>0</v>
      </c>
      <c r="P117" s="118">
        <f t="shared" si="6"/>
        <v>0</v>
      </c>
      <c r="Q117" s="118">
        <f t="shared" si="6"/>
        <v>0</v>
      </c>
      <c r="R117" s="118">
        <f t="shared" si="6"/>
        <v>0</v>
      </c>
      <c r="S117" s="118">
        <f t="shared" si="6"/>
        <v>0</v>
      </c>
      <c r="T117" s="118">
        <f t="shared" si="6"/>
        <v>0</v>
      </c>
      <c r="U117" s="118">
        <f t="shared" si="6"/>
        <v>0</v>
      </c>
      <c r="V117" s="118">
        <f t="shared" si="6"/>
        <v>0</v>
      </c>
      <c r="W117" s="118">
        <f t="shared" si="6"/>
        <v>0</v>
      </c>
      <c r="X117" s="118">
        <f t="shared" si="6"/>
        <v>0</v>
      </c>
      <c r="Y117" s="118">
        <f t="shared" si="6"/>
        <v>0</v>
      </c>
      <c r="Z117" s="118">
        <f t="shared" si="6"/>
        <v>0</v>
      </c>
      <c r="AA117" s="118">
        <f t="shared" si="6"/>
        <v>0</v>
      </c>
      <c r="AB117" s="118">
        <f t="shared" si="6"/>
        <v>0</v>
      </c>
      <c r="AC117" s="118">
        <f t="shared" si="6"/>
        <v>0</v>
      </c>
      <c r="AD117" s="103"/>
      <c r="AE117" s="103"/>
      <c r="AF117" s="77"/>
      <c r="AG117" s="77"/>
      <c r="AH117" s="77"/>
      <c r="AI117" s="77"/>
      <c r="AJ117" s="77"/>
    </row>
    <row r="118" spans="1:36" ht="13" x14ac:dyDescent="0.3">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3" x14ac:dyDescent="0.3">
      <c r="A119" s="103" t="s">
        <v>716</v>
      </c>
      <c r="B119" s="350">
        <v>0</v>
      </c>
      <c r="C119" s="350">
        <v>0</v>
      </c>
      <c r="D119" s="350">
        <v>0</v>
      </c>
      <c r="E119" s="118">
        <f t="shared" ref="E119:AC119" si="7">((($B$100*F50+$B$99*(1-F50))*(1+($B$101*F80)))+(($B$100*F50+$B$99*(1-F50))*$B$104*$B$105))*E113*(1-$B$103)</f>
        <v>0</v>
      </c>
      <c r="F119" s="118">
        <f t="shared" si="7"/>
        <v>0</v>
      </c>
      <c r="G119" s="118">
        <f t="shared" si="7"/>
        <v>0</v>
      </c>
      <c r="H119" s="118">
        <f t="shared" si="7"/>
        <v>0</v>
      </c>
      <c r="I119" s="118">
        <f t="shared" si="7"/>
        <v>0</v>
      </c>
      <c r="J119" s="118">
        <f t="shared" si="7"/>
        <v>0</v>
      </c>
      <c r="K119" s="118">
        <f t="shared" si="7"/>
        <v>0</v>
      </c>
      <c r="L119" s="118">
        <f t="shared" si="7"/>
        <v>0</v>
      </c>
      <c r="M119" s="118">
        <f t="shared" si="7"/>
        <v>0</v>
      </c>
      <c r="N119" s="118">
        <f t="shared" si="7"/>
        <v>0</v>
      </c>
      <c r="O119" s="118">
        <f t="shared" si="7"/>
        <v>0</v>
      </c>
      <c r="P119" s="118">
        <f t="shared" si="7"/>
        <v>0</v>
      </c>
      <c r="Q119" s="118">
        <f t="shared" si="7"/>
        <v>0</v>
      </c>
      <c r="R119" s="118">
        <f t="shared" si="7"/>
        <v>0</v>
      </c>
      <c r="S119" s="118">
        <f t="shared" si="7"/>
        <v>0</v>
      </c>
      <c r="T119" s="118">
        <f t="shared" si="7"/>
        <v>0</v>
      </c>
      <c r="U119" s="118">
        <f t="shared" si="7"/>
        <v>0</v>
      </c>
      <c r="V119" s="118">
        <f t="shared" si="7"/>
        <v>0</v>
      </c>
      <c r="W119" s="118">
        <f t="shared" si="7"/>
        <v>0</v>
      </c>
      <c r="X119" s="118">
        <f t="shared" si="7"/>
        <v>0</v>
      </c>
      <c r="Y119" s="118">
        <f t="shared" si="7"/>
        <v>0</v>
      </c>
      <c r="Z119" s="118">
        <f t="shared" si="7"/>
        <v>0</v>
      </c>
      <c r="AA119" s="118">
        <f t="shared" si="7"/>
        <v>0</v>
      </c>
      <c r="AB119" s="118">
        <f t="shared" si="7"/>
        <v>0</v>
      </c>
      <c r="AC119" s="118">
        <f t="shared" si="7"/>
        <v>0</v>
      </c>
      <c r="AD119" s="103"/>
      <c r="AE119" s="103"/>
      <c r="AF119" s="77"/>
      <c r="AG119" s="77"/>
      <c r="AH119" s="77"/>
      <c r="AI119" s="77"/>
      <c r="AJ119" s="77"/>
    </row>
    <row r="120" spans="1:36" ht="13" x14ac:dyDescent="0.3">
      <c r="A120" s="103" t="s">
        <v>1021</v>
      </c>
      <c r="B120" s="350"/>
      <c r="C120" s="350"/>
      <c r="D120" s="350"/>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ht="13" x14ac:dyDescent="0.3">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 x14ac:dyDescent="0.3">
      <c r="A122" s="103" t="s">
        <v>741</v>
      </c>
      <c r="B122" s="118">
        <f>15*$B$96</f>
        <v>13.306660072408052</v>
      </c>
      <c r="C122" s="118">
        <f t="shared" ref="C122:K122" si="8">15*$B$96</f>
        <v>13.306660072408052</v>
      </c>
      <c r="D122" s="118">
        <f t="shared" si="8"/>
        <v>13.306660072408052</v>
      </c>
      <c r="E122" s="118">
        <f t="shared" si="8"/>
        <v>13.306660072408052</v>
      </c>
      <c r="F122" s="118">
        <f t="shared" si="8"/>
        <v>13.306660072408052</v>
      </c>
      <c r="G122" s="118">
        <f t="shared" si="8"/>
        <v>13.306660072408052</v>
      </c>
      <c r="H122" s="118">
        <f t="shared" si="8"/>
        <v>13.306660072408052</v>
      </c>
      <c r="I122" s="118">
        <f t="shared" si="8"/>
        <v>13.306660072408052</v>
      </c>
      <c r="J122" s="118">
        <f t="shared" si="8"/>
        <v>13.306660072408052</v>
      </c>
      <c r="K122" s="118">
        <f t="shared" si="8"/>
        <v>13.306660072408052</v>
      </c>
      <c r="L122" s="118">
        <v>0</v>
      </c>
      <c r="M122" s="118">
        <v>0</v>
      </c>
      <c r="N122" s="118">
        <v>0</v>
      </c>
      <c r="O122" s="118">
        <v>0</v>
      </c>
      <c r="P122" s="118">
        <v>0</v>
      </c>
      <c r="Q122" s="118">
        <v>0</v>
      </c>
      <c r="R122" s="118">
        <v>0</v>
      </c>
      <c r="S122" s="118">
        <v>0</v>
      </c>
      <c r="T122" s="118">
        <v>0</v>
      </c>
      <c r="U122" s="118">
        <v>0</v>
      </c>
      <c r="V122" s="118">
        <v>0</v>
      </c>
      <c r="W122" s="118">
        <v>0</v>
      </c>
      <c r="X122" s="118">
        <v>0</v>
      </c>
      <c r="Y122" s="118">
        <v>0</v>
      </c>
      <c r="Z122" s="118">
        <v>0</v>
      </c>
      <c r="AA122" s="118">
        <v>0</v>
      </c>
      <c r="AB122" s="118">
        <v>0</v>
      </c>
      <c r="AC122" s="118">
        <v>0</v>
      </c>
      <c r="AD122" s="103"/>
      <c r="AE122" s="103"/>
      <c r="AF122" s="77"/>
      <c r="AG122" s="77"/>
      <c r="AH122" s="77"/>
      <c r="AI122" s="77"/>
      <c r="AJ122" s="77"/>
    </row>
    <row r="123" spans="1:36" ht="13" x14ac:dyDescent="0.3">
      <c r="A123" s="103"/>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03"/>
      <c r="AE123" s="103"/>
      <c r="AF123" s="77"/>
      <c r="AG123" s="77"/>
      <c r="AH123" s="77"/>
      <c r="AI123" s="77"/>
      <c r="AJ123" s="77"/>
    </row>
    <row r="124" spans="1:36" s="116" customFormat="1" ht="13" x14ac:dyDescent="0.3">
      <c r="A124" s="113" t="s">
        <v>717</v>
      </c>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4"/>
      <c r="AE124" s="114"/>
      <c r="AF124" s="115"/>
      <c r="AG124" s="115"/>
      <c r="AH124" s="115"/>
      <c r="AI124" s="115"/>
      <c r="AJ124" s="115"/>
    </row>
    <row r="125" spans="1:36" ht="26" x14ac:dyDescent="0.3">
      <c r="A125" s="347"/>
      <c r="B125" s="77" t="s">
        <v>729</v>
      </c>
      <c r="C125" s="118" t="s">
        <v>730</v>
      </c>
      <c r="D125" s="118" t="s">
        <v>299</v>
      </c>
      <c r="E125" s="103" t="s">
        <v>502</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03"/>
      <c r="AD125" s="103"/>
      <c r="AE125" s="77"/>
      <c r="AF125" s="77"/>
      <c r="AG125" s="77"/>
      <c r="AH125" s="77"/>
      <c r="AI125" s="77"/>
    </row>
    <row r="126" spans="1:36" ht="13" x14ac:dyDescent="0.3">
      <c r="A126" s="347" t="s">
        <v>1008</v>
      </c>
      <c r="B126" s="77">
        <v>1</v>
      </c>
      <c r="C126" s="77">
        <v>3</v>
      </c>
      <c r="D126" s="77">
        <v>2</v>
      </c>
      <c r="E126" s="103">
        <v>3</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03"/>
      <c r="AD126" s="103"/>
      <c r="AE126" s="77"/>
      <c r="AF126" s="77"/>
      <c r="AG126" s="77"/>
      <c r="AH126" s="77"/>
      <c r="AI126" s="77"/>
    </row>
    <row r="127" spans="1:36" ht="13" x14ac:dyDescent="0.3">
      <c r="A127" s="347"/>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3" x14ac:dyDescent="0.3">
      <c r="A128" s="103" t="s">
        <v>718</v>
      </c>
      <c r="B128" s="103">
        <v>2023</v>
      </c>
      <c r="C128" s="103">
        <v>2024</v>
      </c>
      <c r="D128" s="103">
        <v>2025</v>
      </c>
      <c r="E128" s="103">
        <v>2026</v>
      </c>
      <c r="F128" s="103">
        <v>2027</v>
      </c>
      <c r="G128" s="103">
        <v>2028</v>
      </c>
      <c r="H128" s="103">
        <v>2029</v>
      </c>
      <c r="I128" s="103">
        <v>2030</v>
      </c>
      <c r="J128" s="103">
        <v>2031</v>
      </c>
      <c r="K128" s="103">
        <v>2032</v>
      </c>
      <c r="L128" s="77">
        <v>2033</v>
      </c>
      <c r="M128" s="77">
        <v>2034</v>
      </c>
      <c r="N128" s="77">
        <v>2035</v>
      </c>
      <c r="O128" s="77">
        <v>2036</v>
      </c>
      <c r="P128" s="77">
        <v>2037</v>
      </c>
      <c r="Q128" s="77">
        <v>2038</v>
      </c>
      <c r="R128" s="77">
        <v>2039</v>
      </c>
      <c r="S128" s="77">
        <v>2040</v>
      </c>
      <c r="T128" s="77">
        <v>2041</v>
      </c>
      <c r="U128" s="77">
        <v>2042</v>
      </c>
      <c r="V128" s="77">
        <v>2043</v>
      </c>
      <c r="W128" s="77">
        <v>2044</v>
      </c>
      <c r="X128" s="77">
        <v>2045</v>
      </c>
      <c r="Y128" s="77">
        <v>2046</v>
      </c>
      <c r="Z128" s="77">
        <v>2047</v>
      </c>
      <c r="AA128" s="77">
        <v>2048</v>
      </c>
      <c r="AB128" s="77">
        <v>2049</v>
      </c>
      <c r="AC128" s="77">
        <v>2050</v>
      </c>
      <c r="AD128" s="77"/>
      <c r="AE128" s="77"/>
      <c r="AF128" s="77"/>
      <c r="AG128" s="77"/>
      <c r="AH128" s="77"/>
      <c r="AI128" s="77"/>
    </row>
    <row r="129" spans="1:36" ht="13" x14ac:dyDescent="0.3">
      <c r="A129" s="103" t="s">
        <v>1022</v>
      </c>
      <c r="B129" s="117">
        <f>B112</f>
        <v>0</v>
      </c>
      <c r="C129" s="117">
        <f t="shared" ref="C129:AC129" si="9">C112</f>
        <v>0</v>
      </c>
      <c r="D129" s="117">
        <f t="shared" si="9"/>
        <v>0</v>
      </c>
      <c r="E129" s="117">
        <f t="shared" si="9"/>
        <v>0</v>
      </c>
      <c r="F129" s="117">
        <f t="shared" si="9"/>
        <v>0</v>
      </c>
      <c r="G129" s="117">
        <f t="shared" si="9"/>
        <v>0</v>
      </c>
      <c r="H129" s="117">
        <f t="shared" si="9"/>
        <v>0</v>
      </c>
      <c r="I129" s="117">
        <f t="shared" si="9"/>
        <v>0</v>
      </c>
      <c r="J129" s="117">
        <f t="shared" si="9"/>
        <v>0</v>
      </c>
      <c r="K129" s="117">
        <f t="shared" si="9"/>
        <v>0</v>
      </c>
      <c r="L129" s="117">
        <f t="shared" si="9"/>
        <v>0</v>
      </c>
      <c r="M129" s="117">
        <f t="shared" si="9"/>
        <v>0</v>
      </c>
      <c r="N129" s="117">
        <f t="shared" si="9"/>
        <v>0</v>
      </c>
      <c r="O129" s="117">
        <f t="shared" si="9"/>
        <v>0</v>
      </c>
      <c r="P129" s="117">
        <f t="shared" si="9"/>
        <v>0</v>
      </c>
      <c r="Q129" s="117">
        <f t="shared" si="9"/>
        <v>0</v>
      </c>
      <c r="R129" s="117">
        <f t="shared" si="9"/>
        <v>0</v>
      </c>
      <c r="S129" s="117">
        <f t="shared" si="9"/>
        <v>0</v>
      </c>
      <c r="T129" s="117">
        <f t="shared" si="9"/>
        <v>0</v>
      </c>
      <c r="U129" s="117">
        <f t="shared" si="9"/>
        <v>0</v>
      </c>
      <c r="V129" s="117">
        <f t="shared" si="9"/>
        <v>0</v>
      </c>
      <c r="W129" s="117">
        <f t="shared" si="9"/>
        <v>0</v>
      </c>
      <c r="X129" s="117">
        <f t="shared" si="9"/>
        <v>0</v>
      </c>
      <c r="Y129" s="117">
        <f t="shared" si="9"/>
        <v>0</v>
      </c>
      <c r="Z129" s="117">
        <f t="shared" si="9"/>
        <v>0</v>
      </c>
      <c r="AA129" s="117">
        <f t="shared" si="9"/>
        <v>0</v>
      </c>
      <c r="AB129" s="117">
        <f t="shared" si="9"/>
        <v>0</v>
      </c>
      <c r="AC129" s="117">
        <f t="shared" si="9"/>
        <v>0</v>
      </c>
      <c r="AD129" s="77"/>
      <c r="AE129" s="77"/>
      <c r="AF129" s="77"/>
      <c r="AG129" s="77"/>
      <c r="AH129" s="77"/>
      <c r="AI129" s="77"/>
    </row>
    <row r="130" spans="1:36" ht="13" x14ac:dyDescent="0.3">
      <c r="A130" s="103" t="s">
        <v>1023</v>
      </c>
      <c r="B130" s="117">
        <f t="shared" ref="B130:AC130" si="10">INDEX(17:17,MATCH(B128-$C$126,16:16,0))</f>
        <v>0</v>
      </c>
      <c r="C130" s="117">
        <f t="shared" si="10"/>
        <v>0</v>
      </c>
      <c r="D130" s="117">
        <f t="shared" si="10"/>
        <v>0</v>
      </c>
      <c r="E130" s="117">
        <f t="shared" si="10"/>
        <v>0</v>
      </c>
      <c r="F130" s="117">
        <f t="shared" si="10"/>
        <v>0</v>
      </c>
      <c r="G130" s="117">
        <f t="shared" si="10"/>
        <v>0</v>
      </c>
      <c r="H130" s="117">
        <f t="shared" si="10"/>
        <v>0</v>
      </c>
      <c r="I130" s="117">
        <f t="shared" si="10"/>
        <v>0</v>
      </c>
      <c r="J130" s="117">
        <f t="shared" si="10"/>
        <v>0</v>
      </c>
      <c r="K130" s="117">
        <f t="shared" si="10"/>
        <v>0</v>
      </c>
      <c r="L130" s="117">
        <f t="shared" si="10"/>
        <v>0</v>
      </c>
      <c r="M130" s="117">
        <f t="shared" si="10"/>
        <v>0</v>
      </c>
      <c r="N130" s="117">
        <f t="shared" si="10"/>
        <v>0</v>
      </c>
      <c r="O130" s="117">
        <f t="shared" si="10"/>
        <v>0</v>
      </c>
      <c r="P130" s="117">
        <f t="shared" si="10"/>
        <v>0</v>
      </c>
      <c r="Q130" s="117">
        <f t="shared" si="10"/>
        <v>0</v>
      </c>
      <c r="R130" s="117">
        <f t="shared" si="10"/>
        <v>0</v>
      </c>
      <c r="S130" s="117">
        <f t="shared" si="10"/>
        <v>0</v>
      </c>
      <c r="T130" s="117">
        <f t="shared" si="10"/>
        <v>0</v>
      </c>
      <c r="U130" s="117">
        <f t="shared" si="10"/>
        <v>0</v>
      </c>
      <c r="V130" s="117">
        <f t="shared" si="10"/>
        <v>0</v>
      </c>
      <c r="W130" s="117">
        <f t="shared" si="10"/>
        <v>0</v>
      </c>
      <c r="X130" s="117">
        <f t="shared" si="10"/>
        <v>0</v>
      </c>
      <c r="Y130" s="117">
        <f t="shared" si="10"/>
        <v>0</v>
      </c>
      <c r="Z130" s="117">
        <f t="shared" si="10"/>
        <v>0</v>
      </c>
      <c r="AA130" s="117">
        <f t="shared" si="10"/>
        <v>0</v>
      </c>
      <c r="AB130" s="117">
        <f t="shared" si="10"/>
        <v>0</v>
      </c>
      <c r="AC130" s="117">
        <f t="shared" si="10"/>
        <v>0</v>
      </c>
      <c r="AD130" s="77"/>
      <c r="AE130" s="77"/>
      <c r="AF130" s="77"/>
      <c r="AG130" s="77"/>
      <c r="AH130" s="77"/>
      <c r="AI130" s="77"/>
    </row>
    <row r="131" spans="1:36" ht="13" x14ac:dyDescent="0.3">
      <c r="A131" s="103" t="s">
        <v>1024</v>
      </c>
      <c r="B131" s="117">
        <f t="shared" ref="B131:AC131" si="11">INDEX(17:17,MATCH(B128-$D$126,16:16,0))</f>
        <v>0</v>
      </c>
      <c r="C131" s="117">
        <f t="shared" si="11"/>
        <v>0</v>
      </c>
      <c r="D131" s="117">
        <f t="shared" si="11"/>
        <v>0</v>
      </c>
      <c r="E131" s="117">
        <f t="shared" si="11"/>
        <v>0</v>
      </c>
      <c r="F131" s="117">
        <f t="shared" si="11"/>
        <v>0</v>
      </c>
      <c r="G131" s="117">
        <f t="shared" si="11"/>
        <v>0</v>
      </c>
      <c r="H131" s="117">
        <f t="shared" si="11"/>
        <v>0</v>
      </c>
      <c r="I131" s="117">
        <f t="shared" si="11"/>
        <v>0</v>
      </c>
      <c r="J131" s="117">
        <f t="shared" si="11"/>
        <v>0</v>
      </c>
      <c r="K131" s="117">
        <f t="shared" si="11"/>
        <v>0</v>
      </c>
      <c r="L131" s="117">
        <f t="shared" si="11"/>
        <v>0</v>
      </c>
      <c r="M131" s="117">
        <f t="shared" si="11"/>
        <v>0</v>
      </c>
      <c r="N131" s="117">
        <f t="shared" si="11"/>
        <v>0</v>
      </c>
      <c r="O131" s="117">
        <f t="shared" si="11"/>
        <v>0</v>
      </c>
      <c r="P131" s="117">
        <f t="shared" si="11"/>
        <v>0</v>
      </c>
      <c r="Q131" s="117">
        <f t="shared" si="11"/>
        <v>0</v>
      </c>
      <c r="R131" s="117">
        <f t="shared" si="11"/>
        <v>0</v>
      </c>
      <c r="S131" s="117">
        <f t="shared" si="11"/>
        <v>0</v>
      </c>
      <c r="T131" s="117">
        <f t="shared" si="11"/>
        <v>0</v>
      </c>
      <c r="U131" s="117">
        <f t="shared" si="11"/>
        <v>0</v>
      </c>
      <c r="V131" s="117">
        <f t="shared" si="11"/>
        <v>0</v>
      </c>
      <c r="W131" s="117">
        <f t="shared" si="11"/>
        <v>0</v>
      </c>
      <c r="X131" s="117">
        <f t="shared" si="11"/>
        <v>0</v>
      </c>
      <c r="Y131" s="117">
        <f t="shared" si="11"/>
        <v>0</v>
      </c>
      <c r="Z131" s="117">
        <f t="shared" si="11"/>
        <v>0</v>
      </c>
      <c r="AA131" s="117">
        <f t="shared" si="11"/>
        <v>0</v>
      </c>
      <c r="AB131" s="117">
        <f t="shared" si="11"/>
        <v>0</v>
      </c>
      <c r="AC131" s="117">
        <f t="shared" si="11"/>
        <v>0</v>
      </c>
      <c r="AD131" s="77"/>
      <c r="AE131" s="77"/>
      <c r="AF131" s="77"/>
      <c r="AG131" s="77"/>
      <c r="AH131" s="77"/>
      <c r="AI131" s="77"/>
    </row>
    <row r="132" spans="1:36" ht="13" x14ac:dyDescent="0.3">
      <c r="A132" s="103" t="s">
        <v>1025</v>
      </c>
      <c r="B132" s="117">
        <f t="shared" ref="B132:AC132" si="12">INDEX(17:17,MATCH(B128-$E$126,16:16,0))</f>
        <v>0</v>
      </c>
      <c r="C132" s="117">
        <f t="shared" si="12"/>
        <v>0</v>
      </c>
      <c r="D132" s="117">
        <f t="shared" si="12"/>
        <v>0</v>
      </c>
      <c r="E132" s="117">
        <f t="shared" si="12"/>
        <v>0</v>
      </c>
      <c r="F132" s="117">
        <f t="shared" si="12"/>
        <v>0</v>
      </c>
      <c r="G132" s="117">
        <f t="shared" si="12"/>
        <v>0</v>
      </c>
      <c r="H132" s="117">
        <f t="shared" si="12"/>
        <v>0</v>
      </c>
      <c r="I132" s="117">
        <f t="shared" si="12"/>
        <v>0</v>
      </c>
      <c r="J132" s="117">
        <f t="shared" si="12"/>
        <v>0</v>
      </c>
      <c r="K132" s="117">
        <f t="shared" si="12"/>
        <v>0</v>
      </c>
      <c r="L132" s="117">
        <f t="shared" si="12"/>
        <v>0</v>
      </c>
      <c r="M132" s="117">
        <f t="shared" si="12"/>
        <v>0</v>
      </c>
      <c r="N132" s="117">
        <f t="shared" si="12"/>
        <v>0</v>
      </c>
      <c r="O132" s="117">
        <f t="shared" si="12"/>
        <v>0</v>
      </c>
      <c r="P132" s="117">
        <f t="shared" si="12"/>
        <v>0</v>
      </c>
      <c r="Q132" s="117">
        <f t="shared" si="12"/>
        <v>0</v>
      </c>
      <c r="R132" s="117">
        <f t="shared" si="12"/>
        <v>0</v>
      </c>
      <c r="S132" s="117">
        <f t="shared" si="12"/>
        <v>0</v>
      </c>
      <c r="T132" s="117">
        <f t="shared" si="12"/>
        <v>0</v>
      </c>
      <c r="U132" s="117">
        <f t="shared" si="12"/>
        <v>0</v>
      </c>
      <c r="V132" s="117">
        <f t="shared" si="12"/>
        <v>0</v>
      </c>
      <c r="W132" s="117">
        <f t="shared" si="12"/>
        <v>0</v>
      </c>
      <c r="X132" s="117">
        <f t="shared" si="12"/>
        <v>0</v>
      </c>
      <c r="Y132" s="117">
        <f t="shared" si="12"/>
        <v>0</v>
      </c>
      <c r="Z132" s="117">
        <f t="shared" si="12"/>
        <v>0</v>
      </c>
      <c r="AA132" s="117">
        <f t="shared" si="12"/>
        <v>0</v>
      </c>
      <c r="AB132" s="117">
        <f t="shared" si="12"/>
        <v>0</v>
      </c>
      <c r="AC132" s="117">
        <f t="shared" si="12"/>
        <v>0</v>
      </c>
      <c r="AD132" s="77"/>
      <c r="AE132" s="77"/>
      <c r="AF132" s="77"/>
      <c r="AG132" s="77"/>
      <c r="AH132" s="77"/>
      <c r="AI132" s="77"/>
    </row>
    <row r="133" spans="1:36" ht="13" x14ac:dyDescent="0.3">
      <c r="A133" s="103"/>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77"/>
      <c r="AF133" s="77"/>
      <c r="AG133" s="77"/>
      <c r="AH133" s="77"/>
      <c r="AI133" s="77"/>
      <c r="AJ133" s="77"/>
    </row>
    <row r="134" spans="1:36" ht="13" x14ac:dyDescent="0.3">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3" x14ac:dyDescent="0.3">
      <c r="A135" s="103" t="s">
        <v>719</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3" x14ac:dyDescent="0.3">
      <c r="A136" s="103" t="s">
        <v>720</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3" x14ac:dyDescent="0.3">
      <c r="A137" s="103" t="s">
        <v>709</v>
      </c>
      <c r="B137" s="120">
        <v>0.1</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3" x14ac:dyDescent="0.3">
      <c r="A138" s="77" t="s">
        <v>710</v>
      </c>
      <c r="B138" s="96">
        <v>7.4999999999999997E-2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3" x14ac:dyDescent="0.3">
      <c r="A139" s="103" t="s">
        <v>711</v>
      </c>
      <c r="B139" s="11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3" x14ac:dyDescent="0.3">
      <c r="A140" s="103" t="s">
        <v>712</v>
      </c>
      <c r="B140" s="110">
        <v>0.5</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3" x14ac:dyDescent="0.3">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 x14ac:dyDescent="0.3">
      <c r="A142" s="121" t="s">
        <v>721</v>
      </c>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 x14ac:dyDescent="0.3">
      <c r="A143" s="103"/>
      <c r="B143" s="103">
        <v>2023</v>
      </c>
      <c r="C143" s="103">
        <v>2024</v>
      </c>
      <c r="D143" s="103">
        <v>2025</v>
      </c>
      <c r="E143" s="103">
        <v>2026</v>
      </c>
      <c r="F143" s="103">
        <v>2027</v>
      </c>
      <c r="G143" s="103">
        <v>2028</v>
      </c>
      <c r="H143" s="103">
        <v>2029</v>
      </c>
      <c r="I143" s="103">
        <v>2030</v>
      </c>
      <c r="J143" s="103">
        <v>2031</v>
      </c>
      <c r="K143" s="103">
        <v>2032</v>
      </c>
      <c r="L143" s="103">
        <v>2033</v>
      </c>
      <c r="M143" s="103">
        <v>2034</v>
      </c>
      <c r="N143" s="103">
        <v>2035</v>
      </c>
      <c r="O143" s="103">
        <v>2036</v>
      </c>
      <c r="P143" s="103">
        <v>2037</v>
      </c>
      <c r="Q143" s="103">
        <v>2038</v>
      </c>
      <c r="R143" s="103">
        <v>2039</v>
      </c>
      <c r="S143" s="103">
        <v>2040</v>
      </c>
      <c r="T143" s="103">
        <v>2041</v>
      </c>
      <c r="U143" s="103">
        <v>2042</v>
      </c>
      <c r="V143" s="103">
        <v>2043</v>
      </c>
      <c r="W143" s="103">
        <v>2044</v>
      </c>
      <c r="X143" s="103">
        <v>2045</v>
      </c>
      <c r="Y143" s="103">
        <v>2046</v>
      </c>
      <c r="Z143" s="103">
        <v>2047</v>
      </c>
      <c r="AA143" s="103">
        <v>2048</v>
      </c>
      <c r="AB143" s="103">
        <v>2049</v>
      </c>
      <c r="AC143" s="103">
        <v>2050</v>
      </c>
      <c r="AD143" s="103"/>
      <c r="AE143" s="103"/>
      <c r="AF143" s="77"/>
      <c r="AG143" s="77"/>
      <c r="AH143" s="77"/>
      <c r="AI143" s="77"/>
      <c r="AJ143" s="77"/>
    </row>
    <row r="144" spans="1:36" ht="13" x14ac:dyDescent="0.3">
      <c r="A144" s="77" t="s">
        <v>722</v>
      </c>
      <c r="B144" s="350">
        <f>(($B$136*C50+$B$135*(1-C50))+($B$137*C80)+($B$139*$B$140))*(1-$B$138)*B129</f>
        <v>0</v>
      </c>
      <c r="C144" s="350">
        <f>(($B$136*D50+$B$135*(1-D50))+($B$137*D80)+($B$139*$B$140))*(1-$B$138)*C129</f>
        <v>0</v>
      </c>
      <c r="D144" s="350">
        <f>(($B$136*E50+$B$135*(1-E50))+($B$137*E80)+($B$139*$B$140))*(1-$B$138)*D129</f>
        <v>0</v>
      </c>
      <c r="E144" s="118">
        <v>0</v>
      </c>
      <c r="F144" s="118">
        <v>0</v>
      </c>
      <c r="G144" s="118">
        <v>0</v>
      </c>
      <c r="H144" s="118">
        <v>0</v>
      </c>
      <c r="I144" s="118">
        <v>0</v>
      </c>
      <c r="J144" s="118">
        <v>0</v>
      </c>
      <c r="K144" s="118">
        <v>0</v>
      </c>
      <c r="L144" s="118">
        <v>0</v>
      </c>
      <c r="M144" s="118">
        <v>0</v>
      </c>
      <c r="N144" s="118">
        <v>0</v>
      </c>
      <c r="O144" s="118">
        <v>0</v>
      </c>
      <c r="P144" s="118">
        <v>0</v>
      </c>
      <c r="Q144" s="118">
        <v>0</v>
      </c>
      <c r="R144" s="118">
        <v>0</v>
      </c>
      <c r="S144" s="118">
        <v>0</v>
      </c>
      <c r="T144" s="118">
        <v>0</v>
      </c>
      <c r="U144" s="118">
        <v>0</v>
      </c>
      <c r="V144" s="118">
        <v>0</v>
      </c>
      <c r="W144" s="118">
        <v>0</v>
      </c>
      <c r="X144" s="118">
        <v>0</v>
      </c>
      <c r="Y144" s="118">
        <v>0</v>
      </c>
      <c r="Z144" s="118">
        <v>0</v>
      </c>
      <c r="AA144" s="118">
        <v>0</v>
      </c>
      <c r="AB144" s="118">
        <v>0</v>
      </c>
      <c r="AC144" s="118">
        <v>0</v>
      </c>
      <c r="AD144" s="103"/>
      <c r="AE144" s="103"/>
      <c r="AF144" s="77"/>
      <c r="AG144" s="77"/>
      <c r="AH144" s="77"/>
      <c r="AI144" s="77"/>
      <c r="AJ144" s="77"/>
    </row>
    <row r="145" spans="1:74" ht="13" x14ac:dyDescent="0.3">
      <c r="A145" s="103" t="s">
        <v>1021</v>
      </c>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03"/>
      <c r="X145" s="103"/>
      <c r="Y145" s="103"/>
      <c r="Z145" s="103"/>
      <c r="AA145" s="103"/>
      <c r="AB145" s="103"/>
      <c r="AC145" s="103"/>
      <c r="AD145" s="103"/>
      <c r="AE145" s="103"/>
      <c r="AF145" s="77"/>
      <c r="AG145" s="77"/>
      <c r="AH145" s="77"/>
      <c r="AI145" s="77"/>
      <c r="AJ145" s="77"/>
    </row>
    <row r="146" spans="1:74" ht="13" x14ac:dyDescent="0.3">
      <c r="A146" s="103"/>
      <c r="B146" s="118">
        <v>2023</v>
      </c>
      <c r="C146" s="118">
        <v>2024</v>
      </c>
      <c r="D146" s="118">
        <v>2025</v>
      </c>
      <c r="E146" s="118">
        <v>2026</v>
      </c>
      <c r="F146" s="118">
        <v>2027</v>
      </c>
      <c r="G146" s="118">
        <v>2028</v>
      </c>
      <c r="H146" s="118">
        <v>2029</v>
      </c>
      <c r="I146" s="118">
        <v>2030</v>
      </c>
      <c r="J146" s="118">
        <v>2031</v>
      </c>
      <c r="K146" s="118">
        <v>2032</v>
      </c>
      <c r="L146" s="118">
        <v>2033</v>
      </c>
      <c r="M146" s="118">
        <v>2034</v>
      </c>
      <c r="N146" s="118">
        <v>2035</v>
      </c>
      <c r="O146" s="118">
        <v>2036</v>
      </c>
      <c r="P146" s="118">
        <v>2037</v>
      </c>
      <c r="Q146" s="118">
        <v>2038</v>
      </c>
      <c r="R146" s="118">
        <v>2039</v>
      </c>
      <c r="S146" s="118">
        <v>2040</v>
      </c>
      <c r="T146" s="118">
        <v>2041</v>
      </c>
      <c r="U146" s="118">
        <v>2042</v>
      </c>
      <c r="V146" s="118">
        <v>2043</v>
      </c>
      <c r="W146" s="103">
        <v>2044</v>
      </c>
      <c r="X146" s="103">
        <v>2045</v>
      </c>
      <c r="Y146" s="103">
        <v>2046</v>
      </c>
      <c r="Z146" s="103">
        <v>2047</v>
      </c>
      <c r="AA146" s="103">
        <v>2048</v>
      </c>
      <c r="AB146" s="103">
        <v>2049</v>
      </c>
      <c r="AC146" s="103">
        <v>2050</v>
      </c>
      <c r="AD146" s="103"/>
      <c r="AE146" s="103"/>
      <c r="AF146" s="77"/>
      <c r="AG146" s="77"/>
      <c r="AH146" s="77"/>
      <c r="AI146" s="77"/>
      <c r="AJ146" s="77"/>
    </row>
    <row r="147" spans="1:74" ht="13" x14ac:dyDescent="0.3">
      <c r="A147" s="77" t="s">
        <v>723</v>
      </c>
      <c r="B147" s="118">
        <f t="shared" ref="B147:AC147" si="13">(($B$136*C50+$B$135*(1-C50))+($B$137*C82)+($B$139*$B$140))*(1-$B$138)*B130</f>
        <v>0</v>
      </c>
      <c r="C147" s="118">
        <f t="shared" si="13"/>
        <v>0</v>
      </c>
      <c r="D147" s="118">
        <f t="shared" si="13"/>
        <v>0</v>
      </c>
      <c r="E147" s="118">
        <f t="shared" si="13"/>
        <v>0</v>
      </c>
      <c r="F147" s="118">
        <f t="shared" si="13"/>
        <v>0</v>
      </c>
      <c r="G147" s="118">
        <f t="shared" si="13"/>
        <v>0</v>
      </c>
      <c r="H147" s="118">
        <f t="shared" si="13"/>
        <v>0</v>
      </c>
      <c r="I147" s="118">
        <f t="shared" si="13"/>
        <v>0</v>
      </c>
      <c r="J147" s="118">
        <f t="shared" si="13"/>
        <v>0</v>
      </c>
      <c r="K147" s="118">
        <f t="shared" si="13"/>
        <v>0</v>
      </c>
      <c r="L147" s="118">
        <f t="shared" si="13"/>
        <v>0</v>
      </c>
      <c r="M147" s="118">
        <f t="shared" si="13"/>
        <v>0</v>
      </c>
      <c r="N147" s="118">
        <f t="shared" si="13"/>
        <v>0</v>
      </c>
      <c r="O147" s="118">
        <f t="shared" si="13"/>
        <v>0</v>
      </c>
      <c r="P147" s="118">
        <f t="shared" si="13"/>
        <v>0</v>
      </c>
      <c r="Q147" s="118">
        <f t="shared" si="13"/>
        <v>0</v>
      </c>
      <c r="R147" s="118">
        <f t="shared" si="13"/>
        <v>0</v>
      </c>
      <c r="S147" s="118">
        <f t="shared" si="13"/>
        <v>0</v>
      </c>
      <c r="T147" s="118">
        <f t="shared" si="13"/>
        <v>0</v>
      </c>
      <c r="U147" s="118">
        <f t="shared" si="13"/>
        <v>0</v>
      </c>
      <c r="V147" s="118">
        <f t="shared" si="13"/>
        <v>0</v>
      </c>
      <c r="W147" s="118">
        <f t="shared" si="13"/>
        <v>0</v>
      </c>
      <c r="X147" s="118">
        <f t="shared" si="13"/>
        <v>0</v>
      </c>
      <c r="Y147" s="118">
        <f t="shared" si="13"/>
        <v>0</v>
      </c>
      <c r="Z147" s="118">
        <f t="shared" si="13"/>
        <v>0</v>
      </c>
      <c r="AA147" s="118">
        <f t="shared" si="13"/>
        <v>0</v>
      </c>
      <c r="AB147" s="118">
        <f t="shared" si="13"/>
        <v>0</v>
      </c>
      <c r="AC147" s="118">
        <f t="shared" si="13"/>
        <v>0</v>
      </c>
      <c r="AD147" s="103"/>
      <c r="AE147" s="103"/>
      <c r="AF147" s="77"/>
      <c r="AG147" s="77"/>
      <c r="AH147" s="77"/>
      <c r="AI147" s="77"/>
      <c r="AJ147" s="77"/>
    </row>
    <row r="148" spans="1:74" ht="13" x14ac:dyDescent="0.3">
      <c r="A148" s="77"/>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03"/>
      <c r="X148" s="103"/>
      <c r="Y148" s="103"/>
      <c r="Z148" s="103"/>
      <c r="AA148" s="103"/>
      <c r="AB148" s="103"/>
      <c r="AC148" s="103"/>
      <c r="AD148" s="103"/>
      <c r="AE148" s="103"/>
      <c r="AF148" s="77"/>
      <c r="AG148" s="77"/>
      <c r="AH148" s="77"/>
      <c r="AI148" s="77"/>
      <c r="AJ148" s="77"/>
    </row>
    <row r="149" spans="1:74" ht="13" x14ac:dyDescent="0.3">
      <c r="A149" s="103"/>
      <c r="B149" s="118">
        <v>2023</v>
      </c>
      <c r="C149" s="118">
        <v>2024</v>
      </c>
      <c r="D149" s="118">
        <v>2025</v>
      </c>
      <c r="E149" s="118">
        <v>2026</v>
      </c>
      <c r="F149" s="118">
        <v>2027</v>
      </c>
      <c r="G149" s="118">
        <v>2028</v>
      </c>
      <c r="H149" s="118">
        <v>2029</v>
      </c>
      <c r="I149" s="118">
        <v>2030</v>
      </c>
      <c r="J149" s="118">
        <v>2031</v>
      </c>
      <c r="K149" s="118">
        <v>2032</v>
      </c>
      <c r="L149" s="118">
        <v>2033</v>
      </c>
      <c r="M149" s="118">
        <v>2034</v>
      </c>
      <c r="N149" s="118">
        <v>2035</v>
      </c>
      <c r="O149" s="118">
        <v>2036</v>
      </c>
      <c r="P149" s="118">
        <v>2037</v>
      </c>
      <c r="Q149" s="118">
        <v>2038</v>
      </c>
      <c r="R149" s="118">
        <v>2039</v>
      </c>
      <c r="S149" s="118">
        <v>2040</v>
      </c>
      <c r="T149" s="118">
        <v>2041</v>
      </c>
      <c r="U149" s="118">
        <v>2042</v>
      </c>
      <c r="V149" s="118">
        <v>2043</v>
      </c>
      <c r="W149" s="103">
        <v>2044</v>
      </c>
      <c r="X149" s="103">
        <v>2045</v>
      </c>
      <c r="Y149" s="103">
        <v>2046</v>
      </c>
      <c r="Z149" s="103">
        <v>2047</v>
      </c>
      <c r="AA149" s="103">
        <v>2048</v>
      </c>
      <c r="AB149" s="103">
        <v>2049</v>
      </c>
      <c r="AC149" s="103">
        <v>2050</v>
      </c>
      <c r="AD149" s="103"/>
      <c r="AE149" s="103"/>
      <c r="AF149" s="77"/>
      <c r="AG149" s="77"/>
      <c r="AH149" s="77"/>
      <c r="AI149" s="77"/>
      <c r="AJ149" s="77"/>
    </row>
    <row r="150" spans="1:74" ht="13" x14ac:dyDescent="0.3">
      <c r="A150" s="77" t="s">
        <v>724</v>
      </c>
      <c r="B150" s="118">
        <f t="shared" ref="B150:AC150" si="14">(($B$136*C50+$B$135*(1-C50))+($B$137*C82)+($B$139*$B$140))*(1-$B$138)*B131</f>
        <v>0</v>
      </c>
      <c r="C150" s="118">
        <f t="shared" si="14"/>
        <v>0</v>
      </c>
      <c r="D150" s="118">
        <f t="shared" si="14"/>
        <v>0</v>
      </c>
      <c r="E150" s="118">
        <f t="shared" si="14"/>
        <v>0</v>
      </c>
      <c r="F150" s="118">
        <f t="shared" si="14"/>
        <v>0</v>
      </c>
      <c r="G150" s="118">
        <f t="shared" si="14"/>
        <v>0</v>
      </c>
      <c r="H150" s="118">
        <f t="shared" si="14"/>
        <v>0</v>
      </c>
      <c r="I150" s="118">
        <f t="shared" si="14"/>
        <v>0</v>
      </c>
      <c r="J150" s="118">
        <f t="shared" si="14"/>
        <v>0</v>
      </c>
      <c r="K150" s="118">
        <f t="shared" si="14"/>
        <v>0</v>
      </c>
      <c r="L150" s="118">
        <f t="shared" si="14"/>
        <v>0</v>
      </c>
      <c r="M150" s="118">
        <f t="shared" si="14"/>
        <v>0</v>
      </c>
      <c r="N150" s="118">
        <f t="shared" si="14"/>
        <v>0</v>
      </c>
      <c r="O150" s="118">
        <f t="shared" si="14"/>
        <v>0</v>
      </c>
      <c r="P150" s="118">
        <f t="shared" si="14"/>
        <v>0</v>
      </c>
      <c r="Q150" s="118">
        <f t="shared" si="14"/>
        <v>0</v>
      </c>
      <c r="R150" s="118">
        <f t="shared" si="14"/>
        <v>0</v>
      </c>
      <c r="S150" s="118">
        <f t="shared" si="14"/>
        <v>0</v>
      </c>
      <c r="T150" s="118">
        <f t="shared" si="14"/>
        <v>0</v>
      </c>
      <c r="U150" s="118">
        <f t="shared" si="14"/>
        <v>0</v>
      </c>
      <c r="V150" s="118">
        <f t="shared" si="14"/>
        <v>0</v>
      </c>
      <c r="W150" s="118">
        <f t="shared" si="14"/>
        <v>0</v>
      </c>
      <c r="X150" s="118">
        <f t="shared" si="14"/>
        <v>0</v>
      </c>
      <c r="Y150" s="118">
        <f t="shared" si="14"/>
        <v>0</v>
      </c>
      <c r="Z150" s="118">
        <f t="shared" si="14"/>
        <v>0</v>
      </c>
      <c r="AA150" s="118">
        <f t="shared" si="14"/>
        <v>0</v>
      </c>
      <c r="AB150" s="118">
        <f t="shared" si="14"/>
        <v>0</v>
      </c>
      <c r="AC150" s="118">
        <f t="shared" si="14"/>
        <v>0</v>
      </c>
      <c r="AD150" s="103"/>
      <c r="AE150" s="103"/>
      <c r="AF150" s="77"/>
      <c r="AG150" s="77"/>
      <c r="AH150" s="77"/>
      <c r="AI150" s="77"/>
      <c r="AJ150" s="77"/>
    </row>
    <row r="151" spans="1:74" ht="13" x14ac:dyDescent="0.3">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74" ht="13" x14ac:dyDescent="0.3">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74" ht="13" x14ac:dyDescent="0.3">
      <c r="A153" s="77" t="s">
        <v>725</v>
      </c>
      <c r="B153" s="118">
        <f t="shared" ref="B153:AC153" si="15">(($B$136*C50+$B$135*(1-C50))+($B$137*C82)+($B$139*$B$140))*(1-$B$138)*B132</f>
        <v>0</v>
      </c>
      <c r="C153" s="118">
        <f t="shared" si="15"/>
        <v>0</v>
      </c>
      <c r="D153" s="118">
        <f t="shared" si="15"/>
        <v>0</v>
      </c>
      <c r="E153" s="118">
        <f t="shared" si="15"/>
        <v>0</v>
      </c>
      <c r="F153" s="118">
        <f t="shared" si="15"/>
        <v>0</v>
      </c>
      <c r="G153" s="118">
        <f t="shared" si="15"/>
        <v>0</v>
      </c>
      <c r="H153" s="118">
        <f t="shared" si="15"/>
        <v>0</v>
      </c>
      <c r="I153" s="118">
        <f t="shared" si="15"/>
        <v>0</v>
      </c>
      <c r="J153" s="118">
        <f t="shared" si="15"/>
        <v>0</v>
      </c>
      <c r="K153" s="118">
        <f t="shared" si="15"/>
        <v>0</v>
      </c>
      <c r="L153" s="118">
        <f t="shared" si="15"/>
        <v>0</v>
      </c>
      <c r="M153" s="118">
        <f t="shared" si="15"/>
        <v>0</v>
      </c>
      <c r="N153" s="118">
        <f t="shared" si="15"/>
        <v>0</v>
      </c>
      <c r="O153" s="118">
        <f t="shared" si="15"/>
        <v>0</v>
      </c>
      <c r="P153" s="118">
        <f t="shared" si="15"/>
        <v>0</v>
      </c>
      <c r="Q153" s="118">
        <f t="shared" si="15"/>
        <v>0</v>
      </c>
      <c r="R153" s="118">
        <f t="shared" si="15"/>
        <v>0</v>
      </c>
      <c r="S153" s="118">
        <f t="shared" si="15"/>
        <v>0</v>
      </c>
      <c r="T153" s="118">
        <f t="shared" si="15"/>
        <v>0</v>
      </c>
      <c r="U153" s="118">
        <f t="shared" si="15"/>
        <v>0</v>
      </c>
      <c r="V153" s="118">
        <f t="shared" si="15"/>
        <v>0</v>
      </c>
      <c r="W153" s="118">
        <f t="shared" si="15"/>
        <v>0</v>
      </c>
      <c r="X153" s="118">
        <f t="shared" si="15"/>
        <v>0</v>
      </c>
      <c r="Y153" s="118">
        <f t="shared" si="15"/>
        <v>0</v>
      </c>
      <c r="Z153" s="118">
        <f t="shared" si="15"/>
        <v>0</v>
      </c>
      <c r="AA153" s="118">
        <f t="shared" si="15"/>
        <v>0</v>
      </c>
      <c r="AB153" s="118">
        <f t="shared" si="15"/>
        <v>0</v>
      </c>
      <c r="AC153" s="118">
        <f t="shared" si="15"/>
        <v>0</v>
      </c>
      <c r="AD153" s="103"/>
      <c r="AE153" s="103"/>
      <c r="AF153" s="77"/>
      <c r="AG153" s="77"/>
      <c r="AH153" s="77"/>
      <c r="AI153" s="77"/>
      <c r="AJ153" s="77"/>
    </row>
    <row r="154" spans="1:74" ht="13" x14ac:dyDescent="0.3">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row>
    <row r="155" spans="1:74" s="116" customFormat="1" ht="13" x14ac:dyDescent="0.3">
      <c r="A155" s="113" t="s">
        <v>1009</v>
      </c>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c r="AB155" s="119"/>
      <c r="AC155" s="119"/>
      <c r="AD155" s="114"/>
      <c r="AE155" s="114"/>
      <c r="AF155" s="115"/>
      <c r="AG155" s="115"/>
      <c r="AH155" s="115"/>
      <c r="AI155" s="115"/>
      <c r="AJ155" s="115"/>
    </row>
    <row r="156" spans="1:74" ht="13" x14ac:dyDescent="0.3">
      <c r="A156" s="77"/>
      <c r="B156" s="77">
        <v>2023</v>
      </c>
      <c r="C156" s="77">
        <v>2024</v>
      </c>
      <c r="D156" s="77">
        <v>2025</v>
      </c>
      <c r="E156" s="77">
        <v>2026</v>
      </c>
      <c r="F156" s="77">
        <v>2027</v>
      </c>
      <c r="G156" s="77">
        <v>2028</v>
      </c>
      <c r="H156" s="77">
        <v>2029</v>
      </c>
      <c r="I156" s="77">
        <v>2030</v>
      </c>
      <c r="J156" s="77">
        <v>2031</v>
      </c>
      <c r="K156" s="77">
        <v>2032</v>
      </c>
      <c r="L156" s="77">
        <v>2033</v>
      </c>
      <c r="M156" s="77">
        <v>2034</v>
      </c>
      <c r="N156" s="77">
        <v>2035</v>
      </c>
      <c r="O156" s="77">
        <v>2036</v>
      </c>
      <c r="P156" s="77">
        <v>2037</v>
      </c>
      <c r="Q156" s="77">
        <v>2038</v>
      </c>
      <c r="R156" s="77">
        <v>2039</v>
      </c>
      <c r="S156" s="77">
        <v>2040</v>
      </c>
      <c r="T156" s="77">
        <v>2041</v>
      </c>
      <c r="U156" s="77">
        <v>2042</v>
      </c>
      <c r="V156" s="77">
        <v>2043</v>
      </c>
      <c r="W156" s="77">
        <v>2044</v>
      </c>
      <c r="X156" s="77">
        <v>2045</v>
      </c>
      <c r="Y156" s="77">
        <v>2046</v>
      </c>
      <c r="Z156" s="77">
        <v>2047</v>
      </c>
      <c r="AA156" s="77">
        <v>2048</v>
      </c>
      <c r="AB156" s="77">
        <v>2049</v>
      </c>
      <c r="AC156" s="77">
        <v>2050</v>
      </c>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row>
    <row r="157" spans="1:74" ht="13" x14ac:dyDescent="0.3">
      <c r="A157" s="77" t="s">
        <v>1017</v>
      </c>
      <c r="B157" s="348">
        <f>'Solar - Utility PV'!O152/1000</f>
        <v>1.3313527873137889</v>
      </c>
      <c r="C157" s="348">
        <f>'Solar - Utility PV'!P152/1000</f>
        <v>1.2895074168949341</v>
      </c>
      <c r="D157" s="348">
        <f>'Solar - Utility PV'!Q152/1000</f>
        <v>1.2476620464760786</v>
      </c>
      <c r="E157" s="348">
        <f>'Solar - Utility PV'!R152/1000</f>
        <v>1.2058166760572233</v>
      </c>
      <c r="F157" s="348">
        <f>'Solar - Utility PV'!S152/1000</f>
        <v>1.1639713056383683</v>
      </c>
      <c r="G157" s="348">
        <f>'Solar - Utility PV'!T152/1000</f>
        <v>1.122125935219513</v>
      </c>
      <c r="H157" s="348">
        <f>'Solar - Utility PV'!U152/1000</f>
        <v>1.0802805648006577</v>
      </c>
      <c r="I157" s="348">
        <f>'Solar - Utility PV'!V152/1000</f>
        <v>1.0384351943818024</v>
      </c>
      <c r="J157" s="348">
        <f>'Solar - Utility PV'!W152/1000</f>
        <v>0.99658982396294715</v>
      </c>
      <c r="K157" s="348">
        <f>'Solar - Utility PV'!X152/1000</f>
        <v>0.95474445354409199</v>
      </c>
      <c r="L157" s="348">
        <f>'Solar - Utility PV'!Y152/1000</f>
        <v>0.91289908312523671</v>
      </c>
      <c r="M157" s="348">
        <f>'Solar - Utility PV'!Z152/1000</f>
        <v>0.87105371270638143</v>
      </c>
      <c r="N157" s="348">
        <f>'Solar - Utility PV'!AA152/1000</f>
        <v>0.8292083422875256</v>
      </c>
      <c r="O157" s="348">
        <f>'Solar - Utility PV'!AB152/1000</f>
        <v>0.81609242237332258</v>
      </c>
      <c r="P157" s="348">
        <f>'Solar - Utility PV'!AC152/1000</f>
        <v>0.80297650245911978</v>
      </c>
      <c r="Q157" s="348">
        <f>'Solar - Utility PV'!AD152/1000</f>
        <v>0.78986058254491687</v>
      </c>
      <c r="R157" s="348">
        <f>'Solar - Utility PV'!AE152/1000</f>
        <v>0.77674466263071396</v>
      </c>
      <c r="S157" s="348">
        <f>'Solar - Utility PV'!AF152/1000</f>
        <v>0.76362874271651093</v>
      </c>
      <c r="T157" s="348">
        <f>'Solar - Utility PV'!AG152/1000</f>
        <v>0.75051282280230802</v>
      </c>
      <c r="U157" s="348">
        <f>'Solar - Utility PV'!AH152/1000</f>
        <v>0.73739690288810511</v>
      </c>
      <c r="V157" s="348">
        <f>'Solar - Utility PV'!AI152/1000</f>
        <v>0.7242809829739022</v>
      </c>
      <c r="W157" s="348">
        <f>'Solar - Utility PV'!AJ152/1000</f>
        <v>0.7111650630596994</v>
      </c>
      <c r="X157" s="348">
        <f>'Solar - Utility PV'!AK152/1000</f>
        <v>0.69804914314549638</v>
      </c>
      <c r="Y157" s="348">
        <f>'Solar - Utility PV'!AL152/1000</f>
        <v>0.68493322323129346</v>
      </c>
      <c r="Z157" s="348">
        <f>'Solar - Utility PV'!AM152/1000</f>
        <v>0.67181730331709055</v>
      </c>
      <c r="AA157" s="348">
        <f>'Solar - Utility PV'!AN152/1000</f>
        <v>0.65870138340288764</v>
      </c>
      <c r="AB157" s="348">
        <f>'Solar - Utility PV'!AO152/1000</f>
        <v>0.64558546348868484</v>
      </c>
      <c r="AC157" s="348">
        <f>'Solar - Utility PV'!AP152/1000</f>
        <v>0.63246954357448171</v>
      </c>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row>
    <row r="158" spans="1:74" ht="13" x14ac:dyDescent="0.3">
      <c r="A158" s="77" t="s">
        <v>1020</v>
      </c>
      <c r="B158" s="100">
        <v>0.25</v>
      </c>
      <c r="C158" s="100">
        <v>0.25</v>
      </c>
      <c r="D158" s="100">
        <v>0.25</v>
      </c>
      <c r="E158" s="100">
        <v>0.25</v>
      </c>
      <c r="F158" s="100">
        <v>0.25</v>
      </c>
      <c r="G158" s="100">
        <v>0.25</v>
      </c>
      <c r="H158" s="100">
        <v>0.25</v>
      </c>
      <c r="I158" s="100">
        <v>0.25</v>
      </c>
      <c r="J158" s="100">
        <v>0.25</v>
      </c>
      <c r="K158" s="100">
        <v>0.25</v>
      </c>
      <c r="L158" s="100">
        <v>0.25</v>
      </c>
      <c r="M158" s="100">
        <v>0.25</v>
      </c>
      <c r="N158" s="100">
        <v>0.25</v>
      </c>
      <c r="O158" s="100">
        <v>0.25</v>
      </c>
      <c r="P158" s="100">
        <v>0.25</v>
      </c>
      <c r="Q158" s="100">
        <v>0.25</v>
      </c>
      <c r="R158" s="100">
        <v>0.25</v>
      </c>
      <c r="S158" s="100">
        <v>0.25</v>
      </c>
      <c r="T158" s="100">
        <v>0.25</v>
      </c>
      <c r="U158" s="100">
        <v>0.25</v>
      </c>
      <c r="V158" s="100">
        <v>0.25</v>
      </c>
      <c r="W158" s="100">
        <v>0.25</v>
      </c>
      <c r="X158" s="100">
        <v>0.25</v>
      </c>
      <c r="Y158" s="100">
        <v>0.25</v>
      </c>
      <c r="Z158" s="100">
        <v>0.25</v>
      </c>
      <c r="AA158" s="100">
        <v>0.25</v>
      </c>
      <c r="AB158" s="100">
        <v>0.25</v>
      </c>
      <c r="AC158" s="100">
        <v>0.25</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3" x14ac:dyDescent="0.3">
      <c r="A159" s="77"/>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3" x14ac:dyDescent="0.3">
      <c r="A160" s="77" t="s">
        <v>717</v>
      </c>
      <c r="B160" s="348">
        <f>B144</f>
        <v>0</v>
      </c>
      <c r="C160" s="348">
        <f t="shared" ref="C160:AC160" si="16">C144</f>
        <v>0</v>
      </c>
      <c r="D160" s="348">
        <f t="shared" si="16"/>
        <v>0</v>
      </c>
      <c r="E160" s="348">
        <f t="shared" si="16"/>
        <v>0</v>
      </c>
      <c r="F160" s="348">
        <f t="shared" si="16"/>
        <v>0</v>
      </c>
      <c r="G160" s="348">
        <f t="shared" si="16"/>
        <v>0</v>
      </c>
      <c r="H160" s="348">
        <f t="shared" si="16"/>
        <v>0</v>
      </c>
      <c r="I160" s="348">
        <f t="shared" si="16"/>
        <v>0</v>
      </c>
      <c r="J160" s="348">
        <f t="shared" si="16"/>
        <v>0</v>
      </c>
      <c r="K160" s="348">
        <f t="shared" si="16"/>
        <v>0</v>
      </c>
      <c r="L160" s="348">
        <f t="shared" si="16"/>
        <v>0</v>
      </c>
      <c r="M160" s="348">
        <f t="shared" si="16"/>
        <v>0</v>
      </c>
      <c r="N160" s="348">
        <f t="shared" si="16"/>
        <v>0</v>
      </c>
      <c r="O160" s="348">
        <f t="shared" si="16"/>
        <v>0</v>
      </c>
      <c r="P160" s="348">
        <f t="shared" si="16"/>
        <v>0</v>
      </c>
      <c r="Q160" s="348">
        <f t="shared" si="16"/>
        <v>0</v>
      </c>
      <c r="R160" s="348">
        <f t="shared" si="16"/>
        <v>0</v>
      </c>
      <c r="S160" s="348">
        <f t="shared" si="16"/>
        <v>0</v>
      </c>
      <c r="T160" s="348">
        <f t="shared" si="16"/>
        <v>0</v>
      </c>
      <c r="U160" s="348">
        <f t="shared" si="16"/>
        <v>0</v>
      </c>
      <c r="V160" s="348">
        <f t="shared" si="16"/>
        <v>0</v>
      </c>
      <c r="W160" s="348">
        <f t="shared" si="16"/>
        <v>0</v>
      </c>
      <c r="X160" s="348">
        <f t="shared" si="16"/>
        <v>0</v>
      </c>
      <c r="Y160" s="348">
        <f t="shared" si="16"/>
        <v>0</v>
      </c>
      <c r="Z160" s="348">
        <f t="shared" si="16"/>
        <v>0</v>
      </c>
      <c r="AA160" s="348">
        <f t="shared" si="16"/>
        <v>0</v>
      </c>
      <c r="AB160" s="348">
        <f t="shared" si="16"/>
        <v>0</v>
      </c>
      <c r="AC160" s="348">
        <f t="shared" si="16"/>
        <v>0</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3" x14ac:dyDescent="0.3">
      <c r="A161" s="77" t="s">
        <v>713</v>
      </c>
      <c r="B161" s="348">
        <f t="shared" ref="B161:AC161" si="17">B119</f>
        <v>0</v>
      </c>
      <c r="C161" s="348">
        <f t="shared" si="17"/>
        <v>0</v>
      </c>
      <c r="D161" s="348">
        <f t="shared" si="17"/>
        <v>0</v>
      </c>
      <c r="E161" s="348">
        <f t="shared" si="17"/>
        <v>0</v>
      </c>
      <c r="F161" s="348">
        <f t="shared" si="17"/>
        <v>0</v>
      </c>
      <c r="G161" s="348">
        <f t="shared" si="17"/>
        <v>0</v>
      </c>
      <c r="H161" s="348">
        <f t="shared" si="17"/>
        <v>0</v>
      </c>
      <c r="I161" s="348">
        <f t="shared" si="17"/>
        <v>0</v>
      </c>
      <c r="J161" s="348">
        <f t="shared" si="17"/>
        <v>0</v>
      </c>
      <c r="K161" s="348">
        <f t="shared" si="17"/>
        <v>0</v>
      </c>
      <c r="L161" s="348">
        <f t="shared" si="17"/>
        <v>0</v>
      </c>
      <c r="M161" s="348">
        <f t="shared" si="17"/>
        <v>0</v>
      </c>
      <c r="N161" s="348">
        <f t="shared" si="17"/>
        <v>0</v>
      </c>
      <c r="O161" s="348">
        <f t="shared" si="17"/>
        <v>0</v>
      </c>
      <c r="P161" s="348">
        <f t="shared" si="17"/>
        <v>0</v>
      </c>
      <c r="Q161" s="348">
        <f t="shared" si="17"/>
        <v>0</v>
      </c>
      <c r="R161" s="348">
        <f t="shared" si="17"/>
        <v>0</v>
      </c>
      <c r="S161" s="348">
        <f t="shared" si="17"/>
        <v>0</v>
      </c>
      <c r="T161" s="348">
        <f t="shared" si="17"/>
        <v>0</v>
      </c>
      <c r="U161" s="348">
        <f t="shared" si="17"/>
        <v>0</v>
      </c>
      <c r="V161" s="348">
        <f t="shared" si="17"/>
        <v>0</v>
      </c>
      <c r="W161" s="348">
        <f t="shared" si="17"/>
        <v>0</v>
      </c>
      <c r="X161" s="348">
        <f t="shared" si="17"/>
        <v>0</v>
      </c>
      <c r="Y161" s="348">
        <f t="shared" si="17"/>
        <v>0</v>
      </c>
      <c r="Z161" s="348">
        <f t="shared" si="17"/>
        <v>0</v>
      </c>
      <c r="AA161" s="348">
        <f t="shared" si="17"/>
        <v>0</v>
      </c>
      <c r="AB161" s="348">
        <f t="shared" si="17"/>
        <v>0</v>
      </c>
      <c r="AC161" s="348">
        <f t="shared" si="17"/>
        <v>0</v>
      </c>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3" x14ac:dyDescent="0.3">
      <c r="A162" s="77"/>
      <c r="B162" s="348"/>
      <c r="C162" s="348"/>
      <c r="D162" s="348"/>
      <c r="E162" s="348"/>
      <c r="F162" s="348"/>
      <c r="G162" s="348"/>
      <c r="H162" s="348"/>
      <c r="I162" s="348"/>
      <c r="J162" s="348"/>
      <c r="K162" s="348"/>
      <c r="L162" s="348"/>
      <c r="M162" s="348"/>
      <c r="N162" s="348"/>
      <c r="O162" s="348"/>
      <c r="P162" s="348"/>
      <c r="Q162" s="348"/>
      <c r="R162" s="348"/>
      <c r="S162" s="348"/>
      <c r="T162" s="348"/>
      <c r="U162" s="348"/>
      <c r="V162" s="348"/>
      <c r="W162" s="348"/>
      <c r="X162" s="348"/>
      <c r="Y162" s="348"/>
      <c r="Z162" s="348"/>
      <c r="AA162" s="348"/>
      <c r="AB162" s="348"/>
      <c r="AC162" s="348"/>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3" x14ac:dyDescent="0.3">
      <c r="A163" s="77" t="s">
        <v>1010</v>
      </c>
      <c r="B163" s="77">
        <v>100</v>
      </c>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3" x14ac:dyDescent="0.3">
      <c r="A164" s="77" t="s">
        <v>1011</v>
      </c>
      <c r="B164" s="77">
        <f>$B$163*8760*B158</f>
        <v>219000</v>
      </c>
      <c r="C164" s="77">
        <f t="shared" ref="C164:AC164" si="18">$B$163*8760*C158</f>
        <v>219000</v>
      </c>
      <c r="D164" s="77">
        <f t="shared" si="18"/>
        <v>219000</v>
      </c>
      <c r="E164" s="77">
        <f t="shared" si="18"/>
        <v>219000</v>
      </c>
      <c r="F164" s="77">
        <f t="shared" si="18"/>
        <v>219000</v>
      </c>
      <c r="G164" s="77">
        <f t="shared" si="18"/>
        <v>219000</v>
      </c>
      <c r="H164" s="77">
        <f t="shared" si="18"/>
        <v>219000</v>
      </c>
      <c r="I164" s="77">
        <f t="shared" si="18"/>
        <v>219000</v>
      </c>
      <c r="J164" s="77">
        <f t="shared" si="18"/>
        <v>219000</v>
      </c>
      <c r="K164" s="77">
        <f t="shared" si="18"/>
        <v>219000</v>
      </c>
      <c r="L164" s="77">
        <f t="shared" si="18"/>
        <v>219000</v>
      </c>
      <c r="M164" s="77">
        <f t="shared" si="18"/>
        <v>219000</v>
      </c>
      <c r="N164" s="77">
        <f t="shared" si="18"/>
        <v>219000</v>
      </c>
      <c r="O164" s="77">
        <f t="shared" si="18"/>
        <v>219000</v>
      </c>
      <c r="P164" s="77">
        <f t="shared" si="18"/>
        <v>219000</v>
      </c>
      <c r="Q164" s="77">
        <f t="shared" si="18"/>
        <v>219000</v>
      </c>
      <c r="R164" s="77">
        <f t="shared" si="18"/>
        <v>219000</v>
      </c>
      <c r="S164" s="77">
        <f t="shared" si="18"/>
        <v>219000</v>
      </c>
      <c r="T164" s="77">
        <f t="shared" si="18"/>
        <v>219000</v>
      </c>
      <c r="U164" s="77">
        <f t="shared" si="18"/>
        <v>219000</v>
      </c>
      <c r="V164" s="77">
        <f t="shared" si="18"/>
        <v>219000</v>
      </c>
      <c r="W164" s="77">
        <f t="shared" si="18"/>
        <v>219000</v>
      </c>
      <c r="X164" s="77">
        <f t="shared" si="18"/>
        <v>219000</v>
      </c>
      <c r="Y164" s="77">
        <f t="shared" si="18"/>
        <v>219000</v>
      </c>
      <c r="Z164" s="77">
        <f t="shared" si="18"/>
        <v>219000</v>
      </c>
      <c r="AA164" s="77">
        <f t="shared" si="18"/>
        <v>219000</v>
      </c>
      <c r="AB164" s="77">
        <f t="shared" si="18"/>
        <v>219000</v>
      </c>
      <c r="AC164" s="77">
        <f t="shared" si="18"/>
        <v>219000</v>
      </c>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3" x14ac:dyDescent="0.3">
      <c r="A165" s="77" t="s">
        <v>1012</v>
      </c>
      <c r="B165" s="87">
        <v>7.0000000000000007E-2</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3" x14ac:dyDescent="0.3">
      <c r="A166" s="77" t="s">
        <v>1018</v>
      </c>
      <c r="B166" s="346">
        <v>10</v>
      </c>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3"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3" x14ac:dyDescent="0.3">
      <c r="A168" s="77" t="s">
        <v>1013</v>
      </c>
      <c r="B168" s="349">
        <f>$B$163*10^6*B157*B160</f>
        <v>0</v>
      </c>
      <c r="C168" s="349">
        <f t="shared" ref="C168:AC168" si="19">$B$163*10^6*C157*C160</f>
        <v>0</v>
      </c>
      <c r="D168" s="349">
        <f t="shared" si="19"/>
        <v>0</v>
      </c>
      <c r="E168" s="349">
        <f t="shared" si="19"/>
        <v>0</v>
      </c>
      <c r="F168" s="349">
        <f t="shared" si="19"/>
        <v>0</v>
      </c>
      <c r="G168" s="349">
        <f t="shared" si="19"/>
        <v>0</v>
      </c>
      <c r="H168" s="349">
        <f t="shared" si="19"/>
        <v>0</v>
      </c>
      <c r="I168" s="349">
        <f t="shared" si="19"/>
        <v>0</v>
      </c>
      <c r="J168" s="349">
        <f t="shared" si="19"/>
        <v>0</v>
      </c>
      <c r="K168" s="349">
        <f t="shared" si="19"/>
        <v>0</v>
      </c>
      <c r="L168" s="349">
        <f t="shared" si="19"/>
        <v>0</v>
      </c>
      <c r="M168" s="349">
        <f t="shared" si="19"/>
        <v>0</v>
      </c>
      <c r="N168" s="349">
        <f t="shared" si="19"/>
        <v>0</v>
      </c>
      <c r="O168" s="349">
        <f t="shared" si="19"/>
        <v>0</v>
      </c>
      <c r="P168" s="349">
        <f t="shared" si="19"/>
        <v>0</v>
      </c>
      <c r="Q168" s="349">
        <f t="shared" si="19"/>
        <v>0</v>
      </c>
      <c r="R168" s="349">
        <f t="shared" si="19"/>
        <v>0</v>
      </c>
      <c r="S168" s="349">
        <f t="shared" si="19"/>
        <v>0</v>
      </c>
      <c r="T168" s="349">
        <f t="shared" si="19"/>
        <v>0</v>
      </c>
      <c r="U168" s="349">
        <f t="shared" si="19"/>
        <v>0</v>
      </c>
      <c r="V168" s="349">
        <f t="shared" si="19"/>
        <v>0</v>
      </c>
      <c r="W168" s="349">
        <f t="shared" si="19"/>
        <v>0</v>
      </c>
      <c r="X168" s="349">
        <f t="shared" si="19"/>
        <v>0</v>
      </c>
      <c r="Y168" s="349">
        <f t="shared" si="19"/>
        <v>0</v>
      </c>
      <c r="Z168" s="349">
        <f t="shared" si="19"/>
        <v>0</v>
      </c>
      <c r="AA168" s="349">
        <f t="shared" si="19"/>
        <v>0</v>
      </c>
      <c r="AB168" s="349">
        <f t="shared" si="19"/>
        <v>0</v>
      </c>
      <c r="AC168" s="349">
        <f t="shared" si="19"/>
        <v>0</v>
      </c>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3" x14ac:dyDescent="0.3">
      <c r="A169" s="77" t="s">
        <v>1014</v>
      </c>
      <c r="B169" s="349">
        <f>B164*B161</f>
        <v>0</v>
      </c>
      <c r="C169" s="349">
        <f t="shared" ref="C169:AC169" si="20">C164*C161</f>
        <v>0</v>
      </c>
      <c r="D169" s="349">
        <f t="shared" si="20"/>
        <v>0</v>
      </c>
      <c r="E169" s="349">
        <f t="shared" si="20"/>
        <v>0</v>
      </c>
      <c r="F169" s="349">
        <f t="shared" si="20"/>
        <v>0</v>
      </c>
      <c r="G169" s="349">
        <f t="shared" si="20"/>
        <v>0</v>
      </c>
      <c r="H169" s="349">
        <f t="shared" si="20"/>
        <v>0</v>
      </c>
      <c r="I169" s="349">
        <f t="shared" si="20"/>
        <v>0</v>
      </c>
      <c r="J169" s="349">
        <f t="shared" si="20"/>
        <v>0</v>
      </c>
      <c r="K169" s="349">
        <f t="shared" si="20"/>
        <v>0</v>
      </c>
      <c r="L169" s="349">
        <f t="shared" si="20"/>
        <v>0</v>
      </c>
      <c r="M169" s="349">
        <f t="shared" si="20"/>
        <v>0</v>
      </c>
      <c r="N169" s="349">
        <f t="shared" si="20"/>
        <v>0</v>
      </c>
      <c r="O169" s="349">
        <f t="shared" si="20"/>
        <v>0</v>
      </c>
      <c r="P169" s="349">
        <f t="shared" si="20"/>
        <v>0</v>
      </c>
      <c r="Q169" s="349">
        <f t="shared" si="20"/>
        <v>0</v>
      </c>
      <c r="R169" s="349">
        <f t="shared" si="20"/>
        <v>0</v>
      </c>
      <c r="S169" s="349">
        <f t="shared" si="20"/>
        <v>0</v>
      </c>
      <c r="T169" s="349">
        <f t="shared" si="20"/>
        <v>0</v>
      </c>
      <c r="U169" s="349">
        <f t="shared" si="20"/>
        <v>0</v>
      </c>
      <c r="V169" s="349">
        <f t="shared" si="20"/>
        <v>0</v>
      </c>
      <c r="W169" s="349">
        <f t="shared" si="20"/>
        <v>0</v>
      </c>
      <c r="X169" s="349">
        <f t="shared" si="20"/>
        <v>0</v>
      </c>
      <c r="Y169" s="349">
        <f t="shared" si="20"/>
        <v>0</v>
      </c>
      <c r="Z169" s="349">
        <f t="shared" si="20"/>
        <v>0</v>
      </c>
      <c r="AA169" s="349">
        <f t="shared" si="20"/>
        <v>0</v>
      </c>
      <c r="AB169" s="349">
        <f t="shared" si="20"/>
        <v>0</v>
      </c>
      <c r="AC169" s="349">
        <f t="shared" si="20"/>
        <v>0</v>
      </c>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3" x14ac:dyDescent="0.3">
      <c r="A170" s="77" t="s">
        <v>1015</v>
      </c>
      <c r="B170" s="349">
        <f>NPV($B$165,B169*$B$166)</f>
        <v>0</v>
      </c>
      <c r="C170" s="349">
        <f t="shared" ref="C170:AC170" si="21">NPV($B$165,C169*$B$166)</f>
        <v>0</v>
      </c>
      <c r="D170" s="349">
        <f t="shared" si="21"/>
        <v>0</v>
      </c>
      <c r="E170" s="349">
        <f t="shared" si="21"/>
        <v>0</v>
      </c>
      <c r="F170" s="349">
        <f t="shared" si="21"/>
        <v>0</v>
      </c>
      <c r="G170" s="349">
        <f t="shared" si="21"/>
        <v>0</v>
      </c>
      <c r="H170" s="349">
        <f t="shared" si="21"/>
        <v>0</v>
      </c>
      <c r="I170" s="349">
        <f t="shared" si="21"/>
        <v>0</v>
      </c>
      <c r="J170" s="349">
        <f t="shared" si="21"/>
        <v>0</v>
      </c>
      <c r="K170" s="349">
        <f t="shared" si="21"/>
        <v>0</v>
      </c>
      <c r="L170" s="349">
        <f t="shared" si="21"/>
        <v>0</v>
      </c>
      <c r="M170" s="349">
        <f t="shared" si="21"/>
        <v>0</v>
      </c>
      <c r="N170" s="349">
        <f t="shared" si="21"/>
        <v>0</v>
      </c>
      <c r="O170" s="349">
        <f t="shared" si="21"/>
        <v>0</v>
      </c>
      <c r="P170" s="349">
        <f t="shared" si="21"/>
        <v>0</v>
      </c>
      <c r="Q170" s="349">
        <f t="shared" si="21"/>
        <v>0</v>
      </c>
      <c r="R170" s="349">
        <f t="shared" si="21"/>
        <v>0</v>
      </c>
      <c r="S170" s="349">
        <f t="shared" si="21"/>
        <v>0</v>
      </c>
      <c r="T170" s="349">
        <f t="shared" si="21"/>
        <v>0</v>
      </c>
      <c r="U170" s="349">
        <f t="shared" si="21"/>
        <v>0</v>
      </c>
      <c r="V170" s="349">
        <f t="shared" si="21"/>
        <v>0</v>
      </c>
      <c r="W170" s="349">
        <f t="shared" si="21"/>
        <v>0</v>
      </c>
      <c r="X170" s="349">
        <f t="shared" si="21"/>
        <v>0</v>
      </c>
      <c r="Y170" s="349">
        <f t="shared" si="21"/>
        <v>0</v>
      </c>
      <c r="Z170" s="349">
        <f t="shared" si="21"/>
        <v>0</v>
      </c>
      <c r="AA170" s="349">
        <f t="shared" si="21"/>
        <v>0</v>
      </c>
      <c r="AB170" s="349">
        <f t="shared" si="21"/>
        <v>0</v>
      </c>
      <c r="AC170" s="349">
        <f t="shared" si="21"/>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3" x14ac:dyDescent="0.3">
      <c r="A171" s="77" t="s">
        <v>1016</v>
      </c>
      <c r="B171" s="349">
        <f>B169*$B$166</f>
        <v>0</v>
      </c>
      <c r="C171" s="349">
        <f t="shared" ref="C171:AC171" si="22">C169*$B$166</f>
        <v>0</v>
      </c>
      <c r="D171" s="349">
        <f t="shared" si="22"/>
        <v>0</v>
      </c>
      <c r="E171" s="349">
        <f t="shared" si="22"/>
        <v>0</v>
      </c>
      <c r="F171" s="349">
        <f t="shared" si="22"/>
        <v>0</v>
      </c>
      <c r="G171" s="349">
        <f t="shared" si="22"/>
        <v>0</v>
      </c>
      <c r="H171" s="349">
        <f t="shared" si="22"/>
        <v>0</v>
      </c>
      <c r="I171" s="349">
        <f t="shared" si="22"/>
        <v>0</v>
      </c>
      <c r="J171" s="349">
        <f t="shared" si="22"/>
        <v>0</v>
      </c>
      <c r="K171" s="349">
        <f t="shared" si="22"/>
        <v>0</v>
      </c>
      <c r="L171" s="349">
        <f t="shared" si="22"/>
        <v>0</v>
      </c>
      <c r="M171" s="349">
        <f t="shared" si="22"/>
        <v>0</v>
      </c>
      <c r="N171" s="349">
        <f t="shared" si="22"/>
        <v>0</v>
      </c>
      <c r="O171" s="349">
        <f t="shared" si="22"/>
        <v>0</v>
      </c>
      <c r="P171" s="349">
        <f t="shared" si="22"/>
        <v>0</v>
      </c>
      <c r="Q171" s="349">
        <f t="shared" si="22"/>
        <v>0</v>
      </c>
      <c r="R171" s="349">
        <f t="shared" si="22"/>
        <v>0</v>
      </c>
      <c r="S171" s="349">
        <f t="shared" si="22"/>
        <v>0</v>
      </c>
      <c r="T171" s="349">
        <f t="shared" si="22"/>
        <v>0</v>
      </c>
      <c r="U171" s="349">
        <f t="shared" si="22"/>
        <v>0</v>
      </c>
      <c r="V171" s="349">
        <f t="shared" si="22"/>
        <v>0</v>
      </c>
      <c r="W171" s="349">
        <f t="shared" si="22"/>
        <v>0</v>
      </c>
      <c r="X171" s="349">
        <f t="shared" si="22"/>
        <v>0</v>
      </c>
      <c r="Y171" s="349">
        <f t="shared" si="22"/>
        <v>0</v>
      </c>
      <c r="Z171" s="349">
        <f t="shared" si="22"/>
        <v>0</v>
      </c>
      <c r="AA171" s="349">
        <f t="shared" si="22"/>
        <v>0</v>
      </c>
      <c r="AB171" s="349">
        <f t="shared" si="22"/>
        <v>0</v>
      </c>
      <c r="AC171" s="349">
        <f t="shared" si="22"/>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3"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3" x14ac:dyDescent="0.3">
      <c r="A173" s="77" t="s">
        <v>1019</v>
      </c>
      <c r="B173" s="77" t="str">
        <f>IF(B168&gt;B170,"ITC","PTC")</f>
        <v>PTC</v>
      </c>
      <c r="C173" s="77" t="str">
        <f t="shared" ref="C173:AC173" si="23">IF(C168&gt;C170,"ITC","PTC")</f>
        <v>PTC</v>
      </c>
      <c r="D173" s="77" t="str">
        <f t="shared" si="23"/>
        <v>PTC</v>
      </c>
      <c r="E173" s="77" t="str">
        <f t="shared" si="23"/>
        <v>PTC</v>
      </c>
      <c r="F173" s="77" t="str">
        <f t="shared" si="23"/>
        <v>PTC</v>
      </c>
      <c r="G173" s="77" t="str">
        <f t="shared" si="23"/>
        <v>PTC</v>
      </c>
      <c r="H173" s="77" t="str">
        <f t="shared" si="23"/>
        <v>PTC</v>
      </c>
      <c r="I173" s="77" t="str">
        <f t="shared" si="23"/>
        <v>PTC</v>
      </c>
      <c r="J173" s="77" t="str">
        <f t="shared" si="23"/>
        <v>PTC</v>
      </c>
      <c r="K173" s="77" t="str">
        <f t="shared" si="23"/>
        <v>PTC</v>
      </c>
      <c r="L173" s="77" t="str">
        <f t="shared" si="23"/>
        <v>PTC</v>
      </c>
      <c r="M173" s="77" t="str">
        <f t="shared" si="23"/>
        <v>PTC</v>
      </c>
      <c r="N173" s="77" t="str">
        <f t="shared" si="23"/>
        <v>PTC</v>
      </c>
      <c r="O173" s="77" t="str">
        <f t="shared" si="23"/>
        <v>PTC</v>
      </c>
      <c r="P173" s="77" t="str">
        <f t="shared" si="23"/>
        <v>PTC</v>
      </c>
      <c r="Q173" s="77" t="str">
        <f t="shared" si="23"/>
        <v>PTC</v>
      </c>
      <c r="R173" s="77" t="str">
        <f t="shared" si="23"/>
        <v>PTC</v>
      </c>
      <c r="S173" s="77" t="str">
        <f t="shared" si="23"/>
        <v>PTC</v>
      </c>
      <c r="T173" s="77" t="str">
        <f t="shared" si="23"/>
        <v>PTC</v>
      </c>
      <c r="U173" s="77" t="str">
        <f t="shared" si="23"/>
        <v>PTC</v>
      </c>
      <c r="V173" s="77" t="str">
        <f t="shared" si="23"/>
        <v>PTC</v>
      </c>
      <c r="W173" s="77" t="str">
        <f t="shared" si="23"/>
        <v>PTC</v>
      </c>
      <c r="X173" s="77" t="str">
        <f t="shared" si="23"/>
        <v>PTC</v>
      </c>
      <c r="Y173" s="77" t="str">
        <f t="shared" si="23"/>
        <v>PTC</v>
      </c>
      <c r="Z173" s="77" t="str">
        <f t="shared" si="23"/>
        <v>PTC</v>
      </c>
      <c r="AA173" s="77" t="str">
        <f t="shared" si="23"/>
        <v>PTC</v>
      </c>
      <c r="AB173" s="77" t="str">
        <f t="shared" si="23"/>
        <v>PTC</v>
      </c>
      <c r="AC173" s="77" t="str">
        <f t="shared" si="23"/>
        <v>PTC</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3"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3"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3"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3"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3"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3"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3"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3"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3"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3"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3"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3"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3"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3"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3"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3"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3"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3"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3"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3"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3"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3"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3"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3"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3"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3"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3"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3"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3"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3"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3"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3"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3"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3"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3"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3"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3"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3"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3"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3"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3"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3"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3"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3"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3"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3"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3"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3"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3"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3"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3"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3"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3"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3"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3"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3"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3"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3"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3"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3"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3"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3"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3"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3"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3"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74" ht="13"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74" ht="13"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3"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3"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3"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3"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3"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3"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3"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3"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304</v>
      </c>
      <c r="B3" s="5">
        <f>SUM(Calculations!D44,Calculations!D49)</f>
        <v>1.1688331332566029E-8</v>
      </c>
      <c r="C3" s="5">
        <f>SUM(Calculations!E44,Calculations!E49)</f>
        <v>1.2530977686883014E-8</v>
      </c>
      <c r="D3" s="5">
        <f>SUM(Calculations!F44,Calculations!F49)</f>
        <v>1.3080727704691741E-8</v>
      </c>
      <c r="E3" s="5">
        <f>SUM(Calculations!G44,Calculations!G49)</f>
        <v>1.23359238375124E-8</v>
      </c>
      <c r="F3" s="5">
        <f>SUM(Calculations!H44,Calculations!H49)</f>
        <v>1.2873453446857612E-8</v>
      </c>
      <c r="G3" s="5">
        <f>SUM(Calculations!I44,Calculations!I49)</f>
        <v>1.3691419983437346E-8</v>
      </c>
      <c r="H3" s="5">
        <f>SUM(Calculations!J44,Calculations!J49)</f>
        <v>1.4797514344955404E-8</v>
      </c>
      <c r="I3" s="5">
        <f>SUM(Calculations!K44,Calculations!K49)</f>
        <v>1.6017176929277762E-8</v>
      </c>
      <c r="J3" s="5">
        <f>SUM(Calculations!L44,Calculations!L49)</f>
        <v>1.7446568028640022E-8</v>
      </c>
      <c r="K3" s="5">
        <f>SUM(Calculations!M44,Calculations!M49)</f>
        <v>1.8143601961446507E-8</v>
      </c>
      <c r="L3" s="5">
        <f>SUM(Calculations!N44,Calculations!N49)</f>
        <v>1.8206457136816512E-8</v>
      </c>
      <c r="M3" s="5">
        <f>SUM(Calculations!O44,Calculations!O49)</f>
        <v>1.8106852439427581E-8</v>
      </c>
      <c r="N3" s="5">
        <f>SUM(Calculations!P44,Calculations!P49)</f>
        <v>1.816866976139147E-8</v>
      </c>
      <c r="O3" s="5">
        <f>SUM(Calculations!Q44,Calculations!Q49)</f>
        <v>1.830006447810851E-8</v>
      </c>
      <c r="P3" s="5">
        <f>SUM(Calculations!R44,Calculations!R49)</f>
        <v>1.8195601810955155E-8</v>
      </c>
      <c r="Q3" s="5">
        <f>SUM(Calculations!S44,Calculations!S49)</f>
        <v>1.836337934531092E-8</v>
      </c>
      <c r="R3" s="5">
        <f>SUM(Calculations!T44,Calculations!T49)</f>
        <v>1.8750526618032787E-8</v>
      </c>
      <c r="S3" s="5">
        <f>SUM(Calculations!U44,Calculations!U49)</f>
        <v>1.8992088073178992E-8</v>
      </c>
      <c r="T3" s="5">
        <f>SUM(Calculations!V44,Calculations!V49)</f>
        <v>1.9355537746617628E-8</v>
      </c>
      <c r="U3" s="5">
        <f>SUM(Calculations!W44,Calculations!W49)</f>
        <v>1.9582254717935267E-8</v>
      </c>
      <c r="V3" s="5">
        <f>SUM(Calculations!X44,Calculations!X49)</f>
        <v>1.957048892204496E-8</v>
      </c>
      <c r="W3" s="5">
        <f>SUM(Calculations!Y44,Calculations!Y49)</f>
        <v>1.9542873327537735E-8</v>
      </c>
      <c r="X3" s="5">
        <f>SUM(Calculations!Z44,Calculations!Z49)</f>
        <v>1.9762360968985972E-8</v>
      </c>
      <c r="Y3" s="5">
        <f>SUM(Calculations!AA44,Calculations!AA49)</f>
        <v>2.0016881368430806E-8</v>
      </c>
      <c r="Z3" s="5">
        <f>SUM(Calculations!AB44,Calculations!AB49)</f>
        <v>2.0207237882564139E-8</v>
      </c>
      <c r="AA3" s="5">
        <f>SUM(Calculations!AC44,Calculations!AC49)</f>
        <v>2.0389112796177811E-8</v>
      </c>
      <c r="AB3" s="5">
        <f>SUM(Calculations!AD44,Calculations!AD49)</f>
        <v>2.0475698887272012E-8</v>
      </c>
      <c r="AC3" s="5">
        <f>SUM(Calculations!AE44,Calculations!AE49)</f>
        <v>2.0523681222421194E-8</v>
      </c>
      <c r="AD3" s="5">
        <f>SUM(Calculations!AF44,Calculations!AF49)</f>
        <v>2.0627024749593514E-8</v>
      </c>
      <c r="AE3" s="5">
        <f>SUM(Calculations!AG44,Calculations!AG49)</f>
        <v>2.0868070791946134E-8</v>
      </c>
      <c r="AF3" s="5"/>
      <c r="AG3" s="5"/>
    </row>
    <row r="4" spans="1:33" x14ac:dyDescent="0.35">
      <c r="A4" t="s">
        <v>178</v>
      </c>
      <c r="B4" s="5">
        <f>SUM(Calculations!D56,Calculations!D62,Calculations!D68)</f>
        <v>4.4942128582800537E-8</v>
      </c>
      <c r="C4" s="5">
        <f>SUM(Calculations!E56,Calculations!E62,Calculations!E68)</f>
        <v>4.2183414082981258E-8</v>
      </c>
      <c r="D4" s="5">
        <f>SUM(Calculations!F56,Calculations!F62,Calculations!F68)</f>
        <v>4.1354274243663866E-8</v>
      </c>
      <c r="E4" s="5">
        <f>SUM(Calculations!G56,Calculations!G62,Calculations!G68)</f>
        <v>4.1398511074577239E-8</v>
      </c>
      <c r="F4" s="5">
        <f>SUM(Calculations!H56,Calculations!H62,Calculations!H68)</f>
        <v>4.1083935229177445E-8</v>
      </c>
      <c r="G4" s="5">
        <f>SUM(Calculations!I56,Calculations!I62,Calculations!I68)</f>
        <v>4.0516725680783316E-8</v>
      </c>
      <c r="H4" s="5">
        <f>SUM(Calculations!J56,Calculations!J62,Calculations!J68)</f>
        <v>4.0498040524200067E-8</v>
      </c>
      <c r="I4" s="5">
        <f>SUM(Calculations!K56,Calculations!K62,Calculations!K68)</f>
        <v>4.0184823579596474E-8</v>
      </c>
      <c r="J4" s="5">
        <f>SUM(Calculations!L56,Calculations!L62,Calculations!L68)</f>
        <v>4.0124410615108028E-8</v>
      </c>
      <c r="K4" s="5">
        <f>SUM(Calculations!M56,Calculations!M62,Calculations!M68)</f>
        <v>3.9933773613980344E-8</v>
      </c>
      <c r="L4" s="5">
        <f>SUM(Calculations!N56,Calculations!N62,Calculations!N68)</f>
        <v>3.9785718956503935E-8</v>
      </c>
      <c r="M4" s="5">
        <f>SUM(Calculations!O56,Calculations!O62,Calculations!O68)</f>
        <v>3.9436454661660067E-8</v>
      </c>
      <c r="N4" s="5">
        <f>SUM(Calculations!P56,Calculations!P62,Calculations!P68)</f>
        <v>3.9064649236204941E-8</v>
      </c>
      <c r="O4" s="5">
        <f>SUM(Calculations!Q56,Calculations!Q62,Calculations!Q68)</f>
        <v>3.8795967667702683E-8</v>
      </c>
      <c r="P4" s="5">
        <f>SUM(Calculations!R56,Calculations!R62,Calculations!R68)</f>
        <v>3.8565263284987302E-8</v>
      </c>
      <c r="Q4" s="5">
        <f>SUM(Calculations!S56,Calculations!S62,Calculations!S68)</f>
        <v>3.8381419741423605E-8</v>
      </c>
      <c r="R4" s="5">
        <f>SUM(Calculations!T56,Calculations!T62,Calculations!T68)</f>
        <v>3.8188182331540768E-8</v>
      </c>
      <c r="S4" s="5">
        <f>SUM(Calculations!U56,Calculations!U62,Calculations!U68)</f>
        <v>3.8101415232016447E-8</v>
      </c>
      <c r="T4" s="5">
        <f>SUM(Calculations!V56,Calculations!V62,Calculations!V68)</f>
        <v>3.7970228570000659E-8</v>
      </c>
      <c r="U4" s="5">
        <f>SUM(Calculations!W56,Calculations!W62,Calculations!W68)</f>
        <v>3.8010648991509427E-8</v>
      </c>
      <c r="V4" s="5">
        <f>SUM(Calculations!X56,Calculations!X62,Calculations!X68)</f>
        <v>3.8064331034170585E-8</v>
      </c>
      <c r="W4" s="5">
        <f>SUM(Calculations!Y56,Calculations!Y62,Calculations!Y68)</f>
        <v>3.7876097815022608E-8</v>
      </c>
      <c r="X4" s="5">
        <f>SUM(Calculations!Z56,Calculations!Z62,Calculations!Z68)</f>
        <v>3.7690835800523242E-8</v>
      </c>
      <c r="Y4" s="5">
        <f>SUM(Calculations!AA56,Calculations!AA62,Calculations!AA68)</f>
        <v>3.74878438384087E-8</v>
      </c>
      <c r="Z4" s="5">
        <f>SUM(Calculations!AB56,Calculations!AB62,Calculations!AB68)</f>
        <v>3.7359381842580614E-8</v>
      </c>
      <c r="AA4" s="5">
        <f>SUM(Calculations!AC56,Calculations!AC62,Calculations!AC68)</f>
        <v>3.7382338615613546E-8</v>
      </c>
      <c r="AB4" s="5">
        <f>SUM(Calculations!AD56,Calculations!AD62,Calculations!AD68)</f>
        <v>3.7361560429805878E-8</v>
      </c>
      <c r="AC4" s="5">
        <f>SUM(Calculations!AE56,Calculations!AE62,Calculations!AE68)</f>
        <v>3.727017663507696E-8</v>
      </c>
      <c r="AD4" s="5">
        <f>SUM(Calculations!AF56,Calculations!AF62,Calculations!AF68)</f>
        <v>3.7074911712861427E-8</v>
      </c>
      <c r="AE4" s="5">
        <f>SUM(Calculations!AG56,Calculations!AG62,Calculations!AG68)</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SUM(Calculations!E$76,Calculations!E$84,Calculations!E$92,Calculations!E$100,Calculations!E$107)</f>
        <v>5.3986331383542402E-8</v>
      </c>
      <c r="C10" s="5">
        <f>SUM(Calculations!F$76,Calculations!F$84,Calculations!F$92,Calculations!F$100,Calculations!F$107)</f>
        <v>5.1998125720606004E-8</v>
      </c>
      <c r="D10" s="5">
        <f>SUM(Calculations!G$76,Calculations!G$84,Calculations!G$92,Calculations!G$100,Calculations!G$107)</f>
        <v>5.1383248665452917E-8</v>
      </c>
      <c r="E10" s="5">
        <f>SUM(Calculations!H$76,Calculations!H$84,Calculations!H$92,Calculations!H$100,Calculations!H$107)</f>
        <v>5.1421461508657386E-8</v>
      </c>
      <c r="F10" s="5">
        <f>SUM(Calculations!I$76,Calculations!I$84,Calculations!I$92,Calculations!I$100,Calculations!I$107)</f>
        <v>5.1654724760904645E-8</v>
      </c>
      <c r="G10" s="5">
        <f>SUM(Calculations!J$76,Calculations!J$84,Calculations!J$92,Calculations!J$100,Calculations!J$107)</f>
        <v>5.1678717810969045E-8</v>
      </c>
      <c r="H10" s="5">
        <f>SUM(Calculations!K$76,Calculations!K$84,Calculations!K$92,Calculations!K$100,Calculations!K$107)</f>
        <v>5.1153032847491224E-8</v>
      </c>
      <c r="I10" s="5">
        <f>SUM(Calculations!L$76,Calculations!L$84,Calculations!L$92,Calculations!L$100,Calculations!L$107)</f>
        <v>5.1115687777521978E-8</v>
      </c>
      <c r="J10" s="5">
        <f>SUM(Calculations!M$76,Calculations!M$84,Calculations!M$92,Calculations!M$100,Calculations!M$107)</f>
        <v>5.0692925178622264E-8</v>
      </c>
      <c r="K10" s="5">
        <f>SUM(Calculations!N$76,Calculations!N$84,Calculations!N$92,Calculations!N$100,Calculations!N$107)</f>
        <v>5.0337105737147462E-8</v>
      </c>
      <c r="L10" s="5">
        <f>SUM(Calculations!O$76,Calculations!O$84,Calculations!O$92,Calculations!O$100,Calculations!O$107)</f>
        <v>5.0170538857928496E-8</v>
      </c>
      <c r="M10" s="5">
        <f>SUM(Calculations!P$76,Calculations!P$84,Calculations!P$92,Calculations!P$100,Calculations!P$107)</f>
        <v>5.0173140223090135E-8</v>
      </c>
      <c r="N10" s="5">
        <f>SUM(Calculations!Q$76,Calculations!Q$84,Calculations!Q$92,Calculations!Q$100,Calculations!Q$107)</f>
        <v>5.0248703550642901E-8</v>
      </c>
      <c r="O10" s="5">
        <f>SUM(Calculations!R$76,Calculations!R$84,Calculations!R$92,Calculations!R$100,Calculations!R$107)</f>
        <v>4.9899950802461426E-8</v>
      </c>
      <c r="P10" s="5">
        <f>SUM(Calculations!S$76,Calculations!S$84,Calculations!S$92,Calculations!S$100,Calculations!S$107)</f>
        <v>4.9543278700817767E-8</v>
      </c>
      <c r="Q10" s="5">
        <f>SUM(Calculations!T$76,Calculations!T$84,Calculations!T$92,Calculations!T$100,Calculations!T$107)</f>
        <v>4.9527686183211265E-8</v>
      </c>
      <c r="R10" s="5">
        <f>SUM(Calculations!U$76,Calculations!U$84,Calculations!U$92,Calculations!U$100,Calculations!U$107)</f>
        <v>4.9524774008722318E-8</v>
      </c>
      <c r="S10" s="5">
        <f>SUM(Calculations!V$76,Calculations!V$84,Calculations!V$92,Calculations!V$100,Calculations!V$107)</f>
        <v>4.9469188308949105E-8</v>
      </c>
      <c r="T10" s="5">
        <f>SUM(Calculations!W$76,Calculations!W$84,Calculations!W$92,Calculations!W$100,Calculations!W$107)</f>
        <v>4.9256941895715153E-8</v>
      </c>
      <c r="U10" s="5">
        <f>SUM(Calculations!X$76,Calculations!X$84,Calculations!X$92,Calculations!X$100,Calculations!X$107)</f>
        <v>4.9363418468593096E-8</v>
      </c>
      <c r="V10" s="5">
        <f>SUM(Calculations!Y$76,Calculations!Y$84,Calculations!Y$92,Calculations!Y$100,Calculations!Y$107)</f>
        <v>4.8896749163881301E-8</v>
      </c>
      <c r="W10" s="5">
        <f>SUM(Calculations!Z$76,Calculations!Z$84,Calculations!Z$92,Calculations!Z$100,Calculations!Z$107)</f>
        <v>4.8887184647862022E-8</v>
      </c>
      <c r="X10" s="5">
        <f>SUM(Calculations!AA$76,Calculations!AA$84,Calculations!AA$92,Calculations!AA$100,Calculations!AA$107)</f>
        <v>4.899099631928593E-8</v>
      </c>
      <c r="Y10" s="5">
        <f>SUM(Calculations!AB$76,Calculations!AB$84,Calculations!AB$92,Calculations!AB$100,Calculations!AB$107)</f>
        <v>4.9287584183401715E-8</v>
      </c>
      <c r="Z10" s="5">
        <f>SUM(Calculations!AC$76,Calculations!AC$84,Calculations!AC$92,Calculations!AC$100,Calculations!AC$107)</f>
        <v>4.9374459146760595E-8</v>
      </c>
      <c r="AA10" s="5">
        <f>SUM(Calculations!AD$76,Calculations!AD$84,Calculations!AD$92,Calculations!AD$100,Calculations!AD$107)</f>
        <v>4.997170331007398E-8</v>
      </c>
      <c r="AB10" s="5">
        <f>SUM(Calculations!AE$76,Calculations!AE$84,Calculations!AE$92,Calculations!AE$100,Calculations!AE$107)</f>
        <v>4.9976005499928674E-8</v>
      </c>
      <c r="AC10" s="5">
        <f>SUM(Calculations!AF$76,Calculations!AF$84,Calculations!AF$92,Calculations!AF$100,Calculations!AF$107)</f>
        <v>5.0122059106281247E-8</v>
      </c>
      <c r="AD10" s="5">
        <f>SUM(Calculations!AG$76,Calculations!AG$84,Calculations!AG$92,Calculations!AG$100,Calculations!AG$107)</f>
        <v>5.0499971318244456E-8</v>
      </c>
      <c r="AE10" s="5">
        <f>SUM(Calculations!AH$76,Calculations!AH$84,Calculations!AH$92,Calculations!AH$100,Calculations!AH$107)</f>
        <v>5.0725794418153479E-8</v>
      </c>
      <c r="AF10" s="5"/>
      <c r="AG10" s="5"/>
    </row>
    <row r="11" spans="1:33" x14ac:dyDescent="0.35">
      <c r="A11" t="s">
        <v>181</v>
      </c>
      <c r="B11" s="5">
        <f>SUM(Calculations!E$76,Calculations!E$84,Calculations!E$92,Calculations!E$100,Calculations!E$107)</f>
        <v>5.3986331383542402E-8</v>
      </c>
      <c r="C11" s="5">
        <f>SUM(Calculations!F$76,Calculations!F$84,Calculations!F$92,Calculations!F$100,Calculations!F$107)</f>
        <v>5.1998125720606004E-8</v>
      </c>
      <c r="D11" s="5">
        <f>SUM(Calculations!G$76,Calculations!G$84,Calculations!G$92,Calculations!G$100,Calculations!G$107)</f>
        <v>5.1383248665452917E-8</v>
      </c>
      <c r="E11" s="5">
        <f>SUM(Calculations!H$76,Calculations!H$84,Calculations!H$92,Calculations!H$100,Calculations!H$107)</f>
        <v>5.1421461508657386E-8</v>
      </c>
      <c r="F11" s="5">
        <f>SUM(Calculations!I$76,Calculations!I$84,Calculations!I$92,Calculations!I$100,Calculations!I$107)</f>
        <v>5.1654724760904645E-8</v>
      </c>
      <c r="G11" s="5">
        <f>SUM(Calculations!J$76,Calculations!J$84,Calculations!J$92,Calculations!J$100,Calculations!J$107)</f>
        <v>5.1678717810969045E-8</v>
      </c>
      <c r="H11" s="5">
        <f>SUM(Calculations!K$76,Calculations!K$84,Calculations!K$92,Calculations!K$100,Calculations!K$107)</f>
        <v>5.1153032847491224E-8</v>
      </c>
      <c r="I11" s="5">
        <f>SUM(Calculations!L$76,Calculations!L$84,Calculations!L$92,Calculations!L$100,Calculations!L$107)</f>
        <v>5.1115687777521978E-8</v>
      </c>
      <c r="J11" s="5">
        <f>SUM(Calculations!M$76,Calculations!M$84,Calculations!M$92,Calculations!M$100,Calculations!M$107)</f>
        <v>5.0692925178622264E-8</v>
      </c>
      <c r="K11" s="5">
        <f>SUM(Calculations!N$76,Calculations!N$84,Calculations!N$92,Calculations!N$100,Calculations!N$107)</f>
        <v>5.0337105737147462E-8</v>
      </c>
      <c r="L11" s="5">
        <f>SUM(Calculations!O$76,Calculations!O$84,Calculations!O$92,Calculations!O$100,Calculations!O$107)</f>
        <v>5.0170538857928496E-8</v>
      </c>
      <c r="M11" s="5">
        <f>SUM(Calculations!P$76,Calculations!P$84,Calculations!P$92,Calculations!P$100,Calculations!P$107)</f>
        <v>5.0173140223090135E-8</v>
      </c>
      <c r="N11" s="5">
        <f>SUM(Calculations!Q$76,Calculations!Q$84,Calculations!Q$92,Calculations!Q$100,Calculations!Q$107)</f>
        <v>5.0248703550642901E-8</v>
      </c>
      <c r="O11" s="5">
        <f>SUM(Calculations!R$76,Calculations!R$84,Calculations!R$92,Calculations!R$100,Calculations!R$107)</f>
        <v>4.9899950802461426E-8</v>
      </c>
      <c r="P11" s="5">
        <f>SUM(Calculations!S$76,Calculations!S$84,Calculations!S$92,Calculations!S$100,Calculations!S$107)</f>
        <v>4.9543278700817767E-8</v>
      </c>
      <c r="Q11" s="5">
        <f>SUM(Calculations!T$76,Calculations!T$84,Calculations!T$92,Calculations!T$100,Calculations!T$107)</f>
        <v>4.9527686183211265E-8</v>
      </c>
      <c r="R11" s="5">
        <f>SUM(Calculations!U$76,Calculations!U$84,Calculations!U$92,Calculations!U$100,Calculations!U$107)</f>
        <v>4.9524774008722318E-8</v>
      </c>
      <c r="S11" s="5">
        <f>SUM(Calculations!V$76,Calculations!V$84,Calculations!V$92,Calculations!V$100,Calculations!V$107)</f>
        <v>4.9469188308949105E-8</v>
      </c>
      <c r="T11" s="5">
        <f>SUM(Calculations!W$76,Calculations!W$84,Calculations!W$92,Calculations!W$100,Calculations!W$107)</f>
        <v>4.9256941895715153E-8</v>
      </c>
      <c r="U11" s="5">
        <f>SUM(Calculations!X$76,Calculations!X$84,Calculations!X$92,Calculations!X$100,Calculations!X$107)</f>
        <v>4.9363418468593096E-8</v>
      </c>
      <c r="V11" s="5">
        <f>SUM(Calculations!Y$76,Calculations!Y$84,Calculations!Y$92,Calculations!Y$100,Calculations!Y$107)</f>
        <v>4.8896749163881301E-8</v>
      </c>
      <c r="W11" s="5">
        <f>SUM(Calculations!Z$76,Calculations!Z$84,Calculations!Z$92,Calculations!Z$100,Calculations!Z$107)</f>
        <v>4.8887184647862022E-8</v>
      </c>
      <c r="X11" s="5">
        <f>SUM(Calculations!AA$76,Calculations!AA$84,Calculations!AA$92,Calculations!AA$100,Calculations!AA$107)</f>
        <v>4.899099631928593E-8</v>
      </c>
      <c r="Y11" s="5">
        <f>SUM(Calculations!AB$76,Calculations!AB$84,Calculations!AB$92,Calculations!AB$100,Calculations!AB$107)</f>
        <v>4.9287584183401715E-8</v>
      </c>
      <c r="Z11" s="5">
        <f>SUM(Calculations!AC$76,Calculations!AC$84,Calculations!AC$92,Calculations!AC$100,Calculations!AC$107)</f>
        <v>4.9374459146760595E-8</v>
      </c>
      <c r="AA11" s="5">
        <f>SUM(Calculations!AD$76,Calculations!AD$84,Calculations!AD$92,Calculations!AD$100,Calculations!AD$107)</f>
        <v>4.997170331007398E-8</v>
      </c>
      <c r="AB11" s="5">
        <f>SUM(Calculations!AE$76,Calculations!AE$84,Calculations!AE$92,Calculations!AE$100,Calculations!AE$107)</f>
        <v>4.9976005499928674E-8</v>
      </c>
      <c r="AC11" s="5">
        <f>SUM(Calculations!AF$76,Calculations!AF$84,Calculations!AF$92,Calculations!AF$100,Calculations!AF$107)</f>
        <v>5.0122059106281247E-8</v>
      </c>
      <c r="AD11" s="5">
        <f>SUM(Calculations!AG$76,Calculations!AG$84,Calculations!AG$92,Calculations!AG$100,Calculations!AG$107)</f>
        <v>5.0499971318244456E-8</v>
      </c>
      <c r="AE11" s="5">
        <f>SUM(Calculations!AH$76,Calculations!AH$84,Calculations!AH$92,Calculations!AH$100,Calculations!AH$107)</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SUM(Calculations!E$76,Calculations!E$84,Calculations!E$92,Calculations!E$100,Calculations!E$107)</f>
        <v>5.3986331383542402E-8</v>
      </c>
      <c r="C14" s="5">
        <f>SUM(Calculations!F$76,Calculations!F$84,Calculations!F$92,Calculations!F$100,Calculations!F$107)</f>
        <v>5.1998125720606004E-8</v>
      </c>
      <c r="D14" s="5">
        <f>SUM(Calculations!G$76,Calculations!G$84,Calculations!G$92,Calculations!G$100,Calculations!G$107)</f>
        <v>5.1383248665452917E-8</v>
      </c>
      <c r="E14" s="5">
        <f>SUM(Calculations!H$76,Calculations!H$84,Calculations!H$92,Calculations!H$100,Calculations!H$107)</f>
        <v>5.1421461508657386E-8</v>
      </c>
      <c r="F14" s="5">
        <f>SUM(Calculations!I$76,Calculations!I$84,Calculations!I$92,Calculations!I$100,Calculations!I$107)</f>
        <v>5.1654724760904645E-8</v>
      </c>
      <c r="G14" s="5">
        <f>SUM(Calculations!J$76,Calculations!J$84,Calculations!J$92,Calculations!J$100,Calculations!J$107)</f>
        <v>5.1678717810969045E-8</v>
      </c>
      <c r="H14" s="5">
        <f>SUM(Calculations!K$76,Calculations!K$84,Calculations!K$92,Calculations!K$100,Calculations!K$107)</f>
        <v>5.1153032847491224E-8</v>
      </c>
      <c r="I14" s="5">
        <f>SUM(Calculations!L$76,Calculations!L$84,Calculations!L$92,Calculations!L$100,Calculations!L$107)</f>
        <v>5.1115687777521978E-8</v>
      </c>
      <c r="J14" s="5">
        <f>SUM(Calculations!M$76,Calculations!M$84,Calculations!M$92,Calculations!M$100,Calculations!M$107)</f>
        <v>5.0692925178622264E-8</v>
      </c>
      <c r="K14" s="5">
        <f>SUM(Calculations!N$76,Calculations!N$84,Calculations!N$92,Calculations!N$100,Calculations!N$107)</f>
        <v>5.0337105737147462E-8</v>
      </c>
      <c r="L14" s="5">
        <f>SUM(Calculations!O$76,Calculations!O$84,Calculations!O$92,Calculations!O$100,Calculations!O$107)</f>
        <v>5.0170538857928496E-8</v>
      </c>
      <c r="M14" s="5">
        <f>SUM(Calculations!P$76,Calculations!P$84,Calculations!P$92,Calculations!P$100,Calculations!P$107)</f>
        <v>5.0173140223090135E-8</v>
      </c>
      <c r="N14" s="5">
        <f>SUM(Calculations!Q$76,Calculations!Q$84,Calculations!Q$92,Calculations!Q$100,Calculations!Q$107)</f>
        <v>5.0248703550642901E-8</v>
      </c>
      <c r="O14" s="5">
        <f>SUM(Calculations!R$76,Calculations!R$84,Calculations!R$92,Calculations!R$100,Calculations!R$107)</f>
        <v>4.9899950802461426E-8</v>
      </c>
      <c r="P14" s="5">
        <f>SUM(Calculations!S$76,Calculations!S$84,Calculations!S$92,Calculations!S$100,Calculations!S$107)</f>
        <v>4.9543278700817767E-8</v>
      </c>
      <c r="Q14" s="5">
        <f>SUM(Calculations!T$76,Calculations!T$84,Calculations!T$92,Calculations!T$100,Calculations!T$107)</f>
        <v>4.9527686183211265E-8</v>
      </c>
      <c r="R14" s="5">
        <f>SUM(Calculations!U$76,Calculations!U$84,Calculations!U$92,Calculations!U$100,Calculations!U$107)</f>
        <v>4.9524774008722318E-8</v>
      </c>
      <c r="S14" s="5">
        <f>SUM(Calculations!V$76,Calculations!V$84,Calculations!V$92,Calculations!V$100,Calculations!V$107)</f>
        <v>4.9469188308949105E-8</v>
      </c>
      <c r="T14" s="5">
        <f>SUM(Calculations!W$76,Calculations!W$84,Calculations!W$92,Calculations!W$100,Calculations!W$107)</f>
        <v>4.9256941895715153E-8</v>
      </c>
      <c r="U14" s="5">
        <f>SUM(Calculations!X$76,Calculations!X$84,Calculations!X$92,Calculations!X$100,Calculations!X$107)</f>
        <v>4.9363418468593096E-8</v>
      </c>
      <c r="V14" s="5">
        <f>SUM(Calculations!Y$76,Calculations!Y$84,Calculations!Y$92,Calculations!Y$100,Calculations!Y$107)</f>
        <v>4.8896749163881301E-8</v>
      </c>
      <c r="W14" s="5">
        <f>SUM(Calculations!Z$76,Calculations!Z$84,Calculations!Z$92,Calculations!Z$100,Calculations!Z$107)</f>
        <v>4.8887184647862022E-8</v>
      </c>
      <c r="X14" s="5">
        <f>SUM(Calculations!AA$76,Calculations!AA$84,Calculations!AA$92,Calculations!AA$100,Calculations!AA$107)</f>
        <v>4.899099631928593E-8</v>
      </c>
      <c r="Y14" s="5">
        <f>SUM(Calculations!AB$76,Calculations!AB$84,Calculations!AB$92,Calculations!AB$100,Calculations!AB$107)</f>
        <v>4.9287584183401715E-8</v>
      </c>
      <c r="Z14" s="5">
        <f>SUM(Calculations!AC$76,Calculations!AC$84,Calculations!AC$92,Calculations!AC$100,Calculations!AC$107)</f>
        <v>4.9374459146760595E-8</v>
      </c>
      <c r="AA14" s="5">
        <f>SUM(Calculations!AD$76,Calculations!AD$84,Calculations!AD$92,Calculations!AD$100,Calculations!AD$107)</f>
        <v>4.997170331007398E-8</v>
      </c>
      <c r="AB14" s="5">
        <f>SUM(Calculations!AE$76,Calculations!AE$84,Calculations!AE$92,Calculations!AE$100,Calculations!AE$107)</f>
        <v>4.9976005499928674E-8</v>
      </c>
      <c r="AC14" s="5">
        <f>SUM(Calculations!AF$76,Calculations!AF$84,Calculations!AF$92,Calculations!AF$100,Calculations!AF$107)</f>
        <v>5.0122059106281247E-8</v>
      </c>
      <c r="AD14" s="5">
        <f>SUM(Calculations!AG$76,Calculations!AG$84,Calculations!AG$92,Calculations!AG$100,Calculations!AG$107)</f>
        <v>5.0499971318244456E-8</v>
      </c>
      <c r="AE14" s="5">
        <f>SUM(Calculations!AH$76,Calculations!AH$84,Calculations!AH$92,Calculations!AH$100,Calculations!AH$107)</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299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303</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493</v>
      </c>
      <c r="B18" s="5">
        <f>SUM(Calculations!E$76,Calculations!E$84,Calculations!E$92,Calculations!E$100,Calculations!E$107)</f>
        <v>5.3986331383542402E-8</v>
      </c>
      <c r="C18" s="5">
        <f>SUM(Calculations!F$76,Calculations!F$84,Calculations!F$92,Calculations!F$100,Calculations!F$107)</f>
        <v>5.1998125720606004E-8</v>
      </c>
      <c r="D18" s="5">
        <f>SUM(Calculations!G$76,Calculations!G$84,Calculations!G$92,Calculations!G$100,Calculations!G$107)</f>
        <v>5.1383248665452917E-8</v>
      </c>
      <c r="E18" s="5">
        <f>SUM(Calculations!H$76,Calculations!H$84,Calculations!H$92,Calculations!H$100,Calculations!H$107)</f>
        <v>5.1421461508657386E-8</v>
      </c>
      <c r="F18" s="5">
        <f>SUM(Calculations!I$76,Calculations!I$84,Calculations!I$92,Calculations!I$100,Calculations!I$107)</f>
        <v>5.1654724760904645E-8</v>
      </c>
      <c r="G18" s="5">
        <f>SUM(Calculations!J$76,Calculations!J$84,Calculations!J$92,Calculations!J$100,Calculations!J$107)</f>
        <v>5.1678717810969045E-8</v>
      </c>
      <c r="H18" s="5">
        <f>SUM(Calculations!K$76,Calculations!K$84,Calculations!K$92,Calculations!K$100,Calculations!K$107)</f>
        <v>5.1153032847491224E-8</v>
      </c>
      <c r="I18" s="5">
        <f>SUM(Calculations!L$76,Calculations!L$84,Calculations!L$92,Calculations!L$100,Calculations!L$107)</f>
        <v>5.1115687777521978E-8</v>
      </c>
      <c r="J18" s="5">
        <f>SUM(Calculations!M$76,Calculations!M$84,Calculations!M$92,Calculations!M$100,Calculations!M$107)</f>
        <v>5.0692925178622264E-8</v>
      </c>
      <c r="K18" s="5">
        <f>SUM(Calculations!N$76,Calculations!N$84,Calculations!N$92,Calculations!N$100,Calculations!N$107)</f>
        <v>5.0337105737147462E-8</v>
      </c>
      <c r="L18" s="5">
        <f>SUM(Calculations!O$76,Calculations!O$84,Calculations!O$92,Calculations!O$100,Calculations!O$107)</f>
        <v>5.0170538857928496E-8</v>
      </c>
      <c r="M18" s="5">
        <f>SUM(Calculations!P$76,Calculations!P$84,Calculations!P$92,Calculations!P$100,Calculations!P$107)</f>
        <v>5.0173140223090135E-8</v>
      </c>
      <c r="N18" s="5">
        <f>SUM(Calculations!Q$76,Calculations!Q$84,Calculations!Q$92,Calculations!Q$100,Calculations!Q$107)</f>
        <v>5.0248703550642901E-8</v>
      </c>
      <c r="O18" s="5">
        <f>SUM(Calculations!R$76,Calculations!R$84,Calculations!R$92,Calculations!R$100,Calculations!R$107)</f>
        <v>4.9899950802461426E-8</v>
      </c>
      <c r="P18" s="5">
        <f>SUM(Calculations!S$76,Calculations!S$84,Calculations!S$92,Calculations!S$100,Calculations!S$107)</f>
        <v>4.9543278700817767E-8</v>
      </c>
      <c r="Q18" s="5">
        <f>SUM(Calculations!T$76,Calculations!T$84,Calculations!T$92,Calculations!T$100,Calculations!T$107)</f>
        <v>4.9527686183211265E-8</v>
      </c>
      <c r="R18" s="5">
        <f>SUM(Calculations!U$76,Calculations!U$84,Calculations!U$92,Calculations!U$100,Calculations!U$107)</f>
        <v>4.9524774008722318E-8</v>
      </c>
      <c r="S18" s="5">
        <f>SUM(Calculations!V$76,Calculations!V$84,Calculations!V$92,Calculations!V$100,Calculations!V$107)</f>
        <v>4.9469188308949105E-8</v>
      </c>
      <c r="T18" s="5">
        <f>SUM(Calculations!W$76,Calculations!W$84,Calculations!W$92,Calculations!W$100,Calculations!W$107)</f>
        <v>4.9256941895715153E-8</v>
      </c>
      <c r="U18" s="5">
        <f>SUM(Calculations!X$76,Calculations!X$84,Calculations!X$92,Calculations!X$100,Calculations!X$107)</f>
        <v>4.9363418468593096E-8</v>
      </c>
      <c r="V18" s="5">
        <f>SUM(Calculations!Y$76,Calculations!Y$84,Calculations!Y$92,Calculations!Y$100,Calculations!Y$107)</f>
        <v>4.8896749163881301E-8</v>
      </c>
      <c r="W18" s="5">
        <f>SUM(Calculations!Z$76,Calculations!Z$84,Calculations!Z$92,Calculations!Z$100,Calculations!Z$107)</f>
        <v>4.8887184647862022E-8</v>
      </c>
      <c r="X18" s="5">
        <f>SUM(Calculations!AA$76,Calculations!AA$84,Calculations!AA$92,Calculations!AA$100,Calculations!AA$107)</f>
        <v>4.899099631928593E-8</v>
      </c>
      <c r="Y18" s="5">
        <f>SUM(Calculations!AB$76,Calculations!AB$84,Calculations!AB$92,Calculations!AB$100,Calculations!AB$107)</f>
        <v>4.9287584183401715E-8</v>
      </c>
      <c r="Z18" s="5">
        <f>SUM(Calculations!AC$76,Calculations!AC$84,Calculations!AC$92,Calculations!AC$100,Calculations!AC$107)</f>
        <v>4.9374459146760595E-8</v>
      </c>
      <c r="AA18" s="5">
        <f>SUM(Calculations!AD$76,Calculations!AD$84,Calculations!AD$92,Calculations!AD$100,Calculations!AD$107)</f>
        <v>4.997170331007398E-8</v>
      </c>
      <c r="AB18" s="5">
        <f>SUM(Calculations!AE$76,Calculations!AE$84,Calculations!AE$92,Calculations!AE$100,Calculations!AE$107)</f>
        <v>4.9976005499928674E-8</v>
      </c>
      <c r="AC18" s="5">
        <f>SUM(Calculations!AF$76,Calculations!AF$84,Calculations!AF$92,Calculations!AF$100,Calculations!AF$107)</f>
        <v>5.0122059106281247E-8</v>
      </c>
      <c r="AD18" s="5">
        <f>SUM(Calculations!AG$76,Calculations!AG$84,Calculations!AG$92,Calculations!AG$100,Calculations!AG$107)</f>
        <v>5.0499971318244456E-8</v>
      </c>
      <c r="AE18" s="5">
        <f>SUM(Calculations!AH$76,Calculations!AH$84,Calculations!AH$92,Calculations!AH$100,Calculations!AH$107)</f>
        <v>5.0725794418153479E-8</v>
      </c>
      <c r="AF18" s="5"/>
      <c r="AG18" s="5"/>
    </row>
    <row r="19" spans="1:33" x14ac:dyDescent="0.35">
      <c r="A19" t="s">
        <v>494</v>
      </c>
      <c r="B19" s="5">
        <f>SUM(Calculations!E$76,Calculations!E$84,Calculations!E$92,Calculations!E$100,Calculations!E$107)</f>
        <v>5.3986331383542402E-8</v>
      </c>
      <c r="C19" s="5">
        <f>SUM(Calculations!F$76,Calculations!F$84,Calculations!F$92,Calculations!F$100,Calculations!F$107)</f>
        <v>5.1998125720606004E-8</v>
      </c>
      <c r="D19" s="5">
        <f>SUM(Calculations!G$76,Calculations!G$84,Calculations!G$92,Calculations!G$100,Calculations!G$107)</f>
        <v>5.1383248665452917E-8</v>
      </c>
      <c r="E19" s="5">
        <f>SUM(Calculations!H$76,Calculations!H$84,Calculations!H$92,Calculations!H$100,Calculations!H$107)</f>
        <v>5.1421461508657386E-8</v>
      </c>
      <c r="F19" s="5">
        <f>SUM(Calculations!I$76,Calculations!I$84,Calculations!I$92,Calculations!I$100,Calculations!I$107)</f>
        <v>5.1654724760904645E-8</v>
      </c>
      <c r="G19" s="5">
        <f>SUM(Calculations!J$76,Calculations!J$84,Calculations!J$92,Calculations!J$100,Calculations!J$107)</f>
        <v>5.1678717810969045E-8</v>
      </c>
      <c r="H19" s="5">
        <f>SUM(Calculations!K$76,Calculations!K$84,Calculations!K$92,Calculations!K$100,Calculations!K$107)</f>
        <v>5.1153032847491224E-8</v>
      </c>
      <c r="I19" s="5">
        <f>SUM(Calculations!L$76,Calculations!L$84,Calculations!L$92,Calculations!L$100,Calculations!L$107)</f>
        <v>5.1115687777521978E-8</v>
      </c>
      <c r="J19" s="5">
        <f>SUM(Calculations!M$76,Calculations!M$84,Calculations!M$92,Calculations!M$100,Calculations!M$107)</f>
        <v>5.0692925178622264E-8</v>
      </c>
      <c r="K19" s="5">
        <f>SUM(Calculations!N$76,Calculations!N$84,Calculations!N$92,Calculations!N$100,Calculations!N$107)</f>
        <v>5.0337105737147462E-8</v>
      </c>
      <c r="L19" s="5">
        <f>SUM(Calculations!O$76,Calculations!O$84,Calculations!O$92,Calculations!O$100,Calculations!O$107)</f>
        <v>5.0170538857928496E-8</v>
      </c>
      <c r="M19" s="5">
        <f>SUM(Calculations!P$76,Calculations!P$84,Calculations!P$92,Calculations!P$100,Calculations!P$107)</f>
        <v>5.0173140223090135E-8</v>
      </c>
      <c r="N19" s="5">
        <f>SUM(Calculations!Q$76,Calculations!Q$84,Calculations!Q$92,Calculations!Q$100,Calculations!Q$107)</f>
        <v>5.0248703550642901E-8</v>
      </c>
      <c r="O19" s="5">
        <f>SUM(Calculations!R$76,Calculations!R$84,Calculations!R$92,Calculations!R$100,Calculations!R$107)</f>
        <v>4.9899950802461426E-8</v>
      </c>
      <c r="P19" s="5">
        <f>SUM(Calculations!S$76,Calculations!S$84,Calculations!S$92,Calculations!S$100,Calculations!S$107)</f>
        <v>4.9543278700817767E-8</v>
      </c>
      <c r="Q19" s="5">
        <f>SUM(Calculations!T$76,Calculations!T$84,Calculations!T$92,Calculations!T$100,Calculations!T$107)</f>
        <v>4.9527686183211265E-8</v>
      </c>
      <c r="R19" s="5">
        <f>SUM(Calculations!U$76,Calculations!U$84,Calculations!U$92,Calculations!U$100,Calculations!U$107)</f>
        <v>4.9524774008722318E-8</v>
      </c>
      <c r="S19" s="5">
        <f>SUM(Calculations!V$76,Calculations!V$84,Calculations!V$92,Calculations!V$100,Calculations!V$107)</f>
        <v>4.9469188308949105E-8</v>
      </c>
      <c r="T19" s="5">
        <f>SUM(Calculations!W$76,Calculations!W$84,Calculations!W$92,Calculations!W$100,Calculations!W$107)</f>
        <v>4.9256941895715153E-8</v>
      </c>
      <c r="U19" s="5">
        <f>SUM(Calculations!X$76,Calculations!X$84,Calculations!X$92,Calculations!X$100,Calculations!X$107)</f>
        <v>4.9363418468593096E-8</v>
      </c>
      <c r="V19" s="5">
        <f>SUM(Calculations!Y$76,Calculations!Y$84,Calculations!Y$92,Calculations!Y$100,Calculations!Y$107)</f>
        <v>4.8896749163881301E-8</v>
      </c>
      <c r="W19" s="5">
        <f>SUM(Calculations!Z$76,Calculations!Z$84,Calculations!Z$92,Calculations!Z$100,Calculations!Z$107)</f>
        <v>4.8887184647862022E-8</v>
      </c>
      <c r="X19" s="5">
        <f>SUM(Calculations!AA$76,Calculations!AA$84,Calculations!AA$92,Calculations!AA$100,Calculations!AA$107)</f>
        <v>4.899099631928593E-8</v>
      </c>
      <c r="Y19" s="5">
        <f>SUM(Calculations!AB$76,Calculations!AB$84,Calculations!AB$92,Calculations!AB$100,Calculations!AB$107)</f>
        <v>4.9287584183401715E-8</v>
      </c>
      <c r="Z19" s="5">
        <f>SUM(Calculations!AC$76,Calculations!AC$84,Calculations!AC$92,Calculations!AC$100,Calculations!AC$107)</f>
        <v>4.9374459146760595E-8</v>
      </c>
      <c r="AA19" s="5">
        <f>SUM(Calculations!AD$76,Calculations!AD$84,Calculations!AD$92,Calculations!AD$100,Calculations!AD$107)</f>
        <v>4.997170331007398E-8</v>
      </c>
      <c r="AB19" s="5">
        <f>SUM(Calculations!AE$76,Calculations!AE$84,Calculations!AE$92,Calculations!AE$100,Calculations!AE$107)</f>
        <v>4.9976005499928674E-8</v>
      </c>
      <c r="AC19" s="5">
        <f>SUM(Calculations!AF$76,Calculations!AF$84,Calculations!AF$92,Calculations!AF$100,Calculations!AF$107)</f>
        <v>5.0122059106281247E-8</v>
      </c>
      <c r="AD19" s="5">
        <f>SUM(Calculations!AG$76,Calculations!AG$84,Calculations!AG$92,Calculations!AG$100,Calculations!AG$107)</f>
        <v>5.0499971318244456E-8</v>
      </c>
      <c r="AE19" s="5">
        <f>SUM(Calculations!AH$76,Calculations!AH$84,Calculations!AH$92,Calculations!AH$100,Calculations!AH$107)</f>
        <v>5.0725794418153479E-8</v>
      </c>
      <c r="AF19" s="5"/>
      <c r="AG19" s="5"/>
    </row>
    <row r="20" spans="1:33" x14ac:dyDescent="0.35">
      <c r="A20" t="s">
        <v>495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304</v>
      </c>
      <c r="B3" s="5">
        <f>SUM(Calculations!D44,Calculations!D49)</f>
        <v>1.1688331332566029E-8</v>
      </c>
      <c r="C3" s="5">
        <f>SUM(Calculations!E44,Calculations!E49)</f>
        <v>1.2530977686883014E-8</v>
      </c>
      <c r="D3" s="5">
        <f>SUM(Calculations!F44,Calculations!F49)</f>
        <v>1.3080727704691741E-8</v>
      </c>
      <c r="E3" s="5">
        <f>SUM(Calculations!G44,Calculations!G49)</f>
        <v>1.23359238375124E-8</v>
      </c>
      <c r="F3" s="5">
        <f>SUM(Calculations!H44,Calculations!H49)</f>
        <v>1.2873453446857612E-8</v>
      </c>
      <c r="G3" s="5">
        <f>SUM(Calculations!I44,Calculations!I49)</f>
        <v>1.3691419983437346E-8</v>
      </c>
      <c r="H3" s="5">
        <f>SUM(Calculations!J44,Calculations!J49)</f>
        <v>1.4797514344955404E-8</v>
      </c>
      <c r="I3" s="5">
        <f>SUM(Calculations!K44,Calculations!K49)</f>
        <v>1.6017176929277762E-8</v>
      </c>
      <c r="J3" s="5">
        <f>SUM(Calculations!L44,Calculations!L49)</f>
        <v>1.7446568028640022E-8</v>
      </c>
      <c r="K3" s="5">
        <f>SUM(Calculations!M44,Calculations!M49)</f>
        <v>1.8143601961446507E-8</v>
      </c>
      <c r="L3" s="5">
        <f>SUM(Calculations!N44,Calculations!N49)</f>
        <v>1.8206457136816512E-8</v>
      </c>
      <c r="M3" s="5">
        <f>SUM(Calculations!O44,Calculations!O49)</f>
        <v>1.8106852439427581E-8</v>
      </c>
      <c r="N3" s="5">
        <f>SUM(Calculations!P44,Calculations!P49)</f>
        <v>1.816866976139147E-8</v>
      </c>
      <c r="O3" s="5">
        <f>SUM(Calculations!Q44,Calculations!Q49)</f>
        <v>1.830006447810851E-8</v>
      </c>
      <c r="P3" s="5">
        <f>SUM(Calculations!R44,Calculations!R49)</f>
        <v>1.8195601810955155E-8</v>
      </c>
      <c r="Q3" s="5">
        <f>SUM(Calculations!S44,Calculations!S49)</f>
        <v>1.836337934531092E-8</v>
      </c>
      <c r="R3" s="5">
        <f>SUM(Calculations!T44,Calculations!T49)</f>
        <v>1.8750526618032787E-8</v>
      </c>
      <c r="S3" s="5">
        <f>SUM(Calculations!U44,Calculations!U49)</f>
        <v>1.8992088073178992E-8</v>
      </c>
      <c r="T3" s="5">
        <f>SUM(Calculations!V44,Calculations!V49)</f>
        <v>1.9355537746617628E-8</v>
      </c>
      <c r="U3" s="5">
        <f>SUM(Calculations!W44,Calculations!W49)</f>
        <v>1.9582254717935267E-8</v>
      </c>
      <c r="V3" s="5">
        <f>SUM(Calculations!X44,Calculations!X49)</f>
        <v>1.957048892204496E-8</v>
      </c>
      <c r="W3" s="5">
        <f>SUM(Calculations!Y44,Calculations!Y49)</f>
        <v>1.9542873327537735E-8</v>
      </c>
      <c r="X3" s="5">
        <f>SUM(Calculations!Z44,Calculations!Z49)</f>
        <v>1.9762360968985972E-8</v>
      </c>
      <c r="Y3" s="5">
        <f>SUM(Calculations!AA44,Calculations!AA49)</f>
        <v>2.0016881368430806E-8</v>
      </c>
      <c r="Z3" s="5">
        <f>SUM(Calculations!AB44,Calculations!AB49)</f>
        <v>2.0207237882564139E-8</v>
      </c>
      <c r="AA3" s="5">
        <f>SUM(Calculations!AC44,Calculations!AC49)</f>
        <v>2.0389112796177811E-8</v>
      </c>
      <c r="AB3" s="5">
        <f>SUM(Calculations!AD44,Calculations!AD49)</f>
        <v>2.0475698887272012E-8</v>
      </c>
      <c r="AC3" s="5">
        <f>SUM(Calculations!AE44,Calculations!AE49)</f>
        <v>2.0523681222421194E-8</v>
      </c>
      <c r="AD3" s="5">
        <f>SUM(Calculations!AF44,Calculations!AF49)</f>
        <v>2.0627024749593514E-8</v>
      </c>
      <c r="AE3" s="5">
        <f>SUM(Calculations!AG44,Calculations!AG49)</f>
        <v>2.0868070791946134E-8</v>
      </c>
      <c r="AF3" s="5"/>
      <c r="AG3" s="5"/>
    </row>
    <row r="4" spans="1:33" x14ac:dyDescent="0.35">
      <c r="A4" t="s">
        <v>178</v>
      </c>
      <c r="B4" s="5">
        <f>SUM(Calculations!D56,Calculations!D62,Calculations!D68)</f>
        <v>4.4942128582800537E-8</v>
      </c>
      <c r="C4" s="5">
        <f>SUM(Calculations!E56,Calculations!E62,Calculations!E68)</f>
        <v>4.2183414082981258E-8</v>
      </c>
      <c r="D4" s="5">
        <f>SUM(Calculations!F56,Calculations!F62,Calculations!F68)</f>
        <v>4.1354274243663866E-8</v>
      </c>
      <c r="E4" s="5">
        <f>SUM(Calculations!G56,Calculations!G62,Calculations!G68)</f>
        <v>4.1398511074577239E-8</v>
      </c>
      <c r="F4" s="5">
        <f>SUM(Calculations!H56,Calculations!H62,Calculations!H68)</f>
        <v>4.1083935229177445E-8</v>
      </c>
      <c r="G4" s="5">
        <f>SUM(Calculations!I56,Calculations!I62,Calculations!I68)</f>
        <v>4.0516725680783316E-8</v>
      </c>
      <c r="H4" s="5">
        <f>SUM(Calculations!J56,Calculations!J62,Calculations!J68)</f>
        <v>4.0498040524200067E-8</v>
      </c>
      <c r="I4" s="5">
        <f>SUM(Calculations!K56,Calculations!K62,Calculations!K68)</f>
        <v>4.0184823579596474E-8</v>
      </c>
      <c r="J4" s="5">
        <f>SUM(Calculations!L56,Calculations!L62,Calculations!L68)</f>
        <v>4.0124410615108028E-8</v>
      </c>
      <c r="K4" s="5">
        <f>SUM(Calculations!M56,Calculations!M62,Calculations!M68)</f>
        <v>3.9933773613980344E-8</v>
      </c>
      <c r="L4" s="5">
        <f>SUM(Calculations!N56,Calculations!N62,Calculations!N68)</f>
        <v>3.9785718956503935E-8</v>
      </c>
      <c r="M4" s="5">
        <f>SUM(Calculations!O56,Calculations!O62,Calculations!O68)</f>
        <v>3.9436454661660067E-8</v>
      </c>
      <c r="N4" s="5">
        <f>SUM(Calculations!P56,Calculations!P62,Calculations!P68)</f>
        <v>3.9064649236204941E-8</v>
      </c>
      <c r="O4" s="5">
        <f>SUM(Calculations!Q56,Calculations!Q62,Calculations!Q68)</f>
        <v>3.8795967667702683E-8</v>
      </c>
      <c r="P4" s="5">
        <f>SUM(Calculations!R56,Calculations!R62,Calculations!R68)</f>
        <v>3.8565263284987302E-8</v>
      </c>
      <c r="Q4" s="5">
        <f>SUM(Calculations!S56,Calculations!S62,Calculations!S68)</f>
        <v>3.8381419741423605E-8</v>
      </c>
      <c r="R4" s="5">
        <f>SUM(Calculations!T56,Calculations!T62,Calculations!T68)</f>
        <v>3.8188182331540768E-8</v>
      </c>
      <c r="S4" s="5">
        <f>SUM(Calculations!U56,Calculations!U62,Calculations!U68)</f>
        <v>3.8101415232016447E-8</v>
      </c>
      <c r="T4" s="5">
        <f>SUM(Calculations!V56,Calculations!V62,Calculations!V68)</f>
        <v>3.7970228570000659E-8</v>
      </c>
      <c r="U4" s="5">
        <f>SUM(Calculations!W56,Calculations!W62,Calculations!W68)</f>
        <v>3.8010648991509427E-8</v>
      </c>
      <c r="V4" s="5">
        <f>SUM(Calculations!X56,Calculations!X62,Calculations!X68)</f>
        <v>3.8064331034170585E-8</v>
      </c>
      <c r="W4" s="5">
        <f>SUM(Calculations!Y56,Calculations!Y62,Calculations!Y68)</f>
        <v>3.7876097815022608E-8</v>
      </c>
      <c r="X4" s="5">
        <f>SUM(Calculations!Z56,Calculations!Z62,Calculations!Z68)</f>
        <v>3.7690835800523242E-8</v>
      </c>
      <c r="Y4" s="5">
        <f>SUM(Calculations!AA56,Calculations!AA62,Calculations!AA68)</f>
        <v>3.74878438384087E-8</v>
      </c>
      <c r="Z4" s="5">
        <f>SUM(Calculations!AB56,Calculations!AB62,Calculations!AB68)</f>
        <v>3.7359381842580614E-8</v>
      </c>
      <c r="AA4" s="5">
        <f>SUM(Calculations!AC56,Calculations!AC62,Calculations!AC68)</f>
        <v>3.7382338615613546E-8</v>
      </c>
      <c r="AB4" s="5">
        <f>SUM(Calculations!AD56,Calculations!AD62,Calculations!AD68)</f>
        <v>3.7361560429805878E-8</v>
      </c>
      <c r="AC4" s="5">
        <f>SUM(Calculations!AE56,Calculations!AE62,Calculations!AE68)</f>
        <v>3.727017663507696E-8</v>
      </c>
      <c r="AD4" s="5">
        <f>SUM(Calculations!AF56,Calculations!AF62,Calculations!AF68)</f>
        <v>3.7074911712861427E-8</v>
      </c>
      <c r="AE4" s="5">
        <f>SUM(Calculations!AG56,Calculations!AG62,Calculations!AG68)</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SUM(Calculations!E$76,Calculations!E$84,Calculations!E$92,Calculations!E$100,Calculations!E$107)</f>
        <v>5.3986331383542402E-8</v>
      </c>
      <c r="C10" s="5">
        <f>SUM(Calculations!F$76,Calculations!F$84,Calculations!F$92,Calculations!F$100,Calculations!F$107)</f>
        <v>5.1998125720606004E-8</v>
      </c>
      <c r="D10" s="5">
        <f>SUM(Calculations!G$76,Calculations!G$84,Calculations!G$92,Calculations!G$100,Calculations!G$107)</f>
        <v>5.1383248665452917E-8</v>
      </c>
      <c r="E10" s="5">
        <f>SUM(Calculations!H$76,Calculations!H$84,Calculations!H$92,Calculations!H$100,Calculations!H$107)</f>
        <v>5.1421461508657386E-8</v>
      </c>
      <c r="F10" s="5">
        <f>SUM(Calculations!I$76,Calculations!I$84,Calculations!I$92,Calculations!I$100,Calculations!I$107)</f>
        <v>5.1654724760904645E-8</v>
      </c>
      <c r="G10" s="5">
        <f>SUM(Calculations!J$76,Calculations!J$84,Calculations!J$92,Calculations!J$100,Calculations!J$107)</f>
        <v>5.1678717810969045E-8</v>
      </c>
      <c r="H10" s="5">
        <f>SUM(Calculations!K$76,Calculations!K$84,Calculations!K$92,Calculations!K$100,Calculations!K$107)</f>
        <v>5.1153032847491224E-8</v>
      </c>
      <c r="I10" s="5">
        <f>SUM(Calculations!L$76,Calculations!L$84,Calculations!L$92,Calculations!L$100,Calculations!L$107)</f>
        <v>5.1115687777521978E-8</v>
      </c>
      <c r="J10" s="5">
        <f>SUM(Calculations!M$76,Calculations!M$84,Calculations!M$92,Calculations!M$100,Calculations!M$107)</f>
        <v>5.0692925178622264E-8</v>
      </c>
      <c r="K10" s="5">
        <f>SUM(Calculations!N$76,Calculations!N$84,Calculations!N$92,Calculations!N$100,Calculations!N$107)</f>
        <v>5.0337105737147462E-8</v>
      </c>
      <c r="L10" s="5">
        <f>SUM(Calculations!O$76,Calculations!O$84,Calculations!O$92,Calculations!O$100,Calculations!O$107)</f>
        <v>5.0170538857928496E-8</v>
      </c>
      <c r="M10" s="5">
        <f>SUM(Calculations!P$76,Calculations!P$84,Calculations!P$92,Calculations!P$100,Calculations!P$107)</f>
        <v>5.0173140223090135E-8</v>
      </c>
      <c r="N10" s="5">
        <f>SUM(Calculations!Q$76,Calculations!Q$84,Calculations!Q$92,Calculations!Q$100,Calculations!Q$107)</f>
        <v>5.0248703550642901E-8</v>
      </c>
      <c r="O10" s="5">
        <f>SUM(Calculations!R$76,Calculations!R$84,Calculations!R$92,Calculations!R$100,Calculations!R$107)</f>
        <v>4.9899950802461426E-8</v>
      </c>
      <c r="P10" s="5">
        <f>SUM(Calculations!S$76,Calculations!S$84,Calculations!S$92,Calculations!S$100,Calculations!S$107)</f>
        <v>4.9543278700817767E-8</v>
      </c>
      <c r="Q10" s="5">
        <f>SUM(Calculations!T$76,Calculations!T$84,Calculations!T$92,Calculations!T$100,Calculations!T$107)</f>
        <v>4.9527686183211265E-8</v>
      </c>
      <c r="R10" s="5">
        <f>SUM(Calculations!U$76,Calculations!U$84,Calculations!U$92,Calculations!U$100,Calculations!U$107)</f>
        <v>4.9524774008722318E-8</v>
      </c>
      <c r="S10" s="5">
        <f>SUM(Calculations!V$76,Calculations!V$84,Calculations!V$92,Calculations!V$100,Calculations!V$107)</f>
        <v>4.9469188308949105E-8</v>
      </c>
      <c r="T10" s="5">
        <f>SUM(Calculations!W$76,Calculations!W$84,Calculations!W$92,Calculations!W$100,Calculations!W$107)</f>
        <v>4.9256941895715153E-8</v>
      </c>
      <c r="U10" s="5">
        <f>SUM(Calculations!X$76,Calculations!X$84,Calculations!X$92,Calculations!X$100,Calculations!X$107)</f>
        <v>4.9363418468593096E-8</v>
      </c>
      <c r="V10" s="5">
        <f>SUM(Calculations!Y$76,Calculations!Y$84,Calculations!Y$92,Calculations!Y$100,Calculations!Y$107)</f>
        <v>4.8896749163881301E-8</v>
      </c>
      <c r="W10" s="5">
        <f>SUM(Calculations!Z$76,Calculations!Z$84,Calculations!Z$92,Calculations!Z$100,Calculations!Z$107)</f>
        <v>4.8887184647862022E-8</v>
      </c>
      <c r="X10" s="5">
        <f>SUM(Calculations!AA$76,Calculations!AA$84,Calculations!AA$92,Calculations!AA$100,Calculations!AA$107)</f>
        <v>4.899099631928593E-8</v>
      </c>
      <c r="Y10" s="5">
        <f>SUM(Calculations!AB$76,Calculations!AB$84,Calculations!AB$92,Calculations!AB$100,Calculations!AB$107)</f>
        <v>4.9287584183401715E-8</v>
      </c>
      <c r="Z10" s="5">
        <f>SUM(Calculations!AC$76,Calculations!AC$84,Calculations!AC$92,Calculations!AC$100,Calculations!AC$107)</f>
        <v>4.9374459146760595E-8</v>
      </c>
      <c r="AA10" s="5">
        <f>SUM(Calculations!AD$76,Calculations!AD$84,Calculations!AD$92,Calculations!AD$100,Calculations!AD$107)</f>
        <v>4.997170331007398E-8</v>
      </c>
      <c r="AB10" s="5">
        <f>SUM(Calculations!AE$76,Calculations!AE$84,Calculations!AE$92,Calculations!AE$100,Calculations!AE$107)</f>
        <v>4.9976005499928674E-8</v>
      </c>
      <c r="AC10" s="5">
        <f>SUM(Calculations!AF$76,Calculations!AF$84,Calculations!AF$92,Calculations!AF$100,Calculations!AF$107)</f>
        <v>5.0122059106281247E-8</v>
      </c>
      <c r="AD10" s="5">
        <f>SUM(Calculations!AG$76,Calculations!AG$84,Calculations!AG$92,Calculations!AG$100,Calculations!AG$107)</f>
        <v>5.0499971318244456E-8</v>
      </c>
      <c r="AE10" s="5">
        <f>SUM(Calculations!AH$76,Calculations!AH$84,Calculations!AH$92,Calculations!AH$100,Calculations!AH$107)</f>
        <v>5.0725794418153479E-8</v>
      </c>
      <c r="AF10" s="5"/>
      <c r="AG10" s="5"/>
    </row>
    <row r="11" spans="1:33" x14ac:dyDescent="0.35">
      <c r="A11" t="s">
        <v>181</v>
      </c>
      <c r="B11" s="5">
        <f>SUM(Calculations!E$76,Calculations!E$84,Calculations!E$92,Calculations!E$100,Calculations!E$107)</f>
        <v>5.3986331383542402E-8</v>
      </c>
      <c r="C11" s="5">
        <f>SUM(Calculations!F$76,Calculations!F$84,Calculations!F$92,Calculations!F$100,Calculations!F$107)</f>
        <v>5.1998125720606004E-8</v>
      </c>
      <c r="D11" s="5">
        <f>SUM(Calculations!G$76,Calculations!G$84,Calculations!G$92,Calculations!G$100,Calculations!G$107)</f>
        <v>5.1383248665452917E-8</v>
      </c>
      <c r="E11" s="5">
        <f>SUM(Calculations!H$76,Calculations!H$84,Calculations!H$92,Calculations!H$100,Calculations!H$107)</f>
        <v>5.1421461508657386E-8</v>
      </c>
      <c r="F11" s="5">
        <f>SUM(Calculations!I$76,Calculations!I$84,Calculations!I$92,Calculations!I$100,Calculations!I$107)</f>
        <v>5.1654724760904645E-8</v>
      </c>
      <c r="G11" s="5">
        <f>SUM(Calculations!J$76,Calculations!J$84,Calculations!J$92,Calculations!J$100,Calculations!J$107)</f>
        <v>5.1678717810969045E-8</v>
      </c>
      <c r="H11" s="5">
        <f>SUM(Calculations!K$76,Calculations!K$84,Calculations!K$92,Calculations!K$100,Calculations!K$107)</f>
        <v>5.1153032847491224E-8</v>
      </c>
      <c r="I11" s="5">
        <f>SUM(Calculations!L$76,Calculations!L$84,Calculations!L$92,Calculations!L$100,Calculations!L$107)</f>
        <v>5.1115687777521978E-8</v>
      </c>
      <c r="J11" s="5">
        <f>SUM(Calculations!M$76,Calculations!M$84,Calculations!M$92,Calculations!M$100,Calculations!M$107)</f>
        <v>5.0692925178622264E-8</v>
      </c>
      <c r="K11" s="5">
        <f>SUM(Calculations!N$76,Calculations!N$84,Calculations!N$92,Calculations!N$100,Calculations!N$107)</f>
        <v>5.0337105737147462E-8</v>
      </c>
      <c r="L11" s="5">
        <f>SUM(Calculations!O$76,Calculations!O$84,Calculations!O$92,Calculations!O$100,Calculations!O$107)</f>
        <v>5.0170538857928496E-8</v>
      </c>
      <c r="M11" s="5">
        <f>SUM(Calculations!P$76,Calculations!P$84,Calculations!P$92,Calculations!P$100,Calculations!P$107)</f>
        <v>5.0173140223090135E-8</v>
      </c>
      <c r="N11" s="5">
        <f>SUM(Calculations!Q$76,Calculations!Q$84,Calculations!Q$92,Calculations!Q$100,Calculations!Q$107)</f>
        <v>5.0248703550642901E-8</v>
      </c>
      <c r="O11" s="5">
        <f>SUM(Calculations!R$76,Calculations!R$84,Calculations!R$92,Calculations!R$100,Calculations!R$107)</f>
        <v>4.9899950802461426E-8</v>
      </c>
      <c r="P11" s="5">
        <f>SUM(Calculations!S$76,Calculations!S$84,Calculations!S$92,Calculations!S$100,Calculations!S$107)</f>
        <v>4.9543278700817767E-8</v>
      </c>
      <c r="Q11" s="5">
        <f>SUM(Calculations!T$76,Calculations!T$84,Calculations!T$92,Calculations!T$100,Calculations!T$107)</f>
        <v>4.9527686183211265E-8</v>
      </c>
      <c r="R11" s="5">
        <f>SUM(Calculations!U$76,Calculations!U$84,Calculations!U$92,Calculations!U$100,Calculations!U$107)</f>
        <v>4.9524774008722318E-8</v>
      </c>
      <c r="S11" s="5">
        <f>SUM(Calculations!V$76,Calculations!V$84,Calculations!V$92,Calculations!V$100,Calculations!V$107)</f>
        <v>4.9469188308949105E-8</v>
      </c>
      <c r="T11" s="5">
        <f>SUM(Calculations!W$76,Calculations!W$84,Calculations!W$92,Calculations!W$100,Calculations!W$107)</f>
        <v>4.9256941895715153E-8</v>
      </c>
      <c r="U11" s="5">
        <f>SUM(Calculations!X$76,Calculations!X$84,Calculations!X$92,Calculations!X$100,Calculations!X$107)</f>
        <v>4.9363418468593096E-8</v>
      </c>
      <c r="V11" s="5">
        <f>SUM(Calculations!Y$76,Calculations!Y$84,Calculations!Y$92,Calculations!Y$100,Calculations!Y$107)</f>
        <v>4.8896749163881301E-8</v>
      </c>
      <c r="W11" s="5">
        <f>SUM(Calculations!Z$76,Calculations!Z$84,Calculations!Z$92,Calculations!Z$100,Calculations!Z$107)</f>
        <v>4.8887184647862022E-8</v>
      </c>
      <c r="X11" s="5">
        <f>SUM(Calculations!AA$76,Calculations!AA$84,Calculations!AA$92,Calculations!AA$100,Calculations!AA$107)</f>
        <v>4.899099631928593E-8</v>
      </c>
      <c r="Y11" s="5">
        <f>SUM(Calculations!AB$76,Calculations!AB$84,Calculations!AB$92,Calculations!AB$100,Calculations!AB$107)</f>
        <v>4.9287584183401715E-8</v>
      </c>
      <c r="Z11" s="5">
        <f>SUM(Calculations!AC$76,Calculations!AC$84,Calculations!AC$92,Calculations!AC$100,Calculations!AC$107)</f>
        <v>4.9374459146760595E-8</v>
      </c>
      <c r="AA11" s="5">
        <f>SUM(Calculations!AD$76,Calculations!AD$84,Calculations!AD$92,Calculations!AD$100,Calculations!AD$107)</f>
        <v>4.997170331007398E-8</v>
      </c>
      <c r="AB11" s="5">
        <f>SUM(Calculations!AE$76,Calculations!AE$84,Calculations!AE$92,Calculations!AE$100,Calculations!AE$107)</f>
        <v>4.9976005499928674E-8</v>
      </c>
      <c r="AC11" s="5">
        <f>SUM(Calculations!AF$76,Calculations!AF$84,Calculations!AF$92,Calculations!AF$100,Calculations!AF$107)</f>
        <v>5.0122059106281247E-8</v>
      </c>
      <c r="AD11" s="5">
        <f>SUM(Calculations!AG$76,Calculations!AG$84,Calculations!AG$92,Calculations!AG$100,Calculations!AG$107)</f>
        <v>5.0499971318244456E-8</v>
      </c>
      <c r="AE11" s="5">
        <f>SUM(Calculations!AH$76,Calculations!AH$84,Calculations!AH$92,Calculations!AH$100,Calculations!AH$107)</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SUM(Calculations!E$76,Calculations!E$84,Calculations!E$92,Calculations!E$100,Calculations!E$107)</f>
        <v>5.3986331383542402E-8</v>
      </c>
      <c r="C14" s="5">
        <f>SUM(Calculations!F$76,Calculations!F$84,Calculations!F$92,Calculations!F$100,Calculations!F$107)</f>
        <v>5.1998125720606004E-8</v>
      </c>
      <c r="D14" s="5">
        <f>SUM(Calculations!G$76,Calculations!G$84,Calculations!G$92,Calculations!G$100,Calculations!G$107)</f>
        <v>5.1383248665452917E-8</v>
      </c>
      <c r="E14" s="5">
        <f>SUM(Calculations!H$76,Calculations!H$84,Calculations!H$92,Calculations!H$100,Calculations!H$107)</f>
        <v>5.1421461508657386E-8</v>
      </c>
      <c r="F14" s="5">
        <f>SUM(Calculations!I$76,Calculations!I$84,Calculations!I$92,Calculations!I$100,Calculations!I$107)</f>
        <v>5.1654724760904645E-8</v>
      </c>
      <c r="G14" s="5">
        <f>SUM(Calculations!J$76,Calculations!J$84,Calculations!J$92,Calculations!J$100,Calculations!J$107)</f>
        <v>5.1678717810969045E-8</v>
      </c>
      <c r="H14" s="5">
        <f>SUM(Calculations!K$76,Calculations!K$84,Calculations!K$92,Calculations!K$100,Calculations!K$107)</f>
        <v>5.1153032847491224E-8</v>
      </c>
      <c r="I14" s="5">
        <f>SUM(Calculations!L$76,Calculations!L$84,Calculations!L$92,Calculations!L$100,Calculations!L$107)</f>
        <v>5.1115687777521978E-8</v>
      </c>
      <c r="J14" s="5">
        <f>SUM(Calculations!M$76,Calculations!M$84,Calculations!M$92,Calculations!M$100,Calculations!M$107)</f>
        <v>5.0692925178622264E-8</v>
      </c>
      <c r="K14" s="5">
        <f>SUM(Calculations!N$76,Calculations!N$84,Calculations!N$92,Calculations!N$100,Calculations!N$107)</f>
        <v>5.0337105737147462E-8</v>
      </c>
      <c r="L14" s="5">
        <f>SUM(Calculations!O$76,Calculations!O$84,Calculations!O$92,Calculations!O$100,Calculations!O$107)</f>
        <v>5.0170538857928496E-8</v>
      </c>
      <c r="M14" s="5">
        <f>SUM(Calculations!P$76,Calculations!P$84,Calculations!P$92,Calculations!P$100,Calculations!P$107)</f>
        <v>5.0173140223090135E-8</v>
      </c>
      <c r="N14" s="5">
        <f>SUM(Calculations!Q$76,Calculations!Q$84,Calculations!Q$92,Calculations!Q$100,Calculations!Q$107)</f>
        <v>5.0248703550642901E-8</v>
      </c>
      <c r="O14" s="5">
        <f>SUM(Calculations!R$76,Calculations!R$84,Calculations!R$92,Calculations!R$100,Calculations!R$107)</f>
        <v>4.9899950802461426E-8</v>
      </c>
      <c r="P14" s="5">
        <f>SUM(Calculations!S$76,Calculations!S$84,Calculations!S$92,Calculations!S$100,Calculations!S$107)</f>
        <v>4.9543278700817767E-8</v>
      </c>
      <c r="Q14" s="5">
        <f>SUM(Calculations!T$76,Calculations!T$84,Calculations!T$92,Calculations!T$100,Calculations!T$107)</f>
        <v>4.9527686183211265E-8</v>
      </c>
      <c r="R14" s="5">
        <f>SUM(Calculations!U$76,Calculations!U$84,Calculations!U$92,Calculations!U$100,Calculations!U$107)</f>
        <v>4.9524774008722318E-8</v>
      </c>
      <c r="S14" s="5">
        <f>SUM(Calculations!V$76,Calculations!V$84,Calculations!V$92,Calculations!V$100,Calculations!V$107)</f>
        <v>4.9469188308949105E-8</v>
      </c>
      <c r="T14" s="5">
        <f>SUM(Calculations!W$76,Calculations!W$84,Calculations!W$92,Calculations!W$100,Calculations!W$107)</f>
        <v>4.9256941895715153E-8</v>
      </c>
      <c r="U14" s="5">
        <f>SUM(Calculations!X$76,Calculations!X$84,Calculations!X$92,Calculations!X$100,Calculations!X$107)</f>
        <v>4.9363418468593096E-8</v>
      </c>
      <c r="V14" s="5">
        <f>SUM(Calculations!Y$76,Calculations!Y$84,Calculations!Y$92,Calculations!Y$100,Calculations!Y$107)</f>
        <v>4.8896749163881301E-8</v>
      </c>
      <c r="W14" s="5">
        <f>SUM(Calculations!Z$76,Calculations!Z$84,Calculations!Z$92,Calculations!Z$100,Calculations!Z$107)</f>
        <v>4.8887184647862022E-8</v>
      </c>
      <c r="X14" s="5">
        <f>SUM(Calculations!AA$76,Calculations!AA$84,Calculations!AA$92,Calculations!AA$100,Calculations!AA$107)</f>
        <v>4.899099631928593E-8</v>
      </c>
      <c r="Y14" s="5">
        <f>SUM(Calculations!AB$76,Calculations!AB$84,Calculations!AB$92,Calculations!AB$100,Calculations!AB$107)</f>
        <v>4.9287584183401715E-8</v>
      </c>
      <c r="Z14" s="5">
        <f>SUM(Calculations!AC$76,Calculations!AC$84,Calculations!AC$92,Calculations!AC$100,Calculations!AC$107)</f>
        <v>4.9374459146760595E-8</v>
      </c>
      <c r="AA14" s="5">
        <f>SUM(Calculations!AD$76,Calculations!AD$84,Calculations!AD$92,Calculations!AD$100,Calculations!AD$107)</f>
        <v>4.997170331007398E-8</v>
      </c>
      <c r="AB14" s="5">
        <f>SUM(Calculations!AE$76,Calculations!AE$84,Calculations!AE$92,Calculations!AE$100,Calculations!AE$107)</f>
        <v>4.9976005499928674E-8</v>
      </c>
      <c r="AC14" s="5">
        <f>SUM(Calculations!AF$76,Calculations!AF$84,Calculations!AF$92,Calculations!AF$100,Calculations!AF$107)</f>
        <v>5.0122059106281247E-8</v>
      </c>
      <c r="AD14" s="5">
        <f>SUM(Calculations!AG$76,Calculations!AG$84,Calculations!AG$92,Calculations!AG$100,Calculations!AG$107)</f>
        <v>5.0499971318244456E-8</v>
      </c>
      <c r="AE14" s="5">
        <f>SUM(Calculations!AH$76,Calculations!AH$84,Calculations!AH$92,Calculations!AH$100,Calculations!AH$107)</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299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303</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493</v>
      </c>
      <c r="B18" s="5">
        <f>SUM(Calculations!E$76,Calculations!E$84,Calculations!E$92,Calculations!E$100,Calculations!E$107)</f>
        <v>5.3986331383542402E-8</v>
      </c>
      <c r="C18" s="5">
        <f>SUM(Calculations!F$76,Calculations!F$84,Calculations!F$92,Calculations!F$100,Calculations!F$107)</f>
        <v>5.1998125720606004E-8</v>
      </c>
      <c r="D18" s="5">
        <f>SUM(Calculations!G$76,Calculations!G$84,Calculations!G$92,Calculations!G$100,Calculations!G$107)</f>
        <v>5.1383248665452917E-8</v>
      </c>
      <c r="E18" s="5">
        <f>SUM(Calculations!H$76,Calculations!H$84,Calculations!H$92,Calculations!H$100,Calculations!H$107)</f>
        <v>5.1421461508657386E-8</v>
      </c>
      <c r="F18" s="5">
        <f>SUM(Calculations!I$76,Calculations!I$84,Calculations!I$92,Calculations!I$100,Calculations!I$107)</f>
        <v>5.1654724760904645E-8</v>
      </c>
      <c r="G18" s="5">
        <f>SUM(Calculations!J$76,Calculations!J$84,Calculations!J$92,Calculations!J$100,Calculations!J$107)</f>
        <v>5.1678717810969045E-8</v>
      </c>
      <c r="H18" s="5">
        <f>SUM(Calculations!K$76,Calculations!K$84,Calculations!K$92,Calculations!K$100,Calculations!K$107)</f>
        <v>5.1153032847491224E-8</v>
      </c>
      <c r="I18" s="5">
        <f>SUM(Calculations!L$76,Calculations!L$84,Calculations!L$92,Calculations!L$100,Calculations!L$107)</f>
        <v>5.1115687777521978E-8</v>
      </c>
      <c r="J18" s="5">
        <f>SUM(Calculations!M$76,Calculations!M$84,Calculations!M$92,Calculations!M$100,Calculations!M$107)</f>
        <v>5.0692925178622264E-8</v>
      </c>
      <c r="K18" s="5">
        <f>SUM(Calculations!N$76,Calculations!N$84,Calculations!N$92,Calculations!N$100,Calculations!N$107)</f>
        <v>5.0337105737147462E-8</v>
      </c>
      <c r="L18" s="5">
        <f>SUM(Calculations!O$76,Calculations!O$84,Calculations!O$92,Calculations!O$100,Calculations!O$107)</f>
        <v>5.0170538857928496E-8</v>
      </c>
      <c r="M18" s="5">
        <f>SUM(Calculations!P$76,Calculations!P$84,Calculations!P$92,Calculations!P$100,Calculations!P$107)</f>
        <v>5.0173140223090135E-8</v>
      </c>
      <c r="N18" s="5">
        <f>SUM(Calculations!Q$76,Calculations!Q$84,Calculations!Q$92,Calculations!Q$100,Calculations!Q$107)</f>
        <v>5.0248703550642901E-8</v>
      </c>
      <c r="O18" s="5">
        <f>SUM(Calculations!R$76,Calculations!R$84,Calculations!R$92,Calculations!R$100,Calculations!R$107)</f>
        <v>4.9899950802461426E-8</v>
      </c>
      <c r="P18" s="5">
        <f>SUM(Calculations!S$76,Calculations!S$84,Calculations!S$92,Calculations!S$100,Calculations!S$107)</f>
        <v>4.9543278700817767E-8</v>
      </c>
      <c r="Q18" s="5">
        <f>SUM(Calculations!T$76,Calculations!T$84,Calculations!T$92,Calculations!T$100,Calculations!T$107)</f>
        <v>4.9527686183211265E-8</v>
      </c>
      <c r="R18" s="5">
        <f>SUM(Calculations!U$76,Calculations!U$84,Calculations!U$92,Calculations!U$100,Calculations!U$107)</f>
        <v>4.9524774008722318E-8</v>
      </c>
      <c r="S18" s="5">
        <f>SUM(Calculations!V$76,Calculations!V$84,Calculations!V$92,Calculations!V$100,Calculations!V$107)</f>
        <v>4.9469188308949105E-8</v>
      </c>
      <c r="T18" s="5">
        <f>SUM(Calculations!W$76,Calculations!W$84,Calculations!W$92,Calculations!W$100,Calculations!W$107)</f>
        <v>4.9256941895715153E-8</v>
      </c>
      <c r="U18" s="5">
        <f>SUM(Calculations!X$76,Calculations!X$84,Calculations!X$92,Calculations!X$100,Calculations!X$107)</f>
        <v>4.9363418468593096E-8</v>
      </c>
      <c r="V18" s="5">
        <f>SUM(Calculations!Y$76,Calculations!Y$84,Calculations!Y$92,Calculations!Y$100,Calculations!Y$107)</f>
        <v>4.8896749163881301E-8</v>
      </c>
      <c r="W18" s="5">
        <f>SUM(Calculations!Z$76,Calculations!Z$84,Calculations!Z$92,Calculations!Z$100,Calculations!Z$107)</f>
        <v>4.8887184647862022E-8</v>
      </c>
      <c r="X18" s="5">
        <f>SUM(Calculations!AA$76,Calculations!AA$84,Calculations!AA$92,Calculations!AA$100,Calculations!AA$107)</f>
        <v>4.899099631928593E-8</v>
      </c>
      <c r="Y18" s="5">
        <f>SUM(Calculations!AB$76,Calculations!AB$84,Calculations!AB$92,Calculations!AB$100,Calculations!AB$107)</f>
        <v>4.9287584183401715E-8</v>
      </c>
      <c r="Z18" s="5">
        <f>SUM(Calculations!AC$76,Calculations!AC$84,Calculations!AC$92,Calculations!AC$100,Calculations!AC$107)</f>
        <v>4.9374459146760595E-8</v>
      </c>
      <c r="AA18" s="5">
        <f>SUM(Calculations!AD$76,Calculations!AD$84,Calculations!AD$92,Calculations!AD$100,Calculations!AD$107)</f>
        <v>4.997170331007398E-8</v>
      </c>
      <c r="AB18" s="5">
        <f>SUM(Calculations!AE$76,Calculations!AE$84,Calculations!AE$92,Calculations!AE$100,Calculations!AE$107)</f>
        <v>4.9976005499928674E-8</v>
      </c>
      <c r="AC18" s="5">
        <f>SUM(Calculations!AF$76,Calculations!AF$84,Calculations!AF$92,Calculations!AF$100,Calculations!AF$107)</f>
        <v>5.0122059106281247E-8</v>
      </c>
      <c r="AD18" s="5">
        <f>SUM(Calculations!AG$76,Calculations!AG$84,Calculations!AG$92,Calculations!AG$100,Calculations!AG$107)</f>
        <v>5.0499971318244456E-8</v>
      </c>
      <c r="AE18" s="5">
        <f>SUM(Calculations!AH$76,Calculations!AH$84,Calculations!AH$92,Calculations!AH$100,Calculations!AH$107)</f>
        <v>5.0725794418153479E-8</v>
      </c>
      <c r="AF18" s="5"/>
      <c r="AG18" s="5"/>
    </row>
    <row r="19" spans="1:33" x14ac:dyDescent="0.35">
      <c r="A19" t="s">
        <v>494</v>
      </c>
      <c r="B19" s="5">
        <f>SUM(Calculations!E$76,Calculations!E$84,Calculations!E$92,Calculations!E$100,Calculations!E$107)</f>
        <v>5.3986331383542402E-8</v>
      </c>
      <c r="C19" s="5">
        <f>SUM(Calculations!F$76,Calculations!F$84,Calculations!F$92,Calculations!F$100,Calculations!F$107)</f>
        <v>5.1998125720606004E-8</v>
      </c>
      <c r="D19" s="5">
        <f>SUM(Calculations!G$76,Calculations!G$84,Calculations!G$92,Calculations!G$100,Calculations!G$107)</f>
        <v>5.1383248665452917E-8</v>
      </c>
      <c r="E19" s="5">
        <f>SUM(Calculations!H$76,Calculations!H$84,Calculations!H$92,Calculations!H$100,Calculations!H$107)</f>
        <v>5.1421461508657386E-8</v>
      </c>
      <c r="F19" s="5">
        <f>SUM(Calculations!I$76,Calculations!I$84,Calculations!I$92,Calculations!I$100,Calculations!I$107)</f>
        <v>5.1654724760904645E-8</v>
      </c>
      <c r="G19" s="5">
        <f>SUM(Calculations!J$76,Calculations!J$84,Calculations!J$92,Calculations!J$100,Calculations!J$107)</f>
        <v>5.1678717810969045E-8</v>
      </c>
      <c r="H19" s="5">
        <f>SUM(Calculations!K$76,Calculations!K$84,Calculations!K$92,Calculations!K$100,Calculations!K$107)</f>
        <v>5.1153032847491224E-8</v>
      </c>
      <c r="I19" s="5">
        <f>SUM(Calculations!L$76,Calculations!L$84,Calculations!L$92,Calculations!L$100,Calculations!L$107)</f>
        <v>5.1115687777521978E-8</v>
      </c>
      <c r="J19" s="5">
        <f>SUM(Calculations!M$76,Calculations!M$84,Calculations!M$92,Calculations!M$100,Calculations!M$107)</f>
        <v>5.0692925178622264E-8</v>
      </c>
      <c r="K19" s="5">
        <f>SUM(Calculations!N$76,Calculations!N$84,Calculations!N$92,Calculations!N$100,Calculations!N$107)</f>
        <v>5.0337105737147462E-8</v>
      </c>
      <c r="L19" s="5">
        <f>SUM(Calculations!O$76,Calculations!O$84,Calculations!O$92,Calculations!O$100,Calculations!O$107)</f>
        <v>5.0170538857928496E-8</v>
      </c>
      <c r="M19" s="5">
        <f>SUM(Calculations!P$76,Calculations!P$84,Calculations!P$92,Calculations!P$100,Calculations!P$107)</f>
        <v>5.0173140223090135E-8</v>
      </c>
      <c r="N19" s="5">
        <f>SUM(Calculations!Q$76,Calculations!Q$84,Calculations!Q$92,Calculations!Q$100,Calculations!Q$107)</f>
        <v>5.0248703550642901E-8</v>
      </c>
      <c r="O19" s="5">
        <f>SUM(Calculations!R$76,Calculations!R$84,Calculations!R$92,Calculations!R$100,Calculations!R$107)</f>
        <v>4.9899950802461426E-8</v>
      </c>
      <c r="P19" s="5">
        <f>SUM(Calculations!S$76,Calculations!S$84,Calculations!S$92,Calculations!S$100,Calculations!S$107)</f>
        <v>4.9543278700817767E-8</v>
      </c>
      <c r="Q19" s="5">
        <f>SUM(Calculations!T$76,Calculations!T$84,Calculations!T$92,Calculations!T$100,Calculations!T$107)</f>
        <v>4.9527686183211265E-8</v>
      </c>
      <c r="R19" s="5">
        <f>SUM(Calculations!U$76,Calculations!U$84,Calculations!U$92,Calculations!U$100,Calculations!U$107)</f>
        <v>4.9524774008722318E-8</v>
      </c>
      <c r="S19" s="5">
        <f>SUM(Calculations!V$76,Calculations!V$84,Calculations!V$92,Calculations!V$100,Calculations!V$107)</f>
        <v>4.9469188308949105E-8</v>
      </c>
      <c r="T19" s="5">
        <f>SUM(Calculations!W$76,Calculations!W$84,Calculations!W$92,Calculations!W$100,Calculations!W$107)</f>
        <v>4.9256941895715153E-8</v>
      </c>
      <c r="U19" s="5">
        <f>SUM(Calculations!X$76,Calculations!X$84,Calculations!X$92,Calculations!X$100,Calculations!X$107)</f>
        <v>4.9363418468593096E-8</v>
      </c>
      <c r="V19" s="5">
        <f>SUM(Calculations!Y$76,Calculations!Y$84,Calculations!Y$92,Calculations!Y$100,Calculations!Y$107)</f>
        <v>4.8896749163881301E-8</v>
      </c>
      <c r="W19" s="5">
        <f>SUM(Calculations!Z$76,Calculations!Z$84,Calculations!Z$92,Calculations!Z$100,Calculations!Z$107)</f>
        <v>4.8887184647862022E-8</v>
      </c>
      <c r="X19" s="5">
        <f>SUM(Calculations!AA$76,Calculations!AA$84,Calculations!AA$92,Calculations!AA$100,Calculations!AA$107)</f>
        <v>4.899099631928593E-8</v>
      </c>
      <c r="Y19" s="5">
        <f>SUM(Calculations!AB$76,Calculations!AB$84,Calculations!AB$92,Calculations!AB$100,Calculations!AB$107)</f>
        <v>4.9287584183401715E-8</v>
      </c>
      <c r="Z19" s="5">
        <f>SUM(Calculations!AC$76,Calculations!AC$84,Calculations!AC$92,Calculations!AC$100,Calculations!AC$107)</f>
        <v>4.9374459146760595E-8</v>
      </c>
      <c r="AA19" s="5">
        <f>SUM(Calculations!AD$76,Calculations!AD$84,Calculations!AD$92,Calculations!AD$100,Calculations!AD$107)</f>
        <v>4.997170331007398E-8</v>
      </c>
      <c r="AB19" s="5">
        <f>SUM(Calculations!AE$76,Calculations!AE$84,Calculations!AE$92,Calculations!AE$100,Calculations!AE$107)</f>
        <v>4.9976005499928674E-8</v>
      </c>
      <c r="AC19" s="5">
        <f>SUM(Calculations!AF$76,Calculations!AF$84,Calculations!AF$92,Calculations!AF$100,Calculations!AF$107)</f>
        <v>5.0122059106281247E-8</v>
      </c>
      <c r="AD19" s="5">
        <f>SUM(Calculations!AG$76,Calculations!AG$84,Calculations!AG$92,Calculations!AG$100,Calculations!AG$107)</f>
        <v>5.0499971318244456E-8</v>
      </c>
      <c r="AE19" s="5">
        <f>SUM(Calculations!AH$76,Calculations!AH$84,Calculations!AH$92,Calculations!AH$100,Calculations!AH$107)</f>
        <v>5.0725794418153479E-8</v>
      </c>
      <c r="AF19" s="5"/>
      <c r="AG19" s="5"/>
    </row>
    <row r="20" spans="1:33" x14ac:dyDescent="0.35">
      <c r="A20" t="s">
        <v>495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workbookViewId="0">
      <selection activeCell="F22" sqref="F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304</v>
      </c>
      <c r="B3" s="5">
        <f>SUM(Calculations!D44,Calculations!D49)</f>
        <v>1.1688331332566029E-8</v>
      </c>
      <c r="C3" s="5">
        <f>SUM(Calculations!E44,Calculations!E49)</f>
        <v>1.2530977686883014E-8</v>
      </c>
      <c r="D3" s="5">
        <f>SUM(Calculations!F44,Calculations!F49)</f>
        <v>1.3080727704691741E-8</v>
      </c>
      <c r="E3" s="5">
        <f>SUM(Calculations!G44,Calculations!G49)</f>
        <v>1.23359238375124E-8</v>
      </c>
      <c r="F3" s="5">
        <f>SUM(Calculations!H44,Calculations!H49)</f>
        <v>1.2873453446857612E-8</v>
      </c>
      <c r="G3" s="5">
        <f>SUM(Calculations!I44,Calculations!I49)</f>
        <v>1.3691419983437346E-8</v>
      </c>
      <c r="H3" s="5">
        <f>SUM(Calculations!J44,Calculations!J49)</f>
        <v>1.4797514344955404E-8</v>
      </c>
      <c r="I3" s="5">
        <f>SUM(Calculations!K44,Calculations!K49)</f>
        <v>1.6017176929277762E-8</v>
      </c>
      <c r="J3" s="5">
        <f>SUM(Calculations!L44,Calculations!L49)</f>
        <v>1.7446568028640022E-8</v>
      </c>
      <c r="K3" s="5">
        <f>SUM(Calculations!M44,Calculations!M49)</f>
        <v>1.8143601961446507E-8</v>
      </c>
      <c r="L3" s="5">
        <f>SUM(Calculations!N44,Calculations!N49)</f>
        <v>1.8206457136816512E-8</v>
      </c>
      <c r="M3" s="5">
        <f>SUM(Calculations!O44,Calculations!O49)</f>
        <v>1.8106852439427581E-8</v>
      </c>
      <c r="N3" s="5">
        <f>SUM(Calculations!P44,Calculations!P49)</f>
        <v>1.816866976139147E-8</v>
      </c>
      <c r="O3" s="5">
        <f>SUM(Calculations!Q44,Calculations!Q49)</f>
        <v>1.830006447810851E-8</v>
      </c>
      <c r="P3" s="5">
        <f>SUM(Calculations!R44,Calculations!R49)</f>
        <v>1.8195601810955155E-8</v>
      </c>
      <c r="Q3" s="5">
        <f>SUM(Calculations!S44,Calculations!S49)</f>
        <v>1.836337934531092E-8</v>
      </c>
      <c r="R3" s="5">
        <f>SUM(Calculations!T44,Calculations!T49)</f>
        <v>1.8750526618032787E-8</v>
      </c>
      <c r="S3" s="5">
        <f>SUM(Calculations!U44,Calculations!U49)</f>
        <v>1.8992088073178992E-8</v>
      </c>
      <c r="T3" s="5">
        <f>SUM(Calculations!V44,Calculations!V49)</f>
        <v>1.9355537746617628E-8</v>
      </c>
      <c r="U3" s="5">
        <f>SUM(Calculations!W44,Calculations!W49)</f>
        <v>1.9582254717935267E-8</v>
      </c>
      <c r="V3" s="5">
        <f>SUM(Calculations!X44,Calculations!X49)</f>
        <v>1.957048892204496E-8</v>
      </c>
      <c r="W3" s="5">
        <f>SUM(Calculations!Y44,Calculations!Y49)</f>
        <v>1.9542873327537735E-8</v>
      </c>
      <c r="X3" s="5">
        <f>SUM(Calculations!Z44,Calculations!Z49)</f>
        <v>1.9762360968985972E-8</v>
      </c>
      <c r="Y3" s="5">
        <f>SUM(Calculations!AA44,Calculations!AA49)</f>
        <v>2.0016881368430806E-8</v>
      </c>
      <c r="Z3" s="5">
        <f>SUM(Calculations!AB44,Calculations!AB49)</f>
        <v>2.0207237882564139E-8</v>
      </c>
      <c r="AA3" s="5">
        <f>SUM(Calculations!AC44,Calculations!AC49)</f>
        <v>2.0389112796177811E-8</v>
      </c>
      <c r="AB3" s="5">
        <f>SUM(Calculations!AD44,Calculations!AD49)</f>
        <v>2.0475698887272012E-8</v>
      </c>
      <c r="AC3" s="5">
        <f>SUM(Calculations!AE44,Calculations!AE49)</f>
        <v>2.0523681222421194E-8</v>
      </c>
      <c r="AD3" s="5">
        <f>SUM(Calculations!AF44,Calculations!AF49)</f>
        <v>2.0627024749593514E-8</v>
      </c>
      <c r="AE3" s="5">
        <f>SUM(Calculations!AG44,Calculations!AG49)</f>
        <v>2.0868070791946134E-8</v>
      </c>
      <c r="AF3" s="5"/>
      <c r="AG3" s="5"/>
    </row>
    <row r="4" spans="1:33" x14ac:dyDescent="0.35">
      <c r="A4" t="s">
        <v>178</v>
      </c>
      <c r="B4" s="5">
        <f>SUM(Calculations!D56,Calculations!D62,Calculations!D68)</f>
        <v>4.4942128582800537E-8</v>
      </c>
      <c r="C4" s="5">
        <f>SUM(Calculations!E56,Calculations!E62,Calculations!E68)</f>
        <v>4.2183414082981258E-8</v>
      </c>
      <c r="D4" s="5">
        <f>SUM(Calculations!F56,Calculations!F62,Calculations!F68)</f>
        <v>4.1354274243663866E-8</v>
      </c>
      <c r="E4" s="5">
        <f>SUM(Calculations!G56,Calculations!G62,Calculations!G68)</f>
        <v>4.1398511074577239E-8</v>
      </c>
      <c r="F4" s="5">
        <f>SUM(Calculations!H56,Calculations!H62,Calculations!H68)</f>
        <v>4.1083935229177445E-8</v>
      </c>
      <c r="G4" s="5">
        <f>SUM(Calculations!I56,Calculations!I62,Calculations!I68)</f>
        <v>4.0516725680783316E-8</v>
      </c>
      <c r="H4" s="5">
        <f>SUM(Calculations!J56,Calculations!J62,Calculations!J68)</f>
        <v>4.0498040524200067E-8</v>
      </c>
      <c r="I4" s="5">
        <f>SUM(Calculations!K56,Calculations!K62,Calculations!K68)</f>
        <v>4.0184823579596474E-8</v>
      </c>
      <c r="J4" s="5">
        <f>SUM(Calculations!L56,Calculations!L62,Calculations!L68)</f>
        <v>4.0124410615108028E-8</v>
      </c>
      <c r="K4" s="5">
        <f>SUM(Calculations!M56,Calculations!M62,Calculations!M68)</f>
        <v>3.9933773613980344E-8</v>
      </c>
      <c r="L4" s="5">
        <f>SUM(Calculations!N56,Calculations!N62,Calculations!N68)</f>
        <v>3.9785718956503935E-8</v>
      </c>
      <c r="M4" s="5">
        <f>SUM(Calculations!O56,Calculations!O62,Calculations!O68)</f>
        <v>3.9436454661660067E-8</v>
      </c>
      <c r="N4" s="5">
        <f>SUM(Calculations!P56,Calculations!P62,Calculations!P68)</f>
        <v>3.9064649236204941E-8</v>
      </c>
      <c r="O4" s="5">
        <f>SUM(Calculations!Q56,Calculations!Q62,Calculations!Q68)</f>
        <v>3.8795967667702683E-8</v>
      </c>
      <c r="P4" s="5">
        <f>SUM(Calculations!R56,Calculations!R62,Calculations!R68)</f>
        <v>3.8565263284987302E-8</v>
      </c>
      <c r="Q4" s="5">
        <f>SUM(Calculations!S56,Calculations!S62,Calculations!S68)</f>
        <v>3.8381419741423605E-8</v>
      </c>
      <c r="R4" s="5">
        <f>SUM(Calculations!T56,Calculations!T62,Calculations!T68)</f>
        <v>3.8188182331540768E-8</v>
      </c>
      <c r="S4" s="5">
        <f>SUM(Calculations!U56,Calculations!U62,Calculations!U68)</f>
        <v>3.8101415232016447E-8</v>
      </c>
      <c r="T4" s="5">
        <f>SUM(Calculations!V56,Calculations!V62,Calculations!V68)</f>
        <v>3.7970228570000659E-8</v>
      </c>
      <c r="U4" s="5">
        <f>SUM(Calculations!W56,Calculations!W62,Calculations!W68)</f>
        <v>3.8010648991509427E-8</v>
      </c>
      <c r="V4" s="5">
        <f>SUM(Calculations!X56,Calculations!X62,Calculations!X68)</f>
        <v>3.8064331034170585E-8</v>
      </c>
      <c r="W4" s="5">
        <f>SUM(Calculations!Y56,Calculations!Y62,Calculations!Y68)</f>
        <v>3.7876097815022608E-8</v>
      </c>
      <c r="X4" s="5">
        <f>SUM(Calculations!Z56,Calculations!Z62,Calculations!Z68)</f>
        <v>3.7690835800523242E-8</v>
      </c>
      <c r="Y4" s="5">
        <f>SUM(Calculations!AA56,Calculations!AA62,Calculations!AA68)</f>
        <v>3.74878438384087E-8</v>
      </c>
      <c r="Z4" s="5">
        <f>SUM(Calculations!AB56,Calculations!AB62,Calculations!AB68)</f>
        <v>3.7359381842580614E-8</v>
      </c>
      <c r="AA4" s="5">
        <f>SUM(Calculations!AC56,Calculations!AC62,Calculations!AC68)</f>
        <v>3.7382338615613546E-8</v>
      </c>
      <c r="AB4" s="5">
        <f>SUM(Calculations!AD56,Calculations!AD62,Calculations!AD68)</f>
        <v>3.7361560429805878E-8</v>
      </c>
      <c r="AC4" s="5">
        <f>SUM(Calculations!AE56,Calculations!AE62,Calculations!AE68)</f>
        <v>3.727017663507696E-8</v>
      </c>
      <c r="AD4" s="5">
        <f>SUM(Calculations!AF56,Calculations!AF62,Calculations!AF68)</f>
        <v>3.7074911712861427E-8</v>
      </c>
      <c r="AE4" s="5">
        <f>SUM(Calculations!AG56,Calculations!AG62,Calculations!AG68)</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SUM(Calculations!E$76,Calculations!E$84,Calculations!E$92,Calculations!E$100,Calculations!E$107)</f>
        <v>5.3986331383542402E-8</v>
      </c>
      <c r="C10" s="5">
        <f>SUM(Calculations!F$76,Calculations!F$84,Calculations!F$92,Calculations!F$100,Calculations!F$107)</f>
        <v>5.1998125720606004E-8</v>
      </c>
      <c r="D10" s="5">
        <f>SUM(Calculations!G$76,Calculations!G$84,Calculations!G$92,Calculations!G$100,Calculations!G$107)</f>
        <v>5.1383248665452917E-8</v>
      </c>
      <c r="E10" s="5">
        <f>SUM(Calculations!H$76,Calculations!H$84,Calculations!H$92,Calculations!H$100,Calculations!H$107)</f>
        <v>5.1421461508657386E-8</v>
      </c>
      <c r="F10" s="5">
        <f>SUM(Calculations!I$76,Calculations!I$84,Calculations!I$92,Calculations!I$100,Calculations!I$107)</f>
        <v>5.1654724760904645E-8</v>
      </c>
      <c r="G10" s="5">
        <f>SUM(Calculations!J$76,Calculations!J$84,Calculations!J$92,Calculations!J$100,Calculations!J$107)</f>
        <v>5.1678717810969045E-8</v>
      </c>
      <c r="H10" s="5">
        <f>SUM(Calculations!K$76,Calculations!K$84,Calculations!K$92,Calculations!K$100,Calculations!K$107)</f>
        <v>5.1153032847491224E-8</v>
      </c>
      <c r="I10" s="5">
        <f>SUM(Calculations!L$76,Calculations!L$84,Calculations!L$92,Calculations!L$100,Calculations!L$107)</f>
        <v>5.1115687777521978E-8</v>
      </c>
      <c r="J10" s="5">
        <f>SUM(Calculations!M$76,Calculations!M$84,Calculations!M$92,Calculations!M$100,Calculations!M$107)</f>
        <v>5.0692925178622264E-8</v>
      </c>
      <c r="K10" s="5">
        <f>SUM(Calculations!N$76,Calculations!N$84,Calculations!N$92,Calculations!N$100,Calculations!N$107)</f>
        <v>5.0337105737147462E-8</v>
      </c>
      <c r="L10" s="5">
        <f>SUM(Calculations!O$76,Calculations!O$84,Calculations!O$92,Calculations!O$100,Calculations!O$107)</f>
        <v>5.0170538857928496E-8</v>
      </c>
      <c r="M10" s="5">
        <f>SUM(Calculations!P$76,Calculations!P$84,Calculations!P$92,Calculations!P$100,Calculations!P$107)</f>
        <v>5.0173140223090135E-8</v>
      </c>
      <c r="N10" s="5">
        <f>SUM(Calculations!Q$76,Calculations!Q$84,Calculations!Q$92,Calculations!Q$100,Calculations!Q$107)</f>
        <v>5.0248703550642901E-8</v>
      </c>
      <c r="O10" s="5">
        <f>SUM(Calculations!R$76,Calculations!R$84,Calculations!R$92,Calculations!R$100,Calculations!R$107)</f>
        <v>4.9899950802461426E-8</v>
      </c>
      <c r="P10" s="5">
        <f>SUM(Calculations!S$76,Calculations!S$84,Calculations!S$92,Calculations!S$100,Calculations!S$107)</f>
        <v>4.9543278700817767E-8</v>
      </c>
      <c r="Q10" s="5">
        <f>SUM(Calculations!T$76,Calculations!T$84,Calculations!T$92,Calculations!T$100,Calculations!T$107)</f>
        <v>4.9527686183211265E-8</v>
      </c>
      <c r="R10" s="5">
        <f>SUM(Calculations!U$76,Calculations!U$84,Calculations!U$92,Calculations!U$100,Calculations!U$107)</f>
        <v>4.9524774008722318E-8</v>
      </c>
      <c r="S10" s="5">
        <f>SUM(Calculations!V$76,Calculations!V$84,Calculations!V$92,Calculations!V$100,Calculations!V$107)</f>
        <v>4.9469188308949105E-8</v>
      </c>
      <c r="T10" s="5">
        <f>SUM(Calculations!W$76,Calculations!W$84,Calculations!W$92,Calculations!W$100,Calculations!W$107)</f>
        <v>4.9256941895715153E-8</v>
      </c>
      <c r="U10" s="5">
        <f>SUM(Calculations!X$76,Calculations!X$84,Calculations!X$92,Calculations!X$100,Calculations!X$107)</f>
        <v>4.9363418468593096E-8</v>
      </c>
      <c r="V10" s="5">
        <f>SUM(Calculations!Y$76,Calculations!Y$84,Calculations!Y$92,Calculations!Y$100,Calculations!Y$107)</f>
        <v>4.8896749163881301E-8</v>
      </c>
      <c r="W10" s="5">
        <f>SUM(Calculations!Z$76,Calculations!Z$84,Calculations!Z$92,Calculations!Z$100,Calculations!Z$107)</f>
        <v>4.8887184647862022E-8</v>
      </c>
      <c r="X10" s="5">
        <f>SUM(Calculations!AA$76,Calculations!AA$84,Calculations!AA$92,Calculations!AA$100,Calculations!AA$107)</f>
        <v>4.899099631928593E-8</v>
      </c>
      <c r="Y10" s="5">
        <f>SUM(Calculations!AB$76,Calculations!AB$84,Calculations!AB$92,Calculations!AB$100,Calculations!AB$107)</f>
        <v>4.9287584183401715E-8</v>
      </c>
      <c r="Z10" s="5">
        <f>SUM(Calculations!AC$76,Calculations!AC$84,Calculations!AC$92,Calculations!AC$100,Calculations!AC$107)</f>
        <v>4.9374459146760595E-8</v>
      </c>
      <c r="AA10" s="5">
        <f>SUM(Calculations!AD$76,Calculations!AD$84,Calculations!AD$92,Calculations!AD$100,Calculations!AD$107)</f>
        <v>4.997170331007398E-8</v>
      </c>
      <c r="AB10" s="5">
        <f>SUM(Calculations!AE$76,Calculations!AE$84,Calculations!AE$92,Calculations!AE$100,Calculations!AE$107)</f>
        <v>4.9976005499928674E-8</v>
      </c>
      <c r="AC10" s="5">
        <f>SUM(Calculations!AF$76,Calculations!AF$84,Calculations!AF$92,Calculations!AF$100,Calculations!AF$107)</f>
        <v>5.0122059106281247E-8</v>
      </c>
      <c r="AD10" s="5">
        <f>SUM(Calculations!AG$76,Calculations!AG$84,Calculations!AG$92,Calculations!AG$100,Calculations!AG$107)</f>
        <v>5.0499971318244456E-8</v>
      </c>
      <c r="AE10" s="5">
        <f>SUM(Calculations!AH$76,Calculations!AH$84,Calculations!AH$92,Calculations!AH$100,Calculations!AH$107)</f>
        <v>5.0725794418153479E-8</v>
      </c>
      <c r="AF10" s="5"/>
      <c r="AG10" s="5"/>
    </row>
    <row r="11" spans="1:33" x14ac:dyDescent="0.35">
      <c r="A11" t="s">
        <v>181</v>
      </c>
      <c r="B11" s="5">
        <f>SUM(Calculations!E$76,Calculations!E$84,Calculations!E$92,Calculations!E$100,Calculations!E$107)</f>
        <v>5.3986331383542402E-8</v>
      </c>
      <c r="C11" s="5">
        <f>SUM(Calculations!F$76,Calculations!F$84,Calculations!F$92,Calculations!F$100,Calculations!F$107)</f>
        <v>5.1998125720606004E-8</v>
      </c>
      <c r="D11" s="5">
        <f>SUM(Calculations!G$76,Calculations!G$84,Calculations!G$92,Calculations!G$100,Calculations!G$107)</f>
        <v>5.1383248665452917E-8</v>
      </c>
      <c r="E11" s="5">
        <f>SUM(Calculations!H$76,Calculations!H$84,Calculations!H$92,Calculations!H$100,Calculations!H$107)</f>
        <v>5.1421461508657386E-8</v>
      </c>
      <c r="F11" s="5">
        <f>SUM(Calculations!I$76,Calculations!I$84,Calculations!I$92,Calculations!I$100,Calculations!I$107)</f>
        <v>5.1654724760904645E-8</v>
      </c>
      <c r="G11" s="5">
        <f>SUM(Calculations!J$76,Calculations!J$84,Calculations!J$92,Calculations!J$100,Calculations!J$107)</f>
        <v>5.1678717810969045E-8</v>
      </c>
      <c r="H11" s="5">
        <f>SUM(Calculations!K$76,Calculations!K$84,Calculations!K$92,Calculations!K$100,Calculations!K$107)</f>
        <v>5.1153032847491224E-8</v>
      </c>
      <c r="I11" s="5">
        <f>SUM(Calculations!L$76,Calculations!L$84,Calculations!L$92,Calculations!L$100,Calculations!L$107)</f>
        <v>5.1115687777521978E-8</v>
      </c>
      <c r="J11" s="5">
        <f>SUM(Calculations!M$76,Calculations!M$84,Calculations!M$92,Calculations!M$100,Calculations!M$107)</f>
        <v>5.0692925178622264E-8</v>
      </c>
      <c r="K11" s="5">
        <f>SUM(Calculations!N$76,Calculations!N$84,Calculations!N$92,Calculations!N$100,Calculations!N$107)</f>
        <v>5.0337105737147462E-8</v>
      </c>
      <c r="L11" s="5">
        <f>SUM(Calculations!O$76,Calculations!O$84,Calculations!O$92,Calculations!O$100,Calculations!O$107)</f>
        <v>5.0170538857928496E-8</v>
      </c>
      <c r="M11" s="5">
        <f>SUM(Calculations!P$76,Calculations!P$84,Calculations!P$92,Calculations!P$100,Calculations!P$107)</f>
        <v>5.0173140223090135E-8</v>
      </c>
      <c r="N11" s="5">
        <f>SUM(Calculations!Q$76,Calculations!Q$84,Calculations!Q$92,Calculations!Q$100,Calculations!Q$107)</f>
        <v>5.0248703550642901E-8</v>
      </c>
      <c r="O11" s="5">
        <f>SUM(Calculations!R$76,Calculations!R$84,Calculations!R$92,Calculations!R$100,Calculations!R$107)</f>
        <v>4.9899950802461426E-8</v>
      </c>
      <c r="P11" s="5">
        <f>SUM(Calculations!S$76,Calculations!S$84,Calculations!S$92,Calculations!S$100,Calculations!S$107)</f>
        <v>4.9543278700817767E-8</v>
      </c>
      <c r="Q11" s="5">
        <f>SUM(Calculations!T$76,Calculations!T$84,Calculations!T$92,Calculations!T$100,Calculations!T$107)</f>
        <v>4.9527686183211265E-8</v>
      </c>
      <c r="R11" s="5">
        <f>SUM(Calculations!U$76,Calculations!U$84,Calculations!U$92,Calculations!U$100,Calculations!U$107)</f>
        <v>4.9524774008722318E-8</v>
      </c>
      <c r="S11" s="5">
        <f>SUM(Calculations!V$76,Calculations!V$84,Calculations!V$92,Calculations!V$100,Calculations!V$107)</f>
        <v>4.9469188308949105E-8</v>
      </c>
      <c r="T11" s="5">
        <f>SUM(Calculations!W$76,Calculations!W$84,Calculations!W$92,Calculations!W$100,Calculations!W$107)</f>
        <v>4.9256941895715153E-8</v>
      </c>
      <c r="U11" s="5">
        <f>SUM(Calculations!X$76,Calculations!X$84,Calculations!X$92,Calculations!X$100,Calculations!X$107)</f>
        <v>4.9363418468593096E-8</v>
      </c>
      <c r="V11" s="5">
        <f>SUM(Calculations!Y$76,Calculations!Y$84,Calculations!Y$92,Calculations!Y$100,Calculations!Y$107)</f>
        <v>4.8896749163881301E-8</v>
      </c>
      <c r="W11" s="5">
        <f>SUM(Calculations!Z$76,Calculations!Z$84,Calculations!Z$92,Calculations!Z$100,Calculations!Z$107)</f>
        <v>4.8887184647862022E-8</v>
      </c>
      <c r="X11" s="5">
        <f>SUM(Calculations!AA$76,Calculations!AA$84,Calculations!AA$92,Calculations!AA$100,Calculations!AA$107)</f>
        <v>4.899099631928593E-8</v>
      </c>
      <c r="Y11" s="5">
        <f>SUM(Calculations!AB$76,Calculations!AB$84,Calculations!AB$92,Calculations!AB$100,Calculations!AB$107)</f>
        <v>4.9287584183401715E-8</v>
      </c>
      <c r="Z11" s="5">
        <f>SUM(Calculations!AC$76,Calculations!AC$84,Calculations!AC$92,Calculations!AC$100,Calculations!AC$107)</f>
        <v>4.9374459146760595E-8</v>
      </c>
      <c r="AA11" s="5">
        <f>SUM(Calculations!AD$76,Calculations!AD$84,Calculations!AD$92,Calculations!AD$100,Calculations!AD$107)</f>
        <v>4.997170331007398E-8</v>
      </c>
      <c r="AB11" s="5">
        <f>SUM(Calculations!AE$76,Calculations!AE$84,Calculations!AE$92,Calculations!AE$100,Calculations!AE$107)</f>
        <v>4.9976005499928674E-8</v>
      </c>
      <c r="AC11" s="5">
        <f>SUM(Calculations!AF$76,Calculations!AF$84,Calculations!AF$92,Calculations!AF$100,Calculations!AF$107)</f>
        <v>5.0122059106281247E-8</v>
      </c>
      <c r="AD11" s="5">
        <f>SUM(Calculations!AG$76,Calculations!AG$84,Calculations!AG$92,Calculations!AG$100,Calculations!AG$107)</f>
        <v>5.0499971318244456E-8</v>
      </c>
      <c r="AE11" s="5">
        <f>SUM(Calculations!AH$76,Calculations!AH$84,Calculations!AH$92,Calculations!AH$100,Calculations!AH$107)</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SUM(Calculations!E$76,Calculations!E$84,Calculations!E$92,Calculations!E$100,Calculations!E$107)</f>
        <v>5.3986331383542402E-8</v>
      </c>
      <c r="C14" s="5">
        <f>SUM(Calculations!F$76,Calculations!F$84,Calculations!F$92,Calculations!F$100,Calculations!F$107)</f>
        <v>5.1998125720606004E-8</v>
      </c>
      <c r="D14" s="5">
        <f>SUM(Calculations!G$76,Calculations!G$84,Calculations!G$92,Calculations!G$100,Calculations!G$107)</f>
        <v>5.1383248665452917E-8</v>
      </c>
      <c r="E14" s="5">
        <f>SUM(Calculations!H$76,Calculations!H$84,Calculations!H$92,Calculations!H$100,Calculations!H$107)</f>
        <v>5.1421461508657386E-8</v>
      </c>
      <c r="F14" s="5">
        <f>SUM(Calculations!I$76,Calculations!I$84,Calculations!I$92,Calculations!I$100,Calculations!I$107)</f>
        <v>5.1654724760904645E-8</v>
      </c>
      <c r="G14" s="5">
        <f>SUM(Calculations!J$76,Calculations!J$84,Calculations!J$92,Calculations!J$100,Calculations!J$107)</f>
        <v>5.1678717810969045E-8</v>
      </c>
      <c r="H14" s="5">
        <f>SUM(Calculations!K$76,Calculations!K$84,Calculations!K$92,Calculations!K$100,Calculations!K$107)</f>
        <v>5.1153032847491224E-8</v>
      </c>
      <c r="I14" s="5">
        <f>SUM(Calculations!L$76,Calculations!L$84,Calculations!L$92,Calculations!L$100,Calculations!L$107)</f>
        <v>5.1115687777521978E-8</v>
      </c>
      <c r="J14" s="5">
        <f>SUM(Calculations!M$76,Calculations!M$84,Calculations!M$92,Calculations!M$100,Calculations!M$107)</f>
        <v>5.0692925178622264E-8</v>
      </c>
      <c r="K14" s="5">
        <f>SUM(Calculations!N$76,Calculations!N$84,Calculations!N$92,Calculations!N$100,Calculations!N$107)</f>
        <v>5.0337105737147462E-8</v>
      </c>
      <c r="L14" s="5">
        <f>SUM(Calculations!O$76,Calculations!O$84,Calculations!O$92,Calculations!O$100,Calculations!O$107)</f>
        <v>5.0170538857928496E-8</v>
      </c>
      <c r="M14" s="5">
        <f>SUM(Calculations!P$76,Calculations!P$84,Calculations!P$92,Calculations!P$100,Calculations!P$107)</f>
        <v>5.0173140223090135E-8</v>
      </c>
      <c r="N14" s="5">
        <f>SUM(Calculations!Q$76,Calculations!Q$84,Calculations!Q$92,Calculations!Q$100,Calculations!Q$107)</f>
        <v>5.0248703550642901E-8</v>
      </c>
      <c r="O14" s="5">
        <f>SUM(Calculations!R$76,Calculations!R$84,Calculations!R$92,Calculations!R$100,Calculations!R$107)</f>
        <v>4.9899950802461426E-8</v>
      </c>
      <c r="P14" s="5">
        <f>SUM(Calculations!S$76,Calculations!S$84,Calculations!S$92,Calculations!S$100,Calculations!S$107)</f>
        <v>4.9543278700817767E-8</v>
      </c>
      <c r="Q14" s="5">
        <f>SUM(Calculations!T$76,Calculations!T$84,Calculations!T$92,Calculations!T$100,Calculations!T$107)</f>
        <v>4.9527686183211265E-8</v>
      </c>
      <c r="R14" s="5">
        <f>SUM(Calculations!U$76,Calculations!U$84,Calculations!U$92,Calculations!U$100,Calculations!U$107)</f>
        <v>4.9524774008722318E-8</v>
      </c>
      <c r="S14" s="5">
        <f>SUM(Calculations!V$76,Calculations!V$84,Calculations!V$92,Calculations!V$100,Calculations!V$107)</f>
        <v>4.9469188308949105E-8</v>
      </c>
      <c r="T14" s="5">
        <f>SUM(Calculations!W$76,Calculations!W$84,Calculations!W$92,Calculations!W$100,Calculations!W$107)</f>
        <v>4.9256941895715153E-8</v>
      </c>
      <c r="U14" s="5">
        <f>SUM(Calculations!X$76,Calculations!X$84,Calculations!X$92,Calculations!X$100,Calculations!X$107)</f>
        <v>4.9363418468593096E-8</v>
      </c>
      <c r="V14" s="5">
        <f>SUM(Calculations!Y$76,Calculations!Y$84,Calculations!Y$92,Calculations!Y$100,Calculations!Y$107)</f>
        <v>4.8896749163881301E-8</v>
      </c>
      <c r="W14" s="5">
        <f>SUM(Calculations!Z$76,Calculations!Z$84,Calculations!Z$92,Calculations!Z$100,Calculations!Z$107)</f>
        <v>4.8887184647862022E-8</v>
      </c>
      <c r="X14" s="5">
        <f>SUM(Calculations!AA$76,Calculations!AA$84,Calculations!AA$92,Calculations!AA$100,Calculations!AA$107)</f>
        <v>4.899099631928593E-8</v>
      </c>
      <c r="Y14" s="5">
        <f>SUM(Calculations!AB$76,Calculations!AB$84,Calculations!AB$92,Calculations!AB$100,Calculations!AB$107)</f>
        <v>4.9287584183401715E-8</v>
      </c>
      <c r="Z14" s="5">
        <f>SUM(Calculations!AC$76,Calculations!AC$84,Calculations!AC$92,Calculations!AC$100,Calculations!AC$107)</f>
        <v>4.9374459146760595E-8</v>
      </c>
      <c r="AA14" s="5">
        <f>SUM(Calculations!AD$76,Calculations!AD$84,Calculations!AD$92,Calculations!AD$100,Calculations!AD$107)</f>
        <v>4.997170331007398E-8</v>
      </c>
      <c r="AB14" s="5">
        <f>SUM(Calculations!AE$76,Calculations!AE$84,Calculations!AE$92,Calculations!AE$100,Calculations!AE$107)</f>
        <v>4.9976005499928674E-8</v>
      </c>
      <c r="AC14" s="5">
        <f>SUM(Calculations!AF$76,Calculations!AF$84,Calculations!AF$92,Calculations!AF$100,Calculations!AF$107)</f>
        <v>5.0122059106281247E-8</v>
      </c>
      <c r="AD14" s="5">
        <f>SUM(Calculations!AG$76,Calculations!AG$84,Calculations!AG$92,Calculations!AG$100,Calculations!AG$107)</f>
        <v>5.0499971318244456E-8</v>
      </c>
      <c r="AE14" s="5">
        <f>SUM(Calculations!AH$76,Calculations!AH$84,Calculations!AH$92,Calculations!AH$100,Calculations!AH$107)</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299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303</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493</v>
      </c>
      <c r="B18" s="5">
        <f>SUM(Calculations!E$76,Calculations!E$84,Calculations!E$92,Calculations!E$100,Calculations!E$107)</f>
        <v>5.3986331383542402E-8</v>
      </c>
      <c r="C18" s="5">
        <f>SUM(Calculations!F$76,Calculations!F$84,Calculations!F$92,Calculations!F$100,Calculations!F$107)</f>
        <v>5.1998125720606004E-8</v>
      </c>
      <c r="D18" s="5">
        <f>SUM(Calculations!G$76,Calculations!G$84,Calculations!G$92,Calculations!G$100,Calculations!G$107)</f>
        <v>5.1383248665452917E-8</v>
      </c>
      <c r="E18" s="5">
        <f>SUM(Calculations!H$76,Calculations!H$84,Calculations!H$92,Calculations!H$100,Calculations!H$107)</f>
        <v>5.1421461508657386E-8</v>
      </c>
      <c r="F18" s="5">
        <f>SUM(Calculations!I$76,Calculations!I$84,Calculations!I$92,Calculations!I$100,Calculations!I$107)</f>
        <v>5.1654724760904645E-8</v>
      </c>
      <c r="G18" s="5">
        <f>SUM(Calculations!J$76,Calculations!J$84,Calculations!J$92,Calculations!J$100,Calculations!J$107)</f>
        <v>5.1678717810969045E-8</v>
      </c>
      <c r="H18" s="5">
        <f>SUM(Calculations!K$76,Calculations!K$84,Calculations!K$92,Calculations!K$100,Calculations!K$107)</f>
        <v>5.1153032847491224E-8</v>
      </c>
      <c r="I18" s="5">
        <f>SUM(Calculations!L$76,Calculations!L$84,Calculations!L$92,Calculations!L$100,Calculations!L$107)</f>
        <v>5.1115687777521978E-8</v>
      </c>
      <c r="J18" s="5">
        <f>SUM(Calculations!M$76,Calculations!M$84,Calculations!M$92,Calculations!M$100,Calculations!M$107)</f>
        <v>5.0692925178622264E-8</v>
      </c>
      <c r="K18" s="5">
        <f>SUM(Calculations!N$76,Calculations!N$84,Calculations!N$92,Calculations!N$100,Calculations!N$107)</f>
        <v>5.0337105737147462E-8</v>
      </c>
      <c r="L18" s="5">
        <f>SUM(Calculations!O$76,Calculations!O$84,Calculations!O$92,Calculations!O$100,Calculations!O$107)</f>
        <v>5.0170538857928496E-8</v>
      </c>
      <c r="M18" s="5">
        <f>SUM(Calculations!P$76,Calculations!P$84,Calculations!P$92,Calculations!P$100,Calculations!P$107)</f>
        <v>5.0173140223090135E-8</v>
      </c>
      <c r="N18" s="5">
        <f>SUM(Calculations!Q$76,Calculations!Q$84,Calculations!Q$92,Calculations!Q$100,Calculations!Q$107)</f>
        <v>5.0248703550642901E-8</v>
      </c>
      <c r="O18" s="5">
        <f>SUM(Calculations!R$76,Calculations!R$84,Calculations!R$92,Calculations!R$100,Calculations!R$107)</f>
        <v>4.9899950802461426E-8</v>
      </c>
      <c r="P18" s="5">
        <f>SUM(Calculations!S$76,Calculations!S$84,Calculations!S$92,Calculations!S$100,Calculations!S$107)</f>
        <v>4.9543278700817767E-8</v>
      </c>
      <c r="Q18" s="5">
        <f>SUM(Calculations!T$76,Calculations!T$84,Calculations!T$92,Calculations!T$100,Calculations!T$107)</f>
        <v>4.9527686183211265E-8</v>
      </c>
      <c r="R18" s="5">
        <f>SUM(Calculations!U$76,Calculations!U$84,Calculations!U$92,Calculations!U$100,Calculations!U$107)</f>
        <v>4.9524774008722318E-8</v>
      </c>
      <c r="S18" s="5">
        <f>SUM(Calculations!V$76,Calculations!V$84,Calculations!V$92,Calculations!V$100,Calculations!V$107)</f>
        <v>4.9469188308949105E-8</v>
      </c>
      <c r="T18" s="5">
        <f>SUM(Calculations!W$76,Calculations!W$84,Calculations!W$92,Calculations!W$100,Calculations!W$107)</f>
        <v>4.9256941895715153E-8</v>
      </c>
      <c r="U18" s="5">
        <f>SUM(Calculations!X$76,Calculations!X$84,Calculations!X$92,Calculations!X$100,Calculations!X$107)</f>
        <v>4.9363418468593096E-8</v>
      </c>
      <c r="V18" s="5">
        <f>SUM(Calculations!Y$76,Calculations!Y$84,Calculations!Y$92,Calculations!Y$100,Calculations!Y$107)</f>
        <v>4.8896749163881301E-8</v>
      </c>
      <c r="W18" s="5">
        <f>SUM(Calculations!Z$76,Calculations!Z$84,Calculations!Z$92,Calculations!Z$100,Calculations!Z$107)</f>
        <v>4.8887184647862022E-8</v>
      </c>
      <c r="X18" s="5">
        <f>SUM(Calculations!AA$76,Calculations!AA$84,Calculations!AA$92,Calculations!AA$100,Calculations!AA$107)</f>
        <v>4.899099631928593E-8</v>
      </c>
      <c r="Y18" s="5">
        <f>SUM(Calculations!AB$76,Calculations!AB$84,Calculations!AB$92,Calculations!AB$100,Calculations!AB$107)</f>
        <v>4.9287584183401715E-8</v>
      </c>
      <c r="Z18" s="5">
        <f>SUM(Calculations!AC$76,Calculations!AC$84,Calculations!AC$92,Calculations!AC$100,Calculations!AC$107)</f>
        <v>4.9374459146760595E-8</v>
      </c>
      <c r="AA18" s="5">
        <f>SUM(Calculations!AD$76,Calculations!AD$84,Calculations!AD$92,Calculations!AD$100,Calculations!AD$107)</f>
        <v>4.997170331007398E-8</v>
      </c>
      <c r="AB18" s="5">
        <f>SUM(Calculations!AE$76,Calculations!AE$84,Calculations!AE$92,Calculations!AE$100,Calculations!AE$107)</f>
        <v>4.9976005499928674E-8</v>
      </c>
      <c r="AC18" s="5">
        <f>SUM(Calculations!AF$76,Calculations!AF$84,Calculations!AF$92,Calculations!AF$100,Calculations!AF$107)</f>
        <v>5.0122059106281247E-8</v>
      </c>
      <c r="AD18" s="5">
        <f>SUM(Calculations!AG$76,Calculations!AG$84,Calculations!AG$92,Calculations!AG$100,Calculations!AG$107)</f>
        <v>5.0499971318244456E-8</v>
      </c>
      <c r="AE18" s="5">
        <f>SUM(Calculations!AH$76,Calculations!AH$84,Calculations!AH$92,Calculations!AH$100,Calculations!AH$107)</f>
        <v>5.0725794418153479E-8</v>
      </c>
      <c r="AF18" s="5"/>
      <c r="AG18" s="5"/>
    </row>
    <row r="19" spans="1:33" x14ac:dyDescent="0.35">
      <c r="A19" t="s">
        <v>494</v>
      </c>
      <c r="B19" s="5">
        <f>SUM(Calculations!E$76,Calculations!E$84,Calculations!E$92,Calculations!E$100,Calculations!E$107)</f>
        <v>5.3986331383542402E-8</v>
      </c>
      <c r="C19" s="5">
        <f>SUM(Calculations!F$76,Calculations!F$84,Calculations!F$92,Calculations!F$100,Calculations!F$107)</f>
        <v>5.1998125720606004E-8</v>
      </c>
      <c r="D19" s="5">
        <f>SUM(Calculations!G$76,Calculations!G$84,Calculations!G$92,Calculations!G$100,Calculations!G$107)</f>
        <v>5.1383248665452917E-8</v>
      </c>
      <c r="E19" s="5">
        <f>SUM(Calculations!H$76,Calculations!H$84,Calculations!H$92,Calculations!H$100,Calculations!H$107)</f>
        <v>5.1421461508657386E-8</v>
      </c>
      <c r="F19" s="5">
        <f>SUM(Calculations!I$76,Calculations!I$84,Calculations!I$92,Calculations!I$100,Calculations!I$107)</f>
        <v>5.1654724760904645E-8</v>
      </c>
      <c r="G19" s="5">
        <f>SUM(Calculations!J$76,Calculations!J$84,Calculations!J$92,Calculations!J$100,Calculations!J$107)</f>
        <v>5.1678717810969045E-8</v>
      </c>
      <c r="H19" s="5">
        <f>SUM(Calculations!K$76,Calculations!K$84,Calculations!K$92,Calculations!K$100,Calculations!K$107)</f>
        <v>5.1153032847491224E-8</v>
      </c>
      <c r="I19" s="5">
        <f>SUM(Calculations!L$76,Calculations!L$84,Calculations!L$92,Calculations!L$100,Calculations!L$107)</f>
        <v>5.1115687777521978E-8</v>
      </c>
      <c r="J19" s="5">
        <f>SUM(Calculations!M$76,Calculations!M$84,Calculations!M$92,Calculations!M$100,Calculations!M$107)</f>
        <v>5.0692925178622264E-8</v>
      </c>
      <c r="K19" s="5">
        <f>SUM(Calculations!N$76,Calculations!N$84,Calculations!N$92,Calculations!N$100,Calculations!N$107)</f>
        <v>5.0337105737147462E-8</v>
      </c>
      <c r="L19" s="5">
        <f>SUM(Calculations!O$76,Calculations!O$84,Calculations!O$92,Calculations!O$100,Calculations!O$107)</f>
        <v>5.0170538857928496E-8</v>
      </c>
      <c r="M19" s="5">
        <f>SUM(Calculations!P$76,Calculations!P$84,Calculations!P$92,Calculations!P$100,Calculations!P$107)</f>
        <v>5.0173140223090135E-8</v>
      </c>
      <c r="N19" s="5">
        <f>SUM(Calculations!Q$76,Calculations!Q$84,Calculations!Q$92,Calculations!Q$100,Calculations!Q$107)</f>
        <v>5.0248703550642901E-8</v>
      </c>
      <c r="O19" s="5">
        <f>SUM(Calculations!R$76,Calculations!R$84,Calculations!R$92,Calculations!R$100,Calculations!R$107)</f>
        <v>4.9899950802461426E-8</v>
      </c>
      <c r="P19" s="5">
        <f>SUM(Calculations!S$76,Calculations!S$84,Calculations!S$92,Calculations!S$100,Calculations!S$107)</f>
        <v>4.9543278700817767E-8</v>
      </c>
      <c r="Q19" s="5">
        <f>SUM(Calculations!T$76,Calculations!T$84,Calculations!T$92,Calculations!T$100,Calculations!T$107)</f>
        <v>4.9527686183211265E-8</v>
      </c>
      <c r="R19" s="5">
        <f>SUM(Calculations!U$76,Calculations!U$84,Calculations!U$92,Calculations!U$100,Calculations!U$107)</f>
        <v>4.9524774008722318E-8</v>
      </c>
      <c r="S19" s="5">
        <f>SUM(Calculations!V$76,Calculations!V$84,Calculations!V$92,Calculations!V$100,Calculations!V$107)</f>
        <v>4.9469188308949105E-8</v>
      </c>
      <c r="T19" s="5">
        <f>SUM(Calculations!W$76,Calculations!W$84,Calculations!W$92,Calculations!W$100,Calculations!W$107)</f>
        <v>4.9256941895715153E-8</v>
      </c>
      <c r="U19" s="5">
        <f>SUM(Calculations!X$76,Calculations!X$84,Calculations!X$92,Calculations!X$100,Calculations!X$107)</f>
        <v>4.9363418468593096E-8</v>
      </c>
      <c r="V19" s="5">
        <f>SUM(Calculations!Y$76,Calculations!Y$84,Calculations!Y$92,Calculations!Y$100,Calculations!Y$107)</f>
        <v>4.8896749163881301E-8</v>
      </c>
      <c r="W19" s="5">
        <f>SUM(Calculations!Z$76,Calculations!Z$84,Calculations!Z$92,Calculations!Z$100,Calculations!Z$107)</f>
        <v>4.8887184647862022E-8</v>
      </c>
      <c r="X19" s="5">
        <f>SUM(Calculations!AA$76,Calculations!AA$84,Calculations!AA$92,Calculations!AA$100,Calculations!AA$107)</f>
        <v>4.899099631928593E-8</v>
      </c>
      <c r="Y19" s="5">
        <f>SUM(Calculations!AB$76,Calculations!AB$84,Calculations!AB$92,Calculations!AB$100,Calculations!AB$107)</f>
        <v>4.9287584183401715E-8</v>
      </c>
      <c r="Z19" s="5">
        <f>SUM(Calculations!AC$76,Calculations!AC$84,Calculations!AC$92,Calculations!AC$100,Calculations!AC$107)</f>
        <v>4.9374459146760595E-8</v>
      </c>
      <c r="AA19" s="5">
        <f>SUM(Calculations!AD$76,Calculations!AD$84,Calculations!AD$92,Calculations!AD$100,Calculations!AD$107)</f>
        <v>4.997170331007398E-8</v>
      </c>
      <c r="AB19" s="5">
        <f>SUM(Calculations!AE$76,Calculations!AE$84,Calculations!AE$92,Calculations!AE$100,Calculations!AE$107)</f>
        <v>4.9976005499928674E-8</v>
      </c>
      <c r="AC19" s="5">
        <f>SUM(Calculations!AF$76,Calculations!AF$84,Calculations!AF$92,Calculations!AF$100,Calculations!AF$107)</f>
        <v>5.0122059106281247E-8</v>
      </c>
      <c r="AD19" s="5">
        <f>SUM(Calculations!AG$76,Calculations!AG$84,Calculations!AG$92,Calculations!AG$100,Calculations!AG$107)</f>
        <v>5.0499971318244456E-8</v>
      </c>
      <c r="AE19" s="5">
        <f>SUM(Calculations!AH$76,Calculations!AH$84,Calculations!AH$92,Calculations!AH$100,Calculations!AH$107)</f>
        <v>5.0725794418153479E-8</v>
      </c>
      <c r="AF19" s="5"/>
      <c r="AG19" s="5"/>
    </row>
    <row r="20" spans="1:33" x14ac:dyDescent="0.35">
      <c r="A20" t="s">
        <v>495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745</v>
      </c>
      <c r="B22" s="5">
        <f>'Inflation Reduction Act - Hydgn'!B37</f>
        <v>0</v>
      </c>
      <c r="C22" s="5">
        <f>'Inflation Reduction Act - Hydgn'!C37</f>
        <v>0</v>
      </c>
      <c r="D22" s="5">
        <f>'Inflation Reduction Act - Hydgn'!D37</f>
        <v>0</v>
      </c>
      <c r="E22" s="5">
        <f>'Inflation Reduction Act - Hydgn'!E37</f>
        <v>0</v>
      </c>
      <c r="F22" s="5">
        <f>'Inflation Reduction Act - Hydgn'!F37</f>
        <v>0</v>
      </c>
      <c r="G22" s="5">
        <f>'Inflation Reduction Act - Hydgn'!G37</f>
        <v>0</v>
      </c>
      <c r="H22" s="5">
        <f>'Inflation Reduction Act - Hydgn'!H37</f>
        <v>0</v>
      </c>
      <c r="I22" s="5">
        <f>'Inflation Reduction Act - Hydgn'!I37</f>
        <v>0</v>
      </c>
      <c r="J22" s="5">
        <f>'Inflation Reduction Act - Hydgn'!J37</f>
        <v>0</v>
      </c>
      <c r="K22" s="5">
        <f>'Inflation Reduction Act - Hydgn'!K37</f>
        <v>0</v>
      </c>
      <c r="L22" s="5">
        <f>'Inflation Reduction Act - Hydgn'!L37</f>
        <v>0</v>
      </c>
      <c r="M22" s="5">
        <f>'Inflation Reduction Act - Hydgn'!M37</f>
        <v>0</v>
      </c>
      <c r="N22" s="5">
        <f>'Inflation Reduction Act - Hydgn'!N37</f>
        <v>0</v>
      </c>
      <c r="O22" s="5">
        <f>'Inflation Reduction Act - Hydgn'!O37</f>
        <v>0</v>
      </c>
      <c r="P22" s="5">
        <f>'Inflation Reduction Act - Hydgn'!P37</f>
        <v>0</v>
      </c>
      <c r="Q22" s="5">
        <f>'Inflation Reduction Act - Hydgn'!Q37</f>
        <v>0</v>
      </c>
      <c r="R22" s="5">
        <f>'Inflation Reduction Act - Hydgn'!R37</f>
        <v>0</v>
      </c>
      <c r="S22" s="5">
        <f>'Inflation Reduction Act - Hydgn'!S37</f>
        <v>0</v>
      </c>
      <c r="T22" s="5">
        <f>'Inflation Reduction Act - Hydgn'!T37</f>
        <v>0</v>
      </c>
      <c r="U22" s="5">
        <f>'Inflation Reduction Act - Hydgn'!U37</f>
        <v>0</v>
      </c>
      <c r="V22" s="5">
        <f>'Inflation Reduction Act - Hydgn'!V37</f>
        <v>0</v>
      </c>
      <c r="W22" s="5">
        <f>'Inflation Reduction Act - Hydgn'!W37</f>
        <v>0</v>
      </c>
      <c r="X22" s="5">
        <f>'Inflation Reduction Act - Hydgn'!X37</f>
        <v>0</v>
      </c>
      <c r="Y22" s="5">
        <f>'Inflation Reduction Act - Hydgn'!Y37</f>
        <v>0</v>
      </c>
      <c r="Z22" s="5">
        <f>'Inflation Reduction Act - Hydgn'!Z37</f>
        <v>0</v>
      </c>
      <c r="AA22" s="5">
        <f>'Inflation Reduction Act - Hydgn'!AA37</f>
        <v>0</v>
      </c>
      <c r="AB22" s="5">
        <f>'Inflation Reduction Act - Hydgn'!AB37</f>
        <v>0</v>
      </c>
      <c r="AC22" s="5">
        <f>'Inflation Reduction Act - Hydgn'!AC37</f>
        <v>0</v>
      </c>
      <c r="AD22" s="5">
        <f>'Inflation Reduction Act - Hydgn'!AD37</f>
        <v>0</v>
      </c>
      <c r="AE22" s="5">
        <f>'Inflation Reduction Act - Hydgn'!AE37</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304</v>
      </c>
      <c r="B3" s="5">
        <f>SUM(Calculations!D44,Calculations!D49)</f>
        <v>1.1688331332566029E-8</v>
      </c>
      <c r="C3" s="5">
        <f>SUM(Calculations!E44,Calculations!E49)</f>
        <v>1.2530977686883014E-8</v>
      </c>
      <c r="D3" s="5">
        <f>SUM(Calculations!F44,Calculations!F49)</f>
        <v>1.3080727704691741E-8</v>
      </c>
      <c r="E3" s="5">
        <f>SUM(Calculations!G44,Calculations!G49)</f>
        <v>1.23359238375124E-8</v>
      </c>
      <c r="F3" s="5">
        <f>SUM(Calculations!H44,Calculations!H49)</f>
        <v>1.2873453446857612E-8</v>
      </c>
      <c r="G3" s="5">
        <f>SUM(Calculations!I44,Calculations!I49)</f>
        <v>1.3691419983437346E-8</v>
      </c>
      <c r="H3" s="5">
        <f>SUM(Calculations!J44,Calculations!J49)</f>
        <v>1.4797514344955404E-8</v>
      </c>
      <c r="I3" s="5">
        <f>SUM(Calculations!K44,Calculations!K49)</f>
        <v>1.6017176929277762E-8</v>
      </c>
      <c r="J3" s="5">
        <f>SUM(Calculations!L44,Calculations!L49)</f>
        <v>1.7446568028640022E-8</v>
      </c>
      <c r="K3" s="5">
        <f>SUM(Calculations!M44,Calculations!M49)</f>
        <v>1.8143601961446507E-8</v>
      </c>
      <c r="L3" s="5">
        <f>SUM(Calculations!N44,Calculations!N49)</f>
        <v>1.8206457136816512E-8</v>
      </c>
      <c r="M3" s="5">
        <f>SUM(Calculations!O44,Calculations!O49)</f>
        <v>1.8106852439427581E-8</v>
      </c>
      <c r="N3" s="5">
        <f>SUM(Calculations!P44,Calculations!P49)</f>
        <v>1.816866976139147E-8</v>
      </c>
      <c r="O3" s="5">
        <f>SUM(Calculations!Q44,Calculations!Q49)</f>
        <v>1.830006447810851E-8</v>
      </c>
      <c r="P3" s="5">
        <f>SUM(Calculations!R44,Calculations!R49)</f>
        <v>1.8195601810955155E-8</v>
      </c>
      <c r="Q3" s="5">
        <f>SUM(Calculations!S44,Calculations!S49)</f>
        <v>1.836337934531092E-8</v>
      </c>
      <c r="R3" s="5">
        <f>SUM(Calculations!T44,Calculations!T49)</f>
        <v>1.8750526618032787E-8</v>
      </c>
      <c r="S3" s="5">
        <f>SUM(Calculations!U44,Calculations!U49)</f>
        <v>1.8992088073178992E-8</v>
      </c>
      <c r="T3" s="5">
        <f>SUM(Calculations!V44,Calculations!V49)</f>
        <v>1.9355537746617628E-8</v>
      </c>
      <c r="U3" s="5">
        <f>SUM(Calculations!W44,Calculations!W49)</f>
        <v>1.9582254717935267E-8</v>
      </c>
      <c r="V3" s="5">
        <f>SUM(Calculations!X44,Calculations!X49)</f>
        <v>1.957048892204496E-8</v>
      </c>
      <c r="W3" s="5">
        <f>SUM(Calculations!Y44,Calculations!Y49)</f>
        <v>1.9542873327537735E-8</v>
      </c>
      <c r="X3" s="5">
        <f>SUM(Calculations!Z44,Calculations!Z49)</f>
        <v>1.9762360968985972E-8</v>
      </c>
      <c r="Y3" s="5">
        <f>SUM(Calculations!AA44,Calculations!AA49)</f>
        <v>2.0016881368430806E-8</v>
      </c>
      <c r="Z3" s="5">
        <f>SUM(Calculations!AB44,Calculations!AB49)</f>
        <v>2.0207237882564139E-8</v>
      </c>
      <c r="AA3" s="5">
        <f>SUM(Calculations!AC44,Calculations!AC49)</f>
        <v>2.0389112796177811E-8</v>
      </c>
      <c r="AB3" s="5">
        <f>SUM(Calculations!AD44,Calculations!AD49)</f>
        <v>2.0475698887272012E-8</v>
      </c>
      <c r="AC3" s="5">
        <f>SUM(Calculations!AE44,Calculations!AE49)</f>
        <v>2.0523681222421194E-8</v>
      </c>
      <c r="AD3" s="5">
        <f>SUM(Calculations!AF44,Calculations!AF49)</f>
        <v>2.0627024749593514E-8</v>
      </c>
      <c r="AE3" s="5">
        <f>SUM(Calculations!AG44,Calculations!AG49)</f>
        <v>2.0868070791946134E-8</v>
      </c>
      <c r="AF3" s="5"/>
      <c r="AG3" s="5"/>
    </row>
    <row r="4" spans="1:33" x14ac:dyDescent="0.35">
      <c r="A4" t="s">
        <v>178</v>
      </c>
      <c r="B4" s="5">
        <f>SUM(Calculations!D56,Calculations!D62,Calculations!D68)</f>
        <v>4.4942128582800537E-8</v>
      </c>
      <c r="C4" s="5">
        <f>SUM(Calculations!E56,Calculations!E62,Calculations!E68)</f>
        <v>4.2183414082981258E-8</v>
      </c>
      <c r="D4" s="5">
        <f>SUM(Calculations!F56,Calculations!F62,Calculations!F68)</f>
        <v>4.1354274243663866E-8</v>
      </c>
      <c r="E4" s="5">
        <f>SUM(Calculations!G56,Calculations!G62,Calculations!G68)</f>
        <v>4.1398511074577239E-8</v>
      </c>
      <c r="F4" s="5">
        <f>SUM(Calculations!H56,Calculations!H62,Calculations!H68)</f>
        <v>4.1083935229177445E-8</v>
      </c>
      <c r="G4" s="5">
        <f>SUM(Calculations!I56,Calculations!I62,Calculations!I68)</f>
        <v>4.0516725680783316E-8</v>
      </c>
      <c r="H4" s="5">
        <f>SUM(Calculations!J56,Calculations!J62,Calculations!J68)</f>
        <v>4.0498040524200067E-8</v>
      </c>
      <c r="I4" s="5">
        <f>SUM(Calculations!K56,Calculations!K62,Calculations!K68)</f>
        <v>4.0184823579596474E-8</v>
      </c>
      <c r="J4" s="5">
        <f>SUM(Calculations!L56,Calculations!L62,Calculations!L68)</f>
        <v>4.0124410615108028E-8</v>
      </c>
      <c r="K4" s="5">
        <f>SUM(Calculations!M56,Calculations!M62,Calculations!M68)</f>
        <v>3.9933773613980344E-8</v>
      </c>
      <c r="L4" s="5">
        <f>SUM(Calculations!N56,Calculations!N62,Calculations!N68)</f>
        <v>3.9785718956503935E-8</v>
      </c>
      <c r="M4" s="5">
        <f>SUM(Calculations!O56,Calculations!O62,Calculations!O68)</f>
        <v>3.9436454661660067E-8</v>
      </c>
      <c r="N4" s="5">
        <f>SUM(Calculations!P56,Calculations!P62,Calculations!P68)</f>
        <v>3.9064649236204941E-8</v>
      </c>
      <c r="O4" s="5">
        <f>SUM(Calculations!Q56,Calculations!Q62,Calculations!Q68)</f>
        <v>3.8795967667702683E-8</v>
      </c>
      <c r="P4" s="5">
        <f>SUM(Calculations!R56,Calculations!R62,Calculations!R68)</f>
        <v>3.8565263284987302E-8</v>
      </c>
      <c r="Q4" s="5">
        <f>SUM(Calculations!S56,Calculations!S62,Calculations!S68)</f>
        <v>3.8381419741423605E-8</v>
      </c>
      <c r="R4" s="5">
        <f>SUM(Calculations!T56,Calculations!T62,Calculations!T68)</f>
        <v>3.8188182331540768E-8</v>
      </c>
      <c r="S4" s="5">
        <f>SUM(Calculations!U56,Calculations!U62,Calculations!U68)</f>
        <v>3.8101415232016447E-8</v>
      </c>
      <c r="T4" s="5">
        <f>SUM(Calculations!V56,Calculations!V62,Calculations!V68)</f>
        <v>3.7970228570000659E-8</v>
      </c>
      <c r="U4" s="5">
        <f>SUM(Calculations!W56,Calculations!W62,Calculations!W68)</f>
        <v>3.8010648991509427E-8</v>
      </c>
      <c r="V4" s="5">
        <f>SUM(Calculations!X56,Calculations!X62,Calculations!X68)</f>
        <v>3.8064331034170585E-8</v>
      </c>
      <c r="W4" s="5">
        <f>SUM(Calculations!Y56,Calculations!Y62,Calculations!Y68)</f>
        <v>3.7876097815022608E-8</v>
      </c>
      <c r="X4" s="5">
        <f>SUM(Calculations!Z56,Calculations!Z62,Calculations!Z68)</f>
        <v>3.7690835800523242E-8</v>
      </c>
      <c r="Y4" s="5">
        <f>SUM(Calculations!AA56,Calculations!AA62,Calculations!AA68)</f>
        <v>3.74878438384087E-8</v>
      </c>
      <c r="Z4" s="5">
        <f>SUM(Calculations!AB56,Calculations!AB62,Calculations!AB68)</f>
        <v>3.7359381842580614E-8</v>
      </c>
      <c r="AA4" s="5">
        <f>SUM(Calculations!AC56,Calculations!AC62,Calculations!AC68)</f>
        <v>3.7382338615613546E-8</v>
      </c>
      <c r="AB4" s="5">
        <f>SUM(Calculations!AD56,Calculations!AD62,Calculations!AD68)</f>
        <v>3.7361560429805878E-8</v>
      </c>
      <c r="AC4" s="5">
        <f>SUM(Calculations!AE56,Calculations!AE62,Calculations!AE68)</f>
        <v>3.727017663507696E-8</v>
      </c>
      <c r="AD4" s="5">
        <f>SUM(Calculations!AF56,Calculations!AF62,Calculations!AF68)</f>
        <v>3.7074911712861427E-8</v>
      </c>
      <c r="AE4" s="5">
        <f>SUM(Calculations!AG56,Calculations!AG62,Calculations!AG68)</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SUM(Calculations!E$76,Calculations!E$84,Calculations!E$92,Calculations!E$100,Calculations!E$107)</f>
        <v>5.3986331383542402E-8</v>
      </c>
      <c r="C10" s="5">
        <f>SUM(Calculations!F$76,Calculations!F$84,Calculations!F$92,Calculations!F$100,Calculations!F$107)</f>
        <v>5.1998125720606004E-8</v>
      </c>
      <c r="D10" s="5">
        <f>SUM(Calculations!G$76,Calculations!G$84,Calculations!G$92,Calculations!G$100,Calculations!G$107)</f>
        <v>5.1383248665452917E-8</v>
      </c>
      <c r="E10" s="5">
        <f>SUM(Calculations!H$76,Calculations!H$84,Calculations!H$92,Calculations!H$100,Calculations!H$107)</f>
        <v>5.1421461508657386E-8</v>
      </c>
      <c r="F10" s="5">
        <f>SUM(Calculations!I$76,Calculations!I$84,Calculations!I$92,Calculations!I$100,Calculations!I$107)</f>
        <v>5.1654724760904645E-8</v>
      </c>
      <c r="G10" s="5">
        <f>SUM(Calculations!J$76,Calculations!J$84,Calculations!J$92,Calculations!J$100,Calculations!J$107)</f>
        <v>5.1678717810969045E-8</v>
      </c>
      <c r="H10" s="5">
        <f>SUM(Calculations!K$76,Calculations!K$84,Calculations!K$92,Calculations!K$100,Calculations!K$107)</f>
        <v>5.1153032847491224E-8</v>
      </c>
      <c r="I10" s="5">
        <f>SUM(Calculations!L$76,Calculations!L$84,Calculations!L$92,Calculations!L$100,Calculations!L$107)</f>
        <v>5.1115687777521978E-8</v>
      </c>
      <c r="J10" s="5">
        <f>SUM(Calculations!M$76,Calculations!M$84,Calculations!M$92,Calculations!M$100,Calculations!M$107)</f>
        <v>5.0692925178622264E-8</v>
      </c>
      <c r="K10" s="5">
        <f>SUM(Calculations!N$76,Calculations!N$84,Calculations!N$92,Calculations!N$100,Calculations!N$107)</f>
        <v>5.0337105737147462E-8</v>
      </c>
      <c r="L10" s="5">
        <f>SUM(Calculations!O$76,Calculations!O$84,Calculations!O$92,Calculations!O$100,Calculations!O$107)</f>
        <v>5.0170538857928496E-8</v>
      </c>
      <c r="M10" s="5">
        <f>SUM(Calculations!P$76,Calculations!P$84,Calculations!P$92,Calculations!P$100,Calculations!P$107)</f>
        <v>5.0173140223090135E-8</v>
      </c>
      <c r="N10" s="5">
        <f>SUM(Calculations!Q$76,Calculations!Q$84,Calculations!Q$92,Calculations!Q$100,Calculations!Q$107)</f>
        <v>5.0248703550642901E-8</v>
      </c>
      <c r="O10" s="5">
        <f>SUM(Calculations!R$76,Calculations!R$84,Calculations!R$92,Calculations!R$100,Calculations!R$107)</f>
        <v>4.9899950802461426E-8</v>
      </c>
      <c r="P10" s="5">
        <f>SUM(Calculations!S$76,Calculations!S$84,Calculations!S$92,Calculations!S$100,Calculations!S$107)</f>
        <v>4.9543278700817767E-8</v>
      </c>
      <c r="Q10" s="5">
        <f>SUM(Calculations!T$76,Calculations!T$84,Calculations!T$92,Calculations!T$100,Calculations!T$107)</f>
        <v>4.9527686183211265E-8</v>
      </c>
      <c r="R10" s="5">
        <f>SUM(Calculations!U$76,Calculations!U$84,Calculations!U$92,Calculations!U$100,Calculations!U$107)</f>
        <v>4.9524774008722318E-8</v>
      </c>
      <c r="S10" s="5">
        <f>SUM(Calculations!V$76,Calculations!V$84,Calculations!V$92,Calculations!V$100,Calculations!V$107)</f>
        <v>4.9469188308949105E-8</v>
      </c>
      <c r="T10" s="5">
        <f>SUM(Calculations!W$76,Calculations!W$84,Calculations!W$92,Calculations!W$100,Calculations!W$107)</f>
        <v>4.9256941895715153E-8</v>
      </c>
      <c r="U10" s="5">
        <f>SUM(Calculations!X$76,Calculations!X$84,Calculations!X$92,Calculations!X$100,Calculations!X$107)</f>
        <v>4.9363418468593096E-8</v>
      </c>
      <c r="V10" s="5">
        <f>SUM(Calculations!Y$76,Calculations!Y$84,Calculations!Y$92,Calculations!Y$100,Calculations!Y$107)</f>
        <v>4.8896749163881301E-8</v>
      </c>
      <c r="W10" s="5">
        <f>SUM(Calculations!Z$76,Calculations!Z$84,Calculations!Z$92,Calculations!Z$100,Calculations!Z$107)</f>
        <v>4.8887184647862022E-8</v>
      </c>
      <c r="X10" s="5">
        <f>SUM(Calculations!AA$76,Calculations!AA$84,Calculations!AA$92,Calculations!AA$100,Calculations!AA$107)</f>
        <v>4.899099631928593E-8</v>
      </c>
      <c r="Y10" s="5">
        <f>SUM(Calculations!AB$76,Calculations!AB$84,Calculations!AB$92,Calculations!AB$100,Calculations!AB$107)</f>
        <v>4.9287584183401715E-8</v>
      </c>
      <c r="Z10" s="5">
        <f>SUM(Calculations!AC$76,Calculations!AC$84,Calculations!AC$92,Calculations!AC$100,Calculations!AC$107)</f>
        <v>4.9374459146760595E-8</v>
      </c>
      <c r="AA10" s="5">
        <f>SUM(Calculations!AD$76,Calculations!AD$84,Calculations!AD$92,Calculations!AD$100,Calculations!AD$107)</f>
        <v>4.997170331007398E-8</v>
      </c>
      <c r="AB10" s="5">
        <f>SUM(Calculations!AE$76,Calculations!AE$84,Calculations!AE$92,Calculations!AE$100,Calculations!AE$107)</f>
        <v>4.9976005499928674E-8</v>
      </c>
      <c r="AC10" s="5">
        <f>SUM(Calculations!AF$76,Calculations!AF$84,Calculations!AF$92,Calculations!AF$100,Calculations!AF$107)</f>
        <v>5.0122059106281247E-8</v>
      </c>
      <c r="AD10" s="5">
        <f>SUM(Calculations!AG$76,Calculations!AG$84,Calculations!AG$92,Calculations!AG$100,Calculations!AG$107)</f>
        <v>5.0499971318244456E-8</v>
      </c>
      <c r="AE10" s="5">
        <f>SUM(Calculations!AH$76,Calculations!AH$84,Calculations!AH$92,Calculations!AH$100,Calculations!AH$107)</f>
        <v>5.0725794418153479E-8</v>
      </c>
      <c r="AF10" s="5"/>
      <c r="AG10" s="5"/>
    </row>
    <row r="11" spans="1:33" x14ac:dyDescent="0.35">
      <c r="A11" t="s">
        <v>181</v>
      </c>
      <c r="B11" s="5">
        <f>SUM(Calculations!E$76,Calculations!E$84,Calculations!E$92,Calculations!E$100,Calculations!E$107)</f>
        <v>5.3986331383542402E-8</v>
      </c>
      <c r="C11" s="5">
        <f>SUM(Calculations!F$76,Calculations!F$84,Calculations!F$92,Calculations!F$100,Calculations!F$107)</f>
        <v>5.1998125720606004E-8</v>
      </c>
      <c r="D11" s="5">
        <f>SUM(Calculations!G$76,Calculations!G$84,Calculations!G$92,Calculations!G$100,Calculations!G$107)</f>
        <v>5.1383248665452917E-8</v>
      </c>
      <c r="E11" s="5">
        <f>SUM(Calculations!H$76,Calculations!H$84,Calculations!H$92,Calculations!H$100,Calculations!H$107)</f>
        <v>5.1421461508657386E-8</v>
      </c>
      <c r="F11" s="5">
        <f>SUM(Calculations!I$76,Calculations!I$84,Calculations!I$92,Calculations!I$100,Calculations!I$107)</f>
        <v>5.1654724760904645E-8</v>
      </c>
      <c r="G11" s="5">
        <f>SUM(Calculations!J$76,Calculations!J$84,Calculations!J$92,Calculations!J$100,Calculations!J$107)</f>
        <v>5.1678717810969045E-8</v>
      </c>
      <c r="H11" s="5">
        <f>SUM(Calculations!K$76,Calculations!K$84,Calculations!K$92,Calculations!K$100,Calculations!K$107)</f>
        <v>5.1153032847491224E-8</v>
      </c>
      <c r="I11" s="5">
        <f>SUM(Calculations!L$76,Calculations!L$84,Calculations!L$92,Calculations!L$100,Calculations!L$107)</f>
        <v>5.1115687777521978E-8</v>
      </c>
      <c r="J11" s="5">
        <f>SUM(Calculations!M$76,Calculations!M$84,Calculations!M$92,Calculations!M$100,Calculations!M$107)</f>
        <v>5.0692925178622264E-8</v>
      </c>
      <c r="K11" s="5">
        <f>SUM(Calculations!N$76,Calculations!N$84,Calculations!N$92,Calculations!N$100,Calculations!N$107)</f>
        <v>5.0337105737147462E-8</v>
      </c>
      <c r="L11" s="5">
        <f>SUM(Calculations!O$76,Calculations!O$84,Calculations!O$92,Calculations!O$100,Calculations!O$107)</f>
        <v>5.0170538857928496E-8</v>
      </c>
      <c r="M11" s="5">
        <f>SUM(Calculations!P$76,Calculations!P$84,Calculations!P$92,Calculations!P$100,Calculations!P$107)</f>
        <v>5.0173140223090135E-8</v>
      </c>
      <c r="N11" s="5">
        <f>SUM(Calculations!Q$76,Calculations!Q$84,Calculations!Q$92,Calculations!Q$100,Calculations!Q$107)</f>
        <v>5.0248703550642901E-8</v>
      </c>
      <c r="O11" s="5">
        <f>SUM(Calculations!R$76,Calculations!R$84,Calculations!R$92,Calculations!R$100,Calculations!R$107)</f>
        <v>4.9899950802461426E-8</v>
      </c>
      <c r="P11" s="5">
        <f>SUM(Calculations!S$76,Calculations!S$84,Calculations!S$92,Calculations!S$100,Calculations!S$107)</f>
        <v>4.9543278700817767E-8</v>
      </c>
      <c r="Q11" s="5">
        <f>SUM(Calculations!T$76,Calculations!T$84,Calculations!T$92,Calculations!T$100,Calculations!T$107)</f>
        <v>4.9527686183211265E-8</v>
      </c>
      <c r="R11" s="5">
        <f>SUM(Calculations!U$76,Calculations!U$84,Calculations!U$92,Calculations!U$100,Calculations!U$107)</f>
        <v>4.9524774008722318E-8</v>
      </c>
      <c r="S11" s="5">
        <f>SUM(Calculations!V$76,Calculations!V$84,Calculations!V$92,Calculations!V$100,Calculations!V$107)</f>
        <v>4.9469188308949105E-8</v>
      </c>
      <c r="T11" s="5">
        <f>SUM(Calculations!W$76,Calculations!W$84,Calculations!W$92,Calculations!W$100,Calculations!W$107)</f>
        <v>4.9256941895715153E-8</v>
      </c>
      <c r="U11" s="5">
        <f>SUM(Calculations!X$76,Calculations!X$84,Calculations!X$92,Calculations!X$100,Calculations!X$107)</f>
        <v>4.9363418468593096E-8</v>
      </c>
      <c r="V11" s="5">
        <f>SUM(Calculations!Y$76,Calculations!Y$84,Calculations!Y$92,Calculations!Y$100,Calculations!Y$107)</f>
        <v>4.8896749163881301E-8</v>
      </c>
      <c r="W11" s="5">
        <f>SUM(Calculations!Z$76,Calculations!Z$84,Calculations!Z$92,Calculations!Z$100,Calculations!Z$107)</f>
        <v>4.8887184647862022E-8</v>
      </c>
      <c r="X11" s="5">
        <f>SUM(Calculations!AA$76,Calculations!AA$84,Calculations!AA$92,Calculations!AA$100,Calculations!AA$107)</f>
        <v>4.899099631928593E-8</v>
      </c>
      <c r="Y11" s="5">
        <f>SUM(Calculations!AB$76,Calculations!AB$84,Calculations!AB$92,Calculations!AB$100,Calculations!AB$107)</f>
        <v>4.9287584183401715E-8</v>
      </c>
      <c r="Z11" s="5">
        <f>SUM(Calculations!AC$76,Calculations!AC$84,Calculations!AC$92,Calculations!AC$100,Calculations!AC$107)</f>
        <v>4.9374459146760595E-8</v>
      </c>
      <c r="AA11" s="5">
        <f>SUM(Calculations!AD$76,Calculations!AD$84,Calculations!AD$92,Calculations!AD$100,Calculations!AD$107)</f>
        <v>4.997170331007398E-8</v>
      </c>
      <c r="AB11" s="5">
        <f>SUM(Calculations!AE$76,Calculations!AE$84,Calculations!AE$92,Calculations!AE$100,Calculations!AE$107)</f>
        <v>4.9976005499928674E-8</v>
      </c>
      <c r="AC11" s="5">
        <f>SUM(Calculations!AF$76,Calculations!AF$84,Calculations!AF$92,Calculations!AF$100,Calculations!AF$107)</f>
        <v>5.0122059106281247E-8</v>
      </c>
      <c r="AD11" s="5">
        <f>SUM(Calculations!AG$76,Calculations!AG$84,Calculations!AG$92,Calculations!AG$100,Calculations!AG$107)</f>
        <v>5.0499971318244456E-8</v>
      </c>
      <c r="AE11" s="5">
        <f>SUM(Calculations!AH$76,Calculations!AH$84,Calculations!AH$92,Calculations!AH$100,Calculations!AH$107)</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SUM(Calculations!E$76,Calculations!E$84,Calculations!E$92,Calculations!E$100,Calculations!E$107)</f>
        <v>5.3986331383542402E-8</v>
      </c>
      <c r="C14" s="5">
        <f>SUM(Calculations!F$76,Calculations!F$84,Calculations!F$92,Calculations!F$100,Calculations!F$107)</f>
        <v>5.1998125720606004E-8</v>
      </c>
      <c r="D14" s="5">
        <f>SUM(Calculations!G$76,Calculations!G$84,Calculations!G$92,Calculations!G$100,Calculations!G$107)</f>
        <v>5.1383248665452917E-8</v>
      </c>
      <c r="E14" s="5">
        <f>SUM(Calculations!H$76,Calculations!H$84,Calculations!H$92,Calculations!H$100,Calculations!H$107)</f>
        <v>5.1421461508657386E-8</v>
      </c>
      <c r="F14" s="5">
        <f>SUM(Calculations!I$76,Calculations!I$84,Calculations!I$92,Calculations!I$100,Calculations!I$107)</f>
        <v>5.1654724760904645E-8</v>
      </c>
      <c r="G14" s="5">
        <f>SUM(Calculations!J$76,Calculations!J$84,Calculations!J$92,Calculations!J$100,Calculations!J$107)</f>
        <v>5.1678717810969045E-8</v>
      </c>
      <c r="H14" s="5">
        <f>SUM(Calculations!K$76,Calculations!K$84,Calculations!K$92,Calculations!K$100,Calculations!K$107)</f>
        <v>5.1153032847491224E-8</v>
      </c>
      <c r="I14" s="5">
        <f>SUM(Calculations!L$76,Calculations!L$84,Calculations!L$92,Calculations!L$100,Calculations!L$107)</f>
        <v>5.1115687777521978E-8</v>
      </c>
      <c r="J14" s="5">
        <f>SUM(Calculations!M$76,Calculations!M$84,Calculations!M$92,Calculations!M$100,Calculations!M$107)</f>
        <v>5.0692925178622264E-8</v>
      </c>
      <c r="K14" s="5">
        <f>SUM(Calculations!N$76,Calculations!N$84,Calculations!N$92,Calculations!N$100,Calculations!N$107)</f>
        <v>5.0337105737147462E-8</v>
      </c>
      <c r="L14" s="5">
        <f>SUM(Calculations!O$76,Calculations!O$84,Calculations!O$92,Calculations!O$100,Calculations!O$107)</f>
        <v>5.0170538857928496E-8</v>
      </c>
      <c r="M14" s="5">
        <f>SUM(Calculations!P$76,Calculations!P$84,Calculations!P$92,Calculations!P$100,Calculations!P$107)</f>
        <v>5.0173140223090135E-8</v>
      </c>
      <c r="N14" s="5">
        <f>SUM(Calculations!Q$76,Calculations!Q$84,Calculations!Q$92,Calculations!Q$100,Calculations!Q$107)</f>
        <v>5.0248703550642901E-8</v>
      </c>
      <c r="O14" s="5">
        <f>SUM(Calculations!R$76,Calculations!R$84,Calculations!R$92,Calculations!R$100,Calculations!R$107)</f>
        <v>4.9899950802461426E-8</v>
      </c>
      <c r="P14" s="5">
        <f>SUM(Calculations!S$76,Calculations!S$84,Calculations!S$92,Calculations!S$100,Calculations!S$107)</f>
        <v>4.9543278700817767E-8</v>
      </c>
      <c r="Q14" s="5">
        <f>SUM(Calculations!T$76,Calculations!T$84,Calculations!T$92,Calculations!T$100,Calculations!T$107)</f>
        <v>4.9527686183211265E-8</v>
      </c>
      <c r="R14" s="5">
        <f>SUM(Calculations!U$76,Calculations!U$84,Calculations!U$92,Calculations!U$100,Calculations!U$107)</f>
        <v>4.9524774008722318E-8</v>
      </c>
      <c r="S14" s="5">
        <f>SUM(Calculations!V$76,Calculations!V$84,Calculations!V$92,Calculations!V$100,Calculations!V$107)</f>
        <v>4.9469188308949105E-8</v>
      </c>
      <c r="T14" s="5">
        <f>SUM(Calculations!W$76,Calculations!W$84,Calculations!W$92,Calculations!W$100,Calculations!W$107)</f>
        <v>4.9256941895715153E-8</v>
      </c>
      <c r="U14" s="5">
        <f>SUM(Calculations!X$76,Calculations!X$84,Calculations!X$92,Calculations!X$100,Calculations!X$107)</f>
        <v>4.9363418468593096E-8</v>
      </c>
      <c r="V14" s="5">
        <f>SUM(Calculations!Y$76,Calculations!Y$84,Calculations!Y$92,Calculations!Y$100,Calculations!Y$107)</f>
        <v>4.8896749163881301E-8</v>
      </c>
      <c r="W14" s="5">
        <f>SUM(Calculations!Z$76,Calculations!Z$84,Calculations!Z$92,Calculations!Z$100,Calculations!Z$107)</f>
        <v>4.8887184647862022E-8</v>
      </c>
      <c r="X14" s="5">
        <f>SUM(Calculations!AA$76,Calculations!AA$84,Calculations!AA$92,Calculations!AA$100,Calculations!AA$107)</f>
        <v>4.899099631928593E-8</v>
      </c>
      <c r="Y14" s="5">
        <f>SUM(Calculations!AB$76,Calculations!AB$84,Calculations!AB$92,Calculations!AB$100,Calculations!AB$107)</f>
        <v>4.9287584183401715E-8</v>
      </c>
      <c r="Z14" s="5">
        <f>SUM(Calculations!AC$76,Calculations!AC$84,Calculations!AC$92,Calculations!AC$100,Calculations!AC$107)</f>
        <v>4.9374459146760595E-8</v>
      </c>
      <c r="AA14" s="5">
        <f>SUM(Calculations!AD$76,Calculations!AD$84,Calculations!AD$92,Calculations!AD$100,Calculations!AD$107)</f>
        <v>4.997170331007398E-8</v>
      </c>
      <c r="AB14" s="5">
        <f>SUM(Calculations!AE$76,Calculations!AE$84,Calculations!AE$92,Calculations!AE$100,Calculations!AE$107)</f>
        <v>4.9976005499928674E-8</v>
      </c>
      <c r="AC14" s="5">
        <f>SUM(Calculations!AF$76,Calculations!AF$84,Calculations!AF$92,Calculations!AF$100,Calculations!AF$107)</f>
        <v>5.0122059106281247E-8</v>
      </c>
      <c r="AD14" s="5">
        <f>SUM(Calculations!AG$76,Calculations!AG$84,Calculations!AG$92,Calculations!AG$100,Calculations!AG$107)</f>
        <v>5.0499971318244456E-8</v>
      </c>
      <c r="AE14" s="5">
        <f>SUM(Calculations!AH$76,Calculations!AH$84,Calculations!AH$92,Calculations!AH$100,Calculations!AH$107)</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299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303</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493</v>
      </c>
      <c r="B18" s="5">
        <f>SUM(Calculations!E$76,Calculations!E$84,Calculations!E$92,Calculations!E$100,Calculations!E$107)</f>
        <v>5.3986331383542402E-8</v>
      </c>
      <c r="C18" s="5">
        <f>SUM(Calculations!F$76,Calculations!F$84,Calculations!F$92,Calculations!F$100,Calculations!F$107)</f>
        <v>5.1998125720606004E-8</v>
      </c>
      <c r="D18" s="5">
        <f>SUM(Calculations!G$76,Calculations!G$84,Calculations!G$92,Calculations!G$100,Calculations!G$107)</f>
        <v>5.1383248665452917E-8</v>
      </c>
      <c r="E18" s="5">
        <f>SUM(Calculations!H$76,Calculations!H$84,Calculations!H$92,Calculations!H$100,Calculations!H$107)</f>
        <v>5.1421461508657386E-8</v>
      </c>
      <c r="F18" s="5">
        <f>SUM(Calculations!I$76,Calculations!I$84,Calculations!I$92,Calculations!I$100,Calculations!I$107)</f>
        <v>5.1654724760904645E-8</v>
      </c>
      <c r="G18" s="5">
        <f>SUM(Calculations!J$76,Calculations!J$84,Calculations!J$92,Calculations!J$100,Calculations!J$107)</f>
        <v>5.1678717810969045E-8</v>
      </c>
      <c r="H18" s="5">
        <f>SUM(Calculations!K$76,Calculations!K$84,Calculations!K$92,Calculations!K$100,Calculations!K$107)</f>
        <v>5.1153032847491224E-8</v>
      </c>
      <c r="I18" s="5">
        <f>SUM(Calculations!L$76,Calculations!L$84,Calculations!L$92,Calculations!L$100,Calculations!L$107)</f>
        <v>5.1115687777521978E-8</v>
      </c>
      <c r="J18" s="5">
        <f>SUM(Calculations!M$76,Calculations!M$84,Calculations!M$92,Calculations!M$100,Calculations!M$107)</f>
        <v>5.0692925178622264E-8</v>
      </c>
      <c r="K18" s="5">
        <f>SUM(Calculations!N$76,Calculations!N$84,Calculations!N$92,Calculations!N$100,Calculations!N$107)</f>
        <v>5.0337105737147462E-8</v>
      </c>
      <c r="L18" s="5">
        <f>SUM(Calculations!O$76,Calculations!O$84,Calculations!O$92,Calculations!O$100,Calculations!O$107)</f>
        <v>5.0170538857928496E-8</v>
      </c>
      <c r="M18" s="5">
        <f>SUM(Calculations!P$76,Calculations!P$84,Calculations!P$92,Calculations!P$100,Calculations!P$107)</f>
        <v>5.0173140223090135E-8</v>
      </c>
      <c r="N18" s="5">
        <f>SUM(Calculations!Q$76,Calculations!Q$84,Calculations!Q$92,Calculations!Q$100,Calculations!Q$107)</f>
        <v>5.0248703550642901E-8</v>
      </c>
      <c r="O18" s="5">
        <f>SUM(Calculations!R$76,Calculations!R$84,Calculations!R$92,Calculations!R$100,Calculations!R$107)</f>
        <v>4.9899950802461426E-8</v>
      </c>
      <c r="P18" s="5">
        <f>SUM(Calculations!S$76,Calculations!S$84,Calculations!S$92,Calculations!S$100,Calculations!S$107)</f>
        <v>4.9543278700817767E-8</v>
      </c>
      <c r="Q18" s="5">
        <f>SUM(Calculations!T$76,Calculations!T$84,Calculations!T$92,Calculations!T$100,Calculations!T$107)</f>
        <v>4.9527686183211265E-8</v>
      </c>
      <c r="R18" s="5">
        <f>SUM(Calculations!U$76,Calculations!U$84,Calculations!U$92,Calculations!U$100,Calculations!U$107)</f>
        <v>4.9524774008722318E-8</v>
      </c>
      <c r="S18" s="5">
        <f>SUM(Calculations!V$76,Calculations!V$84,Calculations!V$92,Calculations!V$100,Calculations!V$107)</f>
        <v>4.9469188308949105E-8</v>
      </c>
      <c r="T18" s="5">
        <f>SUM(Calculations!W$76,Calculations!W$84,Calculations!W$92,Calculations!W$100,Calculations!W$107)</f>
        <v>4.9256941895715153E-8</v>
      </c>
      <c r="U18" s="5">
        <f>SUM(Calculations!X$76,Calculations!X$84,Calculations!X$92,Calculations!X$100,Calculations!X$107)</f>
        <v>4.9363418468593096E-8</v>
      </c>
      <c r="V18" s="5">
        <f>SUM(Calculations!Y$76,Calculations!Y$84,Calculations!Y$92,Calculations!Y$100,Calculations!Y$107)</f>
        <v>4.8896749163881301E-8</v>
      </c>
      <c r="W18" s="5">
        <f>SUM(Calculations!Z$76,Calculations!Z$84,Calculations!Z$92,Calculations!Z$100,Calculations!Z$107)</f>
        <v>4.8887184647862022E-8</v>
      </c>
      <c r="X18" s="5">
        <f>SUM(Calculations!AA$76,Calculations!AA$84,Calculations!AA$92,Calculations!AA$100,Calculations!AA$107)</f>
        <v>4.899099631928593E-8</v>
      </c>
      <c r="Y18" s="5">
        <f>SUM(Calculations!AB$76,Calculations!AB$84,Calculations!AB$92,Calculations!AB$100,Calculations!AB$107)</f>
        <v>4.9287584183401715E-8</v>
      </c>
      <c r="Z18" s="5">
        <f>SUM(Calculations!AC$76,Calculations!AC$84,Calculations!AC$92,Calculations!AC$100,Calculations!AC$107)</f>
        <v>4.9374459146760595E-8</v>
      </c>
      <c r="AA18" s="5">
        <f>SUM(Calculations!AD$76,Calculations!AD$84,Calculations!AD$92,Calculations!AD$100,Calculations!AD$107)</f>
        <v>4.997170331007398E-8</v>
      </c>
      <c r="AB18" s="5">
        <f>SUM(Calculations!AE$76,Calculations!AE$84,Calculations!AE$92,Calculations!AE$100,Calculations!AE$107)</f>
        <v>4.9976005499928674E-8</v>
      </c>
      <c r="AC18" s="5">
        <f>SUM(Calculations!AF$76,Calculations!AF$84,Calculations!AF$92,Calculations!AF$100,Calculations!AF$107)</f>
        <v>5.0122059106281247E-8</v>
      </c>
      <c r="AD18" s="5">
        <f>SUM(Calculations!AG$76,Calculations!AG$84,Calculations!AG$92,Calculations!AG$100,Calculations!AG$107)</f>
        <v>5.0499971318244456E-8</v>
      </c>
      <c r="AE18" s="5">
        <f>SUM(Calculations!AH$76,Calculations!AH$84,Calculations!AH$92,Calculations!AH$100,Calculations!AH$107)</f>
        <v>5.0725794418153479E-8</v>
      </c>
      <c r="AF18" s="5"/>
      <c r="AG18" s="5"/>
    </row>
    <row r="19" spans="1:33" x14ac:dyDescent="0.35">
      <c r="A19" t="s">
        <v>494</v>
      </c>
      <c r="B19" s="5">
        <f>SUM(Calculations!E$76,Calculations!E$84,Calculations!E$92,Calculations!E$100,Calculations!E$107)</f>
        <v>5.3986331383542402E-8</v>
      </c>
      <c r="C19" s="5">
        <f>SUM(Calculations!F$76,Calculations!F$84,Calculations!F$92,Calculations!F$100,Calculations!F$107)</f>
        <v>5.1998125720606004E-8</v>
      </c>
      <c r="D19" s="5">
        <f>SUM(Calculations!G$76,Calculations!G$84,Calculations!G$92,Calculations!G$100,Calculations!G$107)</f>
        <v>5.1383248665452917E-8</v>
      </c>
      <c r="E19" s="5">
        <f>SUM(Calculations!H$76,Calculations!H$84,Calculations!H$92,Calculations!H$100,Calculations!H$107)</f>
        <v>5.1421461508657386E-8</v>
      </c>
      <c r="F19" s="5">
        <f>SUM(Calculations!I$76,Calculations!I$84,Calculations!I$92,Calculations!I$100,Calculations!I$107)</f>
        <v>5.1654724760904645E-8</v>
      </c>
      <c r="G19" s="5">
        <f>SUM(Calculations!J$76,Calculations!J$84,Calculations!J$92,Calculations!J$100,Calculations!J$107)</f>
        <v>5.1678717810969045E-8</v>
      </c>
      <c r="H19" s="5">
        <f>SUM(Calculations!K$76,Calculations!K$84,Calculations!K$92,Calculations!K$100,Calculations!K$107)</f>
        <v>5.1153032847491224E-8</v>
      </c>
      <c r="I19" s="5">
        <f>SUM(Calculations!L$76,Calculations!L$84,Calculations!L$92,Calculations!L$100,Calculations!L$107)</f>
        <v>5.1115687777521978E-8</v>
      </c>
      <c r="J19" s="5">
        <f>SUM(Calculations!M$76,Calculations!M$84,Calculations!M$92,Calculations!M$100,Calculations!M$107)</f>
        <v>5.0692925178622264E-8</v>
      </c>
      <c r="K19" s="5">
        <f>SUM(Calculations!N$76,Calculations!N$84,Calculations!N$92,Calculations!N$100,Calculations!N$107)</f>
        <v>5.0337105737147462E-8</v>
      </c>
      <c r="L19" s="5">
        <f>SUM(Calculations!O$76,Calculations!O$84,Calculations!O$92,Calculations!O$100,Calculations!O$107)</f>
        <v>5.0170538857928496E-8</v>
      </c>
      <c r="M19" s="5">
        <f>SUM(Calculations!P$76,Calculations!P$84,Calculations!P$92,Calculations!P$100,Calculations!P$107)</f>
        <v>5.0173140223090135E-8</v>
      </c>
      <c r="N19" s="5">
        <f>SUM(Calculations!Q$76,Calculations!Q$84,Calculations!Q$92,Calculations!Q$100,Calculations!Q$107)</f>
        <v>5.0248703550642901E-8</v>
      </c>
      <c r="O19" s="5">
        <f>SUM(Calculations!R$76,Calculations!R$84,Calculations!R$92,Calculations!R$100,Calculations!R$107)</f>
        <v>4.9899950802461426E-8</v>
      </c>
      <c r="P19" s="5">
        <f>SUM(Calculations!S$76,Calculations!S$84,Calculations!S$92,Calculations!S$100,Calculations!S$107)</f>
        <v>4.9543278700817767E-8</v>
      </c>
      <c r="Q19" s="5">
        <f>SUM(Calculations!T$76,Calculations!T$84,Calculations!T$92,Calculations!T$100,Calculations!T$107)</f>
        <v>4.9527686183211265E-8</v>
      </c>
      <c r="R19" s="5">
        <f>SUM(Calculations!U$76,Calculations!U$84,Calculations!U$92,Calculations!U$100,Calculations!U$107)</f>
        <v>4.9524774008722318E-8</v>
      </c>
      <c r="S19" s="5">
        <f>SUM(Calculations!V$76,Calculations!V$84,Calculations!V$92,Calculations!V$100,Calculations!V$107)</f>
        <v>4.9469188308949105E-8</v>
      </c>
      <c r="T19" s="5">
        <f>SUM(Calculations!W$76,Calculations!W$84,Calculations!W$92,Calculations!W$100,Calculations!W$107)</f>
        <v>4.9256941895715153E-8</v>
      </c>
      <c r="U19" s="5">
        <f>SUM(Calculations!X$76,Calculations!X$84,Calculations!X$92,Calculations!X$100,Calculations!X$107)</f>
        <v>4.9363418468593096E-8</v>
      </c>
      <c r="V19" s="5">
        <f>SUM(Calculations!Y$76,Calculations!Y$84,Calculations!Y$92,Calculations!Y$100,Calculations!Y$107)</f>
        <v>4.8896749163881301E-8</v>
      </c>
      <c r="W19" s="5">
        <f>SUM(Calculations!Z$76,Calculations!Z$84,Calculations!Z$92,Calculations!Z$100,Calculations!Z$107)</f>
        <v>4.8887184647862022E-8</v>
      </c>
      <c r="X19" s="5">
        <f>SUM(Calculations!AA$76,Calculations!AA$84,Calculations!AA$92,Calculations!AA$100,Calculations!AA$107)</f>
        <v>4.899099631928593E-8</v>
      </c>
      <c r="Y19" s="5">
        <f>SUM(Calculations!AB$76,Calculations!AB$84,Calculations!AB$92,Calculations!AB$100,Calculations!AB$107)</f>
        <v>4.9287584183401715E-8</v>
      </c>
      <c r="Z19" s="5">
        <f>SUM(Calculations!AC$76,Calculations!AC$84,Calculations!AC$92,Calculations!AC$100,Calculations!AC$107)</f>
        <v>4.9374459146760595E-8</v>
      </c>
      <c r="AA19" s="5">
        <f>SUM(Calculations!AD$76,Calculations!AD$84,Calculations!AD$92,Calculations!AD$100,Calculations!AD$107)</f>
        <v>4.997170331007398E-8</v>
      </c>
      <c r="AB19" s="5">
        <f>SUM(Calculations!AE$76,Calculations!AE$84,Calculations!AE$92,Calculations!AE$100,Calculations!AE$107)</f>
        <v>4.9976005499928674E-8</v>
      </c>
      <c r="AC19" s="5">
        <f>SUM(Calculations!AF$76,Calculations!AF$84,Calculations!AF$92,Calculations!AF$100,Calculations!AF$107)</f>
        <v>5.0122059106281247E-8</v>
      </c>
      <c r="AD19" s="5">
        <f>SUM(Calculations!AG$76,Calculations!AG$84,Calculations!AG$92,Calculations!AG$100,Calculations!AG$107)</f>
        <v>5.0499971318244456E-8</v>
      </c>
      <c r="AE19" s="5">
        <f>SUM(Calculations!AH$76,Calculations!AH$84,Calculations!AH$92,Calculations!AH$100,Calculations!AH$107)</f>
        <v>5.0725794418153479E-8</v>
      </c>
      <c r="AF19" s="5"/>
      <c r="AG19" s="5"/>
    </row>
    <row r="20" spans="1:33" x14ac:dyDescent="0.35">
      <c r="A20" t="s">
        <v>495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745</v>
      </c>
      <c r="B22" s="5">
        <f>'BS-BSfTFpEUP-industry'!B22</f>
        <v>0</v>
      </c>
      <c r="C22" s="5">
        <f>'BS-BSfTFpEUP-industry'!C22</f>
        <v>0</v>
      </c>
      <c r="D22" s="5">
        <f>'BS-BSfTFpEUP-industry'!D22</f>
        <v>0</v>
      </c>
      <c r="E22" s="5">
        <f>'BS-BSfTFpEUP-industry'!E22</f>
        <v>0</v>
      </c>
      <c r="F22" s="5">
        <f>'BS-BSfTFpEUP-industry'!F22</f>
        <v>0</v>
      </c>
      <c r="G22" s="5">
        <f>'BS-BSfTFpEUP-industry'!G22</f>
        <v>0</v>
      </c>
      <c r="H22" s="5">
        <f>'BS-BSfTFpEUP-industry'!H22</f>
        <v>0</v>
      </c>
      <c r="I22" s="5">
        <f>'BS-BSfTFpEUP-industry'!I22</f>
        <v>0</v>
      </c>
      <c r="J22" s="5">
        <f>'BS-BSfTFpEUP-industry'!J22</f>
        <v>0</v>
      </c>
      <c r="K22" s="5">
        <f>'BS-BSfTFpEUP-industry'!K22</f>
        <v>0</v>
      </c>
      <c r="L22" s="5">
        <f>'BS-BSfTFpEUP-industry'!L22</f>
        <v>0</v>
      </c>
      <c r="M22" s="5">
        <f>'BS-BSfTFpEUP-industry'!M22</f>
        <v>0</v>
      </c>
      <c r="N22" s="5">
        <f>'BS-BSfTFpEUP-industry'!N22</f>
        <v>0</v>
      </c>
      <c r="O22" s="5">
        <f>'BS-BSfTFpEUP-industry'!O22</f>
        <v>0</v>
      </c>
      <c r="P22" s="5">
        <f>'BS-BSfTFpEUP-industry'!P22</f>
        <v>0</v>
      </c>
      <c r="Q22" s="5">
        <f>'BS-BSfTFpEUP-industry'!Q22</f>
        <v>0</v>
      </c>
      <c r="R22" s="5">
        <f>'BS-BSfTFpEUP-industry'!R22</f>
        <v>0</v>
      </c>
      <c r="S22" s="5">
        <f>'BS-BSfTFpEUP-industry'!S22</f>
        <v>0</v>
      </c>
      <c r="T22" s="5">
        <f>'BS-BSfTFpEUP-industry'!T22</f>
        <v>0</v>
      </c>
      <c r="U22" s="5">
        <f>'BS-BSfTFpEUP-industry'!U22</f>
        <v>0</v>
      </c>
      <c r="V22" s="5">
        <f>'BS-BSfTFpEUP-industry'!V22</f>
        <v>0</v>
      </c>
      <c r="W22" s="5">
        <f>'BS-BSfTFpEUP-industry'!W22</f>
        <v>0</v>
      </c>
      <c r="X22" s="5">
        <f>'BS-BSfTFpEUP-industry'!X22</f>
        <v>0</v>
      </c>
      <c r="Y22" s="5">
        <f>'BS-BSfTFpEUP-industry'!Y22</f>
        <v>0</v>
      </c>
      <c r="Z22" s="5">
        <f>'BS-BSfTFpEUP-industry'!Z22</f>
        <v>0</v>
      </c>
      <c r="AA22" s="5">
        <f>'BS-BSfTFpEUP-industry'!AA22</f>
        <v>0</v>
      </c>
      <c r="AB22" s="5">
        <f>'BS-BSfTFpEUP-industry'!AB22</f>
        <v>0</v>
      </c>
      <c r="AC22" s="5">
        <f>'BS-BSfTFpEUP-industry'!AC22</f>
        <v>0</v>
      </c>
      <c r="AD22" s="5">
        <f>'BS-BSfTFpEUP-industry'!AD22</f>
        <v>0</v>
      </c>
      <c r="AE22" s="5">
        <f>'BS-BSfTFpEUP-industry'!AE22</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304</v>
      </c>
      <c r="B3" s="5">
        <f>SUM(Calculations!D44,Calculations!D49)</f>
        <v>1.1688331332566029E-8</v>
      </c>
      <c r="C3" s="5">
        <f>SUM(Calculations!E44,Calculations!E49)</f>
        <v>1.2530977686883014E-8</v>
      </c>
      <c r="D3" s="5">
        <f>SUM(Calculations!F44,Calculations!F49)</f>
        <v>1.3080727704691741E-8</v>
      </c>
      <c r="E3" s="5">
        <f>SUM(Calculations!G44,Calculations!G49)</f>
        <v>1.23359238375124E-8</v>
      </c>
      <c r="F3" s="5">
        <f>SUM(Calculations!H44,Calculations!H49)</f>
        <v>1.2873453446857612E-8</v>
      </c>
      <c r="G3" s="5">
        <f>SUM(Calculations!I44,Calculations!I49)</f>
        <v>1.3691419983437346E-8</v>
      </c>
      <c r="H3" s="5">
        <f>SUM(Calculations!J44,Calculations!J49)</f>
        <v>1.4797514344955404E-8</v>
      </c>
      <c r="I3" s="5">
        <f>SUM(Calculations!K44,Calculations!K49)</f>
        <v>1.6017176929277762E-8</v>
      </c>
      <c r="J3" s="5">
        <f>SUM(Calculations!L44,Calculations!L49)</f>
        <v>1.7446568028640022E-8</v>
      </c>
      <c r="K3" s="5">
        <f>SUM(Calculations!M44,Calculations!M49)</f>
        <v>1.8143601961446507E-8</v>
      </c>
      <c r="L3" s="5">
        <f>SUM(Calculations!N44,Calculations!N49)</f>
        <v>1.8206457136816512E-8</v>
      </c>
      <c r="M3" s="5">
        <f>SUM(Calculations!O44,Calculations!O49)</f>
        <v>1.8106852439427581E-8</v>
      </c>
      <c r="N3" s="5">
        <f>SUM(Calculations!P44,Calculations!P49)</f>
        <v>1.816866976139147E-8</v>
      </c>
      <c r="O3" s="5">
        <f>SUM(Calculations!Q44,Calculations!Q49)</f>
        <v>1.830006447810851E-8</v>
      </c>
      <c r="P3" s="5">
        <f>SUM(Calculations!R44,Calculations!R49)</f>
        <v>1.8195601810955155E-8</v>
      </c>
      <c r="Q3" s="5">
        <f>SUM(Calculations!S44,Calculations!S49)</f>
        <v>1.836337934531092E-8</v>
      </c>
      <c r="R3" s="5">
        <f>SUM(Calculations!T44,Calculations!T49)</f>
        <v>1.8750526618032787E-8</v>
      </c>
      <c r="S3" s="5">
        <f>SUM(Calculations!U44,Calculations!U49)</f>
        <v>1.8992088073178992E-8</v>
      </c>
      <c r="T3" s="5">
        <f>SUM(Calculations!V44,Calculations!V49)</f>
        <v>1.9355537746617628E-8</v>
      </c>
      <c r="U3" s="5">
        <f>SUM(Calculations!W44,Calculations!W49)</f>
        <v>1.9582254717935267E-8</v>
      </c>
      <c r="V3" s="5">
        <f>SUM(Calculations!X44,Calculations!X49)</f>
        <v>1.957048892204496E-8</v>
      </c>
      <c r="W3" s="5">
        <f>SUM(Calculations!Y44,Calculations!Y49)</f>
        <v>1.9542873327537735E-8</v>
      </c>
      <c r="X3" s="5">
        <f>SUM(Calculations!Z44,Calculations!Z49)</f>
        <v>1.9762360968985972E-8</v>
      </c>
      <c r="Y3" s="5">
        <f>SUM(Calculations!AA44,Calculations!AA49)</f>
        <v>2.0016881368430806E-8</v>
      </c>
      <c r="Z3" s="5">
        <f>SUM(Calculations!AB44,Calculations!AB49)</f>
        <v>2.0207237882564139E-8</v>
      </c>
      <c r="AA3" s="5">
        <f>SUM(Calculations!AC44,Calculations!AC49)</f>
        <v>2.0389112796177811E-8</v>
      </c>
      <c r="AB3" s="5">
        <f>SUM(Calculations!AD44,Calculations!AD49)</f>
        <v>2.0475698887272012E-8</v>
      </c>
      <c r="AC3" s="5">
        <f>SUM(Calculations!AE44,Calculations!AE49)</f>
        <v>2.0523681222421194E-8</v>
      </c>
      <c r="AD3" s="5">
        <f>SUM(Calculations!AF44,Calculations!AF49)</f>
        <v>2.0627024749593514E-8</v>
      </c>
      <c r="AE3" s="5">
        <f>SUM(Calculations!AG44,Calculations!AG49)</f>
        <v>2.0868070791946134E-8</v>
      </c>
      <c r="AF3" s="5"/>
      <c r="AG3" s="5"/>
    </row>
    <row r="4" spans="1:33" x14ac:dyDescent="0.35">
      <c r="A4" t="s">
        <v>178</v>
      </c>
      <c r="B4" s="5">
        <f>SUM(Calculations!D56,Calculations!D62,Calculations!D68)</f>
        <v>4.4942128582800537E-8</v>
      </c>
      <c r="C4" s="5">
        <f>SUM(Calculations!E56,Calculations!E62,Calculations!E68)</f>
        <v>4.2183414082981258E-8</v>
      </c>
      <c r="D4" s="5">
        <f>SUM(Calculations!F56,Calculations!F62,Calculations!F68)</f>
        <v>4.1354274243663866E-8</v>
      </c>
      <c r="E4" s="5">
        <f>SUM(Calculations!G56,Calculations!G62,Calculations!G68)</f>
        <v>4.1398511074577239E-8</v>
      </c>
      <c r="F4" s="5">
        <f>SUM(Calculations!H56,Calculations!H62,Calculations!H68)</f>
        <v>4.1083935229177445E-8</v>
      </c>
      <c r="G4" s="5">
        <f>SUM(Calculations!I56,Calculations!I62,Calculations!I68)</f>
        <v>4.0516725680783316E-8</v>
      </c>
      <c r="H4" s="5">
        <f>SUM(Calculations!J56,Calculations!J62,Calculations!J68)</f>
        <v>4.0498040524200067E-8</v>
      </c>
      <c r="I4" s="5">
        <f>SUM(Calculations!K56,Calculations!K62,Calculations!K68)</f>
        <v>4.0184823579596474E-8</v>
      </c>
      <c r="J4" s="5">
        <f>SUM(Calculations!L56,Calculations!L62,Calculations!L68)</f>
        <v>4.0124410615108028E-8</v>
      </c>
      <c r="K4" s="5">
        <f>SUM(Calculations!M56,Calculations!M62,Calculations!M68)</f>
        <v>3.9933773613980344E-8</v>
      </c>
      <c r="L4" s="5">
        <f>SUM(Calculations!N56,Calculations!N62,Calculations!N68)</f>
        <v>3.9785718956503935E-8</v>
      </c>
      <c r="M4" s="5">
        <f>SUM(Calculations!O56,Calculations!O62,Calculations!O68)</f>
        <v>3.9436454661660067E-8</v>
      </c>
      <c r="N4" s="5">
        <f>SUM(Calculations!P56,Calculations!P62,Calculations!P68)</f>
        <v>3.9064649236204941E-8</v>
      </c>
      <c r="O4" s="5">
        <f>SUM(Calculations!Q56,Calculations!Q62,Calculations!Q68)</f>
        <v>3.8795967667702683E-8</v>
      </c>
      <c r="P4" s="5">
        <f>SUM(Calculations!R56,Calculations!R62,Calculations!R68)</f>
        <v>3.8565263284987302E-8</v>
      </c>
      <c r="Q4" s="5">
        <f>SUM(Calculations!S56,Calculations!S62,Calculations!S68)</f>
        <v>3.8381419741423605E-8</v>
      </c>
      <c r="R4" s="5">
        <f>SUM(Calculations!T56,Calculations!T62,Calculations!T68)</f>
        <v>3.8188182331540768E-8</v>
      </c>
      <c r="S4" s="5">
        <f>SUM(Calculations!U56,Calculations!U62,Calculations!U68)</f>
        <v>3.8101415232016447E-8</v>
      </c>
      <c r="T4" s="5">
        <f>SUM(Calculations!V56,Calculations!V62,Calculations!V68)</f>
        <v>3.7970228570000659E-8</v>
      </c>
      <c r="U4" s="5">
        <f>SUM(Calculations!W56,Calculations!W62,Calculations!W68)</f>
        <v>3.8010648991509427E-8</v>
      </c>
      <c r="V4" s="5">
        <f>SUM(Calculations!X56,Calculations!X62,Calculations!X68)</f>
        <v>3.8064331034170585E-8</v>
      </c>
      <c r="W4" s="5">
        <f>SUM(Calculations!Y56,Calculations!Y62,Calculations!Y68)</f>
        <v>3.7876097815022608E-8</v>
      </c>
      <c r="X4" s="5">
        <f>SUM(Calculations!Z56,Calculations!Z62,Calculations!Z68)</f>
        <v>3.7690835800523242E-8</v>
      </c>
      <c r="Y4" s="5">
        <f>SUM(Calculations!AA56,Calculations!AA62,Calculations!AA68)</f>
        <v>3.74878438384087E-8</v>
      </c>
      <c r="Z4" s="5">
        <f>SUM(Calculations!AB56,Calculations!AB62,Calculations!AB68)</f>
        <v>3.7359381842580614E-8</v>
      </c>
      <c r="AA4" s="5">
        <f>SUM(Calculations!AC56,Calculations!AC62,Calculations!AC68)</f>
        <v>3.7382338615613546E-8</v>
      </c>
      <c r="AB4" s="5">
        <f>SUM(Calculations!AD56,Calculations!AD62,Calculations!AD68)</f>
        <v>3.7361560429805878E-8</v>
      </c>
      <c r="AC4" s="5">
        <f>SUM(Calculations!AE56,Calculations!AE62,Calculations!AE68)</f>
        <v>3.727017663507696E-8</v>
      </c>
      <c r="AD4" s="5">
        <f>SUM(Calculations!AF56,Calculations!AF62,Calculations!AF68)</f>
        <v>3.7074911712861427E-8</v>
      </c>
      <c r="AE4" s="5">
        <f>SUM(Calculations!AG56,Calculations!AG62,Calculations!AG68)</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SUM(Calculations!E$76,Calculations!E$84,Calculations!E$92,Calculations!E$100,Calculations!E$107)</f>
        <v>5.3986331383542402E-8</v>
      </c>
      <c r="C10" s="5">
        <f>SUM(Calculations!F$76,Calculations!F$84,Calculations!F$92,Calculations!F$100,Calculations!F$107)</f>
        <v>5.1998125720606004E-8</v>
      </c>
      <c r="D10" s="5">
        <f>SUM(Calculations!G$76,Calculations!G$84,Calculations!G$92,Calculations!G$100,Calculations!G$107)</f>
        <v>5.1383248665452917E-8</v>
      </c>
      <c r="E10" s="5">
        <f>SUM(Calculations!H$76,Calculations!H$84,Calculations!H$92,Calculations!H$100,Calculations!H$107)</f>
        <v>5.1421461508657386E-8</v>
      </c>
      <c r="F10" s="5">
        <f>SUM(Calculations!I$76,Calculations!I$84,Calculations!I$92,Calculations!I$100,Calculations!I$107)</f>
        <v>5.1654724760904645E-8</v>
      </c>
      <c r="G10" s="5">
        <f>SUM(Calculations!J$76,Calculations!J$84,Calculations!J$92,Calculations!J$100,Calculations!J$107)</f>
        <v>5.1678717810969045E-8</v>
      </c>
      <c r="H10" s="5">
        <f>SUM(Calculations!K$76,Calculations!K$84,Calculations!K$92,Calculations!K$100,Calculations!K$107)</f>
        <v>5.1153032847491224E-8</v>
      </c>
      <c r="I10" s="5">
        <f>SUM(Calculations!L$76,Calculations!L$84,Calculations!L$92,Calculations!L$100,Calculations!L$107)</f>
        <v>5.1115687777521978E-8</v>
      </c>
      <c r="J10" s="5">
        <f>SUM(Calculations!M$76,Calculations!M$84,Calculations!M$92,Calculations!M$100,Calculations!M$107)</f>
        <v>5.0692925178622264E-8</v>
      </c>
      <c r="K10" s="5">
        <f>SUM(Calculations!N$76,Calculations!N$84,Calculations!N$92,Calculations!N$100,Calculations!N$107)</f>
        <v>5.0337105737147462E-8</v>
      </c>
      <c r="L10" s="5">
        <f>SUM(Calculations!O$76,Calculations!O$84,Calculations!O$92,Calculations!O$100,Calculations!O$107)</f>
        <v>5.0170538857928496E-8</v>
      </c>
      <c r="M10" s="5">
        <f>SUM(Calculations!P$76,Calculations!P$84,Calculations!P$92,Calculations!P$100,Calculations!P$107)</f>
        <v>5.0173140223090135E-8</v>
      </c>
      <c r="N10" s="5">
        <f>SUM(Calculations!Q$76,Calculations!Q$84,Calculations!Q$92,Calculations!Q$100,Calculations!Q$107)</f>
        <v>5.0248703550642901E-8</v>
      </c>
      <c r="O10" s="5">
        <f>SUM(Calculations!R$76,Calculations!R$84,Calculations!R$92,Calculations!R$100,Calculations!R$107)</f>
        <v>4.9899950802461426E-8</v>
      </c>
      <c r="P10" s="5">
        <f>SUM(Calculations!S$76,Calculations!S$84,Calculations!S$92,Calculations!S$100,Calculations!S$107)</f>
        <v>4.9543278700817767E-8</v>
      </c>
      <c r="Q10" s="5">
        <f>SUM(Calculations!T$76,Calculations!T$84,Calculations!T$92,Calculations!T$100,Calculations!T$107)</f>
        <v>4.9527686183211265E-8</v>
      </c>
      <c r="R10" s="5">
        <f>SUM(Calculations!U$76,Calculations!U$84,Calculations!U$92,Calculations!U$100,Calculations!U$107)</f>
        <v>4.9524774008722318E-8</v>
      </c>
      <c r="S10" s="5">
        <f>SUM(Calculations!V$76,Calculations!V$84,Calculations!V$92,Calculations!V$100,Calculations!V$107)</f>
        <v>4.9469188308949105E-8</v>
      </c>
      <c r="T10" s="5">
        <f>SUM(Calculations!W$76,Calculations!W$84,Calculations!W$92,Calculations!W$100,Calculations!W$107)</f>
        <v>4.9256941895715153E-8</v>
      </c>
      <c r="U10" s="5">
        <f>SUM(Calculations!X$76,Calculations!X$84,Calculations!X$92,Calculations!X$100,Calculations!X$107)</f>
        <v>4.9363418468593096E-8</v>
      </c>
      <c r="V10" s="5">
        <f>SUM(Calculations!Y$76,Calculations!Y$84,Calculations!Y$92,Calculations!Y$100,Calculations!Y$107)</f>
        <v>4.8896749163881301E-8</v>
      </c>
      <c r="W10" s="5">
        <f>SUM(Calculations!Z$76,Calculations!Z$84,Calculations!Z$92,Calculations!Z$100,Calculations!Z$107)</f>
        <v>4.8887184647862022E-8</v>
      </c>
      <c r="X10" s="5">
        <f>SUM(Calculations!AA$76,Calculations!AA$84,Calculations!AA$92,Calculations!AA$100,Calculations!AA$107)</f>
        <v>4.899099631928593E-8</v>
      </c>
      <c r="Y10" s="5">
        <f>SUM(Calculations!AB$76,Calculations!AB$84,Calculations!AB$92,Calculations!AB$100,Calculations!AB$107)</f>
        <v>4.9287584183401715E-8</v>
      </c>
      <c r="Z10" s="5">
        <f>SUM(Calculations!AC$76,Calculations!AC$84,Calculations!AC$92,Calculations!AC$100,Calculations!AC$107)</f>
        <v>4.9374459146760595E-8</v>
      </c>
      <c r="AA10" s="5">
        <f>SUM(Calculations!AD$76,Calculations!AD$84,Calculations!AD$92,Calculations!AD$100,Calculations!AD$107)</f>
        <v>4.997170331007398E-8</v>
      </c>
      <c r="AB10" s="5">
        <f>SUM(Calculations!AE$76,Calculations!AE$84,Calculations!AE$92,Calculations!AE$100,Calculations!AE$107)</f>
        <v>4.9976005499928674E-8</v>
      </c>
      <c r="AC10" s="5">
        <f>SUM(Calculations!AF$76,Calculations!AF$84,Calculations!AF$92,Calculations!AF$100,Calculations!AF$107)</f>
        <v>5.0122059106281247E-8</v>
      </c>
      <c r="AD10" s="5">
        <f>SUM(Calculations!AG$76,Calculations!AG$84,Calculations!AG$92,Calculations!AG$100,Calculations!AG$107)</f>
        <v>5.0499971318244456E-8</v>
      </c>
      <c r="AE10" s="5">
        <f>SUM(Calculations!AH$76,Calculations!AH$84,Calculations!AH$92,Calculations!AH$100,Calculations!AH$107)</f>
        <v>5.0725794418153479E-8</v>
      </c>
      <c r="AF10" s="5"/>
      <c r="AG10" s="5"/>
    </row>
    <row r="11" spans="1:33" x14ac:dyDescent="0.35">
      <c r="A11" t="s">
        <v>181</v>
      </c>
      <c r="B11" s="5">
        <f>SUM(Calculations!E$76,Calculations!E$84,Calculations!E$92,Calculations!E$100,Calculations!E$107)</f>
        <v>5.3986331383542402E-8</v>
      </c>
      <c r="C11" s="5">
        <f>SUM(Calculations!F$76,Calculations!F$84,Calculations!F$92,Calculations!F$100,Calculations!F$107)</f>
        <v>5.1998125720606004E-8</v>
      </c>
      <c r="D11" s="5">
        <f>SUM(Calculations!G$76,Calculations!G$84,Calculations!G$92,Calculations!G$100,Calculations!G$107)</f>
        <v>5.1383248665452917E-8</v>
      </c>
      <c r="E11" s="5">
        <f>SUM(Calculations!H$76,Calculations!H$84,Calculations!H$92,Calculations!H$100,Calculations!H$107)</f>
        <v>5.1421461508657386E-8</v>
      </c>
      <c r="F11" s="5">
        <f>SUM(Calculations!I$76,Calculations!I$84,Calculations!I$92,Calculations!I$100,Calculations!I$107)</f>
        <v>5.1654724760904645E-8</v>
      </c>
      <c r="G11" s="5">
        <f>SUM(Calculations!J$76,Calculations!J$84,Calculations!J$92,Calculations!J$100,Calculations!J$107)</f>
        <v>5.1678717810969045E-8</v>
      </c>
      <c r="H11" s="5">
        <f>SUM(Calculations!K$76,Calculations!K$84,Calculations!K$92,Calculations!K$100,Calculations!K$107)</f>
        <v>5.1153032847491224E-8</v>
      </c>
      <c r="I11" s="5">
        <f>SUM(Calculations!L$76,Calculations!L$84,Calculations!L$92,Calculations!L$100,Calculations!L$107)</f>
        <v>5.1115687777521978E-8</v>
      </c>
      <c r="J11" s="5">
        <f>SUM(Calculations!M$76,Calculations!M$84,Calculations!M$92,Calculations!M$100,Calculations!M$107)</f>
        <v>5.0692925178622264E-8</v>
      </c>
      <c r="K11" s="5">
        <f>SUM(Calculations!N$76,Calculations!N$84,Calculations!N$92,Calculations!N$100,Calculations!N$107)</f>
        <v>5.0337105737147462E-8</v>
      </c>
      <c r="L11" s="5">
        <f>SUM(Calculations!O$76,Calculations!O$84,Calculations!O$92,Calculations!O$100,Calculations!O$107)</f>
        <v>5.0170538857928496E-8</v>
      </c>
      <c r="M11" s="5">
        <f>SUM(Calculations!P$76,Calculations!P$84,Calculations!P$92,Calculations!P$100,Calculations!P$107)</f>
        <v>5.0173140223090135E-8</v>
      </c>
      <c r="N11" s="5">
        <f>SUM(Calculations!Q$76,Calculations!Q$84,Calculations!Q$92,Calculations!Q$100,Calculations!Q$107)</f>
        <v>5.0248703550642901E-8</v>
      </c>
      <c r="O11" s="5">
        <f>SUM(Calculations!R$76,Calculations!R$84,Calculations!R$92,Calculations!R$100,Calculations!R$107)</f>
        <v>4.9899950802461426E-8</v>
      </c>
      <c r="P11" s="5">
        <f>SUM(Calculations!S$76,Calculations!S$84,Calculations!S$92,Calculations!S$100,Calculations!S$107)</f>
        <v>4.9543278700817767E-8</v>
      </c>
      <c r="Q11" s="5">
        <f>SUM(Calculations!T$76,Calculations!T$84,Calculations!T$92,Calculations!T$100,Calculations!T$107)</f>
        <v>4.9527686183211265E-8</v>
      </c>
      <c r="R11" s="5">
        <f>SUM(Calculations!U$76,Calculations!U$84,Calculations!U$92,Calculations!U$100,Calculations!U$107)</f>
        <v>4.9524774008722318E-8</v>
      </c>
      <c r="S11" s="5">
        <f>SUM(Calculations!V$76,Calculations!V$84,Calculations!V$92,Calculations!V$100,Calculations!V$107)</f>
        <v>4.9469188308949105E-8</v>
      </c>
      <c r="T11" s="5">
        <f>SUM(Calculations!W$76,Calculations!W$84,Calculations!W$92,Calculations!W$100,Calculations!W$107)</f>
        <v>4.9256941895715153E-8</v>
      </c>
      <c r="U11" s="5">
        <f>SUM(Calculations!X$76,Calculations!X$84,Calculations!X$92,Calculations!X$100,Calculations!X$107)</f>
        <v>4.9363418468593096E-8</v>
      </c>
      <c r="V11" s="5">
        <f>SUM(Calculations!Y$76,Calculations!Y$84,Calculations!Y$92,Calculations!Y$100,Calculations!Y$107)</f>
        <v>4.8896749163881301E-8</v>
      </c>
      <c r="W11" s="5">
        <f>SUM(Calculations!Z$76,Calculations!Z$84,Calculations!Z$92,Calculations!Z$100,Calculations!Z$107)</f>
        <v>4.8887184647862022E-8</v>
      </c>
      <c r="X11" s="5">
        <f>SUM(Calculations!AA$76,Calculations!AA$84,Calculations!AA$92,Calculations!AA$100,Calculations!AA$107)</f>
        <v>4.899099631928593E-8</v>
      </c>
      <c r="Y11" s="5">
        <f>SUM(Calculations!AB$76,Calculations!AB$84,Calculations!AB$92,Calculations!AB$100,Calculations!AB$107)</f>
        <v>4.9287584183401715E-8</v>
      </c>
      <c r="Z11" s="5">
        <f>SUM(Calculations!AC$76,Calculations!AC$84,Calculations!AC$92,Calculations!AC$100,Calculations!AC$107)</f>
        <v>4.9374459146760595E-8</v>
      </c>
      <c r="AA11" s="5">
        <f>SUM(Calculations!AD$76,Calculations!AD$84,Calculations!AD$92,Calculations!AD$100,Calculations!AD$107)</f>
        <v>4.997170331007398E-8</v>
      </c>
      <c r="AB11" s="5">
        <f>SUM(Calculations!AE$76,Calculations!AE$84,Calculations!AE$92,Calculations!AE$100,Calculations!AE$107)</f>
        <v>4.9976005499928674E-8</v>
      </c>
      <c r="AC11" s="5">
        <f>SUM(Calculations!AF$76,Calculations!AF$84,Calculations!AF$92,Calculations!AF$100,Calculations!AF$107)</f>
        <v>5.0122059106281247E-8</v>
      </c>
      <c r="AD11" s="5">
        <f>SUM(Calculations!AG$76,Calculations!AG$84,Calculations!AG$92,Calculations!AG$100,Calculations!AG$107)</f>
        <v>5.0499971318244456E-8</v>
      </c>
      <c r="AE11" s="5">
        <f>SUM(Calculations!AH$76,Calculations!AH$84,Calculations!AH$92,Calculations!AH$100,Calculations!AH$107)</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SUM(Calculations!E$76,Calculations!E$84,Calculations!E$92,Calculations!E$100,Calculations!E$107)</f>
        <v>5.3986331383542402E-8</v>
      </c>
      <c r="C14" s="5">
        <f>SUM(Calculations!F$76,Calculations!F$84,Calculations!F$92,Calculations!F$100,Calculations!F$107)</f>
        <v>5.1998125720606004E-8</v>
      </c>
      <c r="D14" s="5">
        <f>SUM(Calculations!G$76,Calculations!G$84,Calculations!G$92,Calculations!G$100,Calculations!G$107)</f>
        <v>5.1383248665452917E-8</v>
      </c>
      <c r="E14" s="5">
        <f>SUM(Calculations!H$76,Calculations!H$84,Calculations!H$92,Calculations!H$100,Calculations!H$107)</f>
        <v>5.1421461508657386E-8</v>
      </c>
      <c r="F14" s="5">
        <f>SUM(Calculations!I$76,Calculations!I$84,Calculations!I$92,Calculations!I$100,Calculations!I$107)</f>
        <v>5.1654724760904645E-8</v>
      </c>
      <c r="G14" s="5">
        <f>SUM(Calculations!J$76,Calculations!J$84,Calculations!J$92,Calculations!J$100,Calculations!J$107)</f>
        <v>5.1678717810969045E-8</v>
      </c>
      <c r="H14" s="5">
        <f>SUM(Calculations!K$76,Calculations!K$84,Calculations!K$92,Calculations!K$100,Calculations!K$107)</f>
        <v>5.1153032847491224E-8</v>
      </c>
      <c r="I14" s="5">
        <f>SUM(Calculations!L$76,Calculations!L$84,Calculations!L$92,Calculations!L$100,Calculations!L$107)</f>
        <v>5.1115687777521978E-8</v>
      </c>
      <c r="J14" s="5">
        <f>SUM(Calculations!M$76,Calculations!M$84,Calculations!M$92,Calculations!M$100,Calculations!M$107)</f>
        <v>5.0692925178622264E-8</v>
      </c>
      <c r="K14" s="5">
        <f>SUM(Calculations!N$76,Calculations!N$84,Calculations!N$92,Calculations!N$100,Calculations!N$107)</f>
        <v>5.0337105737147462E-8</v>
      </c>
      <c r="L14" s="5">
        <f>SUM(Calculations!O$76,Calculations!O$84,Calculations!O$92,Calculations!O$100,Calculations!O$107)</f>
        <v>5.0170538857928496E-8</v>
      </c>
      <c r="M14" s="5">
        <f>SUM(Calculations!P$76,Calculations!P$84,Calculations!P$92,Calculations!P$100,Calculations!P$107)</f>
        <v>5.0173140223090135E-8</v>
      </c>
      <c r="N14" s="5">
        <f>SUM(Calculations!Q$76,Calculations!Q$84,Calculations!Q$92,Calculations!Q$100,Calculations!Q$107)</f>
        <v>5.0248703550642901E-8</v>
      </c>
      <c r="O14" s="5">
        <f>SUM(Calculations!R$76,Calculations!R$84,Calculations!R$92,Calculations!R$100,Calculations!R$107)</f>
        <v>4.9899950802461426E-8</v>
      </c>
      <c r="P14" s="5">
        <f>SUM(Calculations!S$76,Calculations!S$84,Calculations!S$92,Calculations!S$100,Calculations!S$107)</f>
        <v>4.9543278700817767E-8</v>
      </c>
      <c r="Q14" s="5">
        <f>SUM(Calculations!T$76,Calculations!T$84,Calculations!T$92,Calculations!T$100,Calculations!T$107)</f>
        <v>4.9527686183211265E-8</v>
      </c>
      <c r="R14" s="5">
        <f>SUM(Calculations!U$76,Calculations!U$84,Calculations!U$92,Calculations!U$100,Calculations!U$107)</f>
        <v>4.9524774008722318E-8</v>
      </c>
      <c r="S14" s="5">
        <f>SUM(Calculations!V$76,Calculations!V$84,Calculations!V$92,Calculations!V$100,Calculations!V$107)</f>
        <v>4.9469188308949105E-8</v>
      </c>
      <c r="T14" s="5">
        <f>SUM(Calculations!W$76,Calculations!W$84,Calculations!W$92,Calculations!W$100,Calculations!W$107)</f>
        <v>4.9256941895715153E-8</v>
      </c>
      <c r="U14" s="5">
        <f>SUM(Calculations!X$76,Calculations!X$84,Calculations!X$92,Calculations!X$100,Calculations!X$107)</f>
        <v>4.9363418468593096E-8</v>
      </c>
      <c r="V14" s="5">
        <f>SUM(Calculations!Y$76,Calculations!Y$84,Calculations!Y$92,Calculations!Y$100,Calculations!Y$107)</f>
        <v>4.8896749163881301E-8</v>
      </c>
      <c r="W14" s="5">
        <f>SUM(Calculations!Z$76,Calculations!Z$84,Calculations!Z$92,Calculations!Z$100,Calculations!Z$107)</f>
        <v>4.8887184647862022E-8</v>
      </c>
      <c r="X14" s="5">
        <f>SUM(Calculations!AA$76,Calculations!AA$84,Calculations!AA$92,Calculations!AA$100,Calculations!AA$107)</f>
        <v>4.899099631928593E-8</v>
      </c>
      <c r="Y14" s="5">
        <f>SUM(Calculations!AB$76,Calculations!AB$84,Calculations!AB$92,Calculations!AB$100,Calculations!AB$107)</f>
        <v>4.9287584183401715E-8</v>
      </c>
      <c r="Z14" s="5">
        <f>SUM(Calculations!AC$76,Calculations!AC$84,Calculations!AC$92,Calculations!AC$100,Calculations!AC$107)</f>
        <v>4.9374459146760595E-8</v>
      </c>
      <c r="AA14" s="5">
        <f>SUM(Calculations!AD$76,Calculations!AD$84,Calculations!AD$92,Calculations!AD$100,Calculations!AD$107)</f>
        <v>4.997170331007398E-8</v>
      </c>
      <c r="AB14" s="5">
        <f>SUM(Calculations!AE$76,Calculations!AE$84,Calculations!AE$92,Calculations!AE$100,Calculations!AE$107)</f>
        <v>4.9976005499928674E-8</v>
      </c>
      <c r="AC14" s="5">
        <f>SUM(Calculations!AF$76,Calculations!AF$84,Calculations!AF$92,Calculations!AF$100,Calculations!AF$107)</f>
        <v>5.0122059106281247E-8</v>
      </c>
      <c r="AD14" s="5">
        <f>SUM(Calculations!AG$76,Calculations!AG$84,Calculations!AG$92,Calculations!AG$100,Calculations!AG$107)</f>
        <v>5.0499971318244456E-8</v>
      </c>
      <c r="AE14" s="5">
        <f>SUM(Calculations!AH$76,Calculations!AH$84,Calculations!AH$92,Calculations!AH$100,Calculations!AH$107)</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299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303</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493</v>
      </c>
      <c r="B18" s="5">
        <f>SUM(Calculations!E$76,Calculations!E$84,Calculations!E$92,Calculations!E$100,Calculations!E$107)</f>
        <v>5.3986331383542402E-8</v>
      </c>
      <c r="C18" s="5">
        <f>SUM(Calculations!F$76,Calculations!F$84,Calculations!F$92,Calculations!F$100,Calculations!F$107)</f>
        <v>5.1998125720606004E-8</v>
      </c>
      <c r="D18" s="5">
        <f>SUM(Calculations!G$76,Calculations!G$84,Calculations!G$92,Calculations!G$100,Calculations!G$107)</f>
        <v>5.1383248665452917E-8</v>
      </c>
      <c r="E18" s="5">
        <f>SUM(Calculations!H$76,Calculations!H$84,Calculations!H$92,Calculations!H$100,Calculations!H$107)</f>
        <v>5.1421461508657386E-8</v>
      </c>
      <c r="F18" s="5">
        <f>SUM(Calculations!I$76,Calculations!I$84,Calculations!I$92,Calculations!I$100,Calculations!I$107)</f>
        <v>5.1654724760904645E-8</v>
      </c>
      <c r="G18" s="5">
        <f>SUM(Calculations!J$76,Calculations!J$84,Calculations!J$92,Calculations!J$100,Calculations!J$107)</f>
        <v>5.1678717810969045E-8</v>
      </c>
      <c r="H18" s="5">
        <f>SUM(Calculations!K$76,Calculations!K$84,Calculations!K$92,Calculations!K$100,Calculations!K$107)</f>
        <v>5.1153032847491224E-8</v>
      </c>
      <c r="I18" s="5">
        <f>SUM(Calculations!L$76,Calculations!L$84,Calculations!L$92,Calculations!L$100,Calculations!L$107)</f>
        <v>5.1115687777521978E-8</v>
      </c>
      <c r="J18" s="5">
        <f>SUM(Calculations!M$76,Calculations!M$84,Calculations!M$92,Calculations!M$100,Calculations!M$107)</f>
        <v>5.0692925178622264E-8</v>
      </c>
      <c r="K18" s="5">
        <f>SUM(Calculations!N$76,Calculations!N$84,Calculations!N$92,Calculations!N$100,Calculations!N$107)</f>
        <v>5.0337105737147462E-8</v>
      </c>
      <c r="L18" s="5">
        <f>SUM(Calculations!O$76,Calculations!O$84,Calculations!O$92,Calculations!O$100,Calculations!O$107)</f>
        <v>5.0170538857928496E-8</v>
      </c>
      <c r="M18" s="5">
        <f>SUM(Calculations!P$76,Calculations!P$84,Calculations!P$92,Calculations!P$100,Calculations!P$107)</f>
        <v>5.0173140223090135E-8</v>
      </c>
      <c r="N18" s="5">
        <f>SUM(Calculations!Q$76,Calculations!Q$84,Calculations!Q$92,Calculations!Q$100,Calculations!Q$107)</f>
        <v>5.0248703550642901E-8</v>
      </c>
      <c r="O18" s="5">
        <f>SUM(Calculations!R$76,Calculations!R$84,Calculations!R$92,Calculations!R$100,Calculations!R$107)</f>
        <v>4.9899950802461426E-8</v>
      </c>
      <c r="P18" s="5">
        <f>SUM(Calculations!S$76,Calculations!S$84,Calculations!S$92,Calculations!S$100,Calculations!S$107)</f>
        <v>4.9543278700817767E-8</v>
      </c>
      <c r="Q18" s="5">
        <f>SUM(Calculations!T$76,Calculations!T$84,Calculations!T$92,Calculations!T$100,Calculations!T$107)</f>
        <v>4.9527686183211265E-8</v>
      </c>
      <c r="R18" s="5">
        <f>SUM(Calculations!U$76,Calculations!U$84,Calculations!U$92,Calculations!U$100,Calculations!U$107)</f>
        <v>4.9524774008722318E-8</v>
      </c>
      <c r="S18" s="5">
        <f>SUM(Calculations!V$76,Calculations!V$84,Calculations!V$92,Calculations!V$100,Calculations!V$107)</f>
        <v>4.9469188308949105E-8</v>
      </c>
      <c r="T18" s="5">
        <f>SUM(Calculations!W$76,Calculations!W$84,Calculations!W$92,Calculations!W$100,Calculations!W$107)</f>
        <v>4.9256941895715153E-8</v>
      </c>
      <c r="U18" s="5">
        <f>SUM(Calculations!X$76,Calculations!X$84,Calculations!X$92,Calculations!X$100,Calculations!X$107)</f>
        <v>4.9363418468593096E-8</v>
      </c>
      <c r="V18" s="5">
        <f>SUM(Calculations!Y$76,Calculations!Y$84,Calculations!Y$92,Calculations!Y$100,Calculations!Y$107)</f>
        <v>4.8896749163881301E-8</v>
      </c>
      <c r="W18" s="5">
        <f>SUM(Calculations!Z$76,Calculations!Z$84,Calculations!Z$92,Calculations!Z$100,Calculations!Z$107)</f>
        <v>4.8887184647862022E-8</v>
      </c>
      <c r="X18" s="5">
        <f>SUM(Calculations!AA$76,Calculations!AA$84,Calculations!AA$92,Calculations!AA$100,Calculations!AA$107)</f>
        <v>4.899099631928593E-8</v>
      </c>
      <c r="Y18" s="5">
        <f>SUM(Calculations!AB$76,Calculations!AB$84,Calculations!AB$92,Calculations!AB$100,Calculations!AB$107)</f>
        <v>4.9287584183401715E-8</v>
      </c>
      <c r="Z18" s="5">
        <f>SUM(Calculations!AC$76,Calculations!AC$84,Calculations!AC$92,Calculations!AC$100,Calculations!AC$107)</f>
        <v>4.9374459146760595E-8</v>
      </c>
      <c r="AA18" s="5">
        <f>SUM(Calculations!AD$76,Calculations!AD$84,Calculations!AD$92,Calculations!AD$100,Calculations!AD$107)</f>
        <v>4.997170331007398E-8</v>
      </c>
      <c r="AB18" s="5">
        <f>SUM(Calculations!AE$76,Calculations!AE$84,Calculations!AE$92,Calculations!AE$100,Calculations!AE$107)</f>
        <v>4.9976005499928674E-8</v>
      </c>
      <c r="AC18" s="5">
        <f>SUM(Calculations!AF$76,Calculations!AF$84,Calculations!AF$92,Calculations!AF$100,Calculations!AF$107)</f>
        <v>5.0122059106281247E-8</v>
      </c>
      <c r="AD18" s="5">
        <f>SUM(Calculations!AG$76,Calculations!AG$84,Calculations!AG$92,Calculations!AG$100,Calculations!AG$107)</f>
        <v>5.0499971318244456E-8</v>
      </c>
      <c r="AE18" s="5">
        <f>SUM(Calculations!AH$76,Calculations!AH$84,Calculations!AH$92,Calculations!AH$100,Calculations!AH$107)</f>
        <v>5.0725794418153479E-8</v>
      </c>
      <c r="AF18" s="5"/>
      <c r="AG18" s="5"/>
    </row>
    <row r="19" spans="1:33" x14ac:dyDescent="0.35">
      <c r="A19" t="s">
        <v>494</v>
      </c>
      <c r="B19" s="5">
        <f>SUM(Calculations!E$76,Calculations!E$84,Calculations!E$92,Calculations!E$100,Calculations!E$107)</f>
        <v>5.3986331383542402E-8</v>
      </c>
      <c r="C19" s="5">
        <f>SUM(Calculations!F$76,Calculations!F$84,Calculations!F$92,Calculations!F$100,Calculations!F$107)</f>
        <v>5.1998125720606004E-8</v>
      </c>
      <c r="D19" s="5">
        <f>SUM(Calculations!G$76,Calculations!G$84,Calculations!G$92,Calculations!G$100,Calculations!G$107)</f>
        <v>5.1383248665452917E-8</v>
      </c>
      <c r="E19" s="5">
        <f>SUM(Calculations!H$76,Calculations!H$84,Calculations!H$92,Calculations!H$100,Calculations!H$107)</f>
        <v>5.1421461508657386E-8</v>
      </c>
      <c r="F19" s="5">
        <f>SUM(Calculations!I$76,Calculations!I$84,Calculations!I$92,Calculations!I$100,Calculations!I$107)</f>
        <v>5.1654724760904645E-8</v>
      </c>
      <c r="G19" s="5">
        <f>SUM(Calculations!J$76,Calculations!J$84,Calculations!J$92,Calculations!J$100,Calculations!J$107)</f>
        <v>5.1678717810969045E-8</v>
      </c>
      <c r="H19" s="5">
        <f>SUM(Calculations!K$76,Calculations!K$84,Calculations!K$92,Calculations!K$100,Calculations!K$107)</f>
        <v>5.1153032847491224E-8</v>
      </c>
      <c r="I19" s="5">
        <f>SUM(Calculations!L$76,Calculations!L$84,Calculations!L$92,Calculations!L$100,Calculations!L$107)</f>
        <v>5.1115687777521978E-8</v>
      </c>
      <c r="J19" s="5">
        <f>SUM(Calculations!M$76,Calculations!M$84,Calculations!M$92,Calculations!M$100,Calculations!M$107)</f>
        <v>5.0692925178622264E-8</v>
      </c>
      <c r="K19" s="5">
        <f>SUM(Calculations!N$76,Calculations!N$84,Calculations!N$92,Calculations!N$100,Calculations!N$107)</f>
        <v>5.0337105737147462E-8</v>
      </c>
      <c r="L19" s="5">
        <f>SUM(Calculations!O$76,Calculations!O$84,Calculations!O$92,Calculations!O$100,Calculations!O$107)</f>
        <v>5.0170538857928496E-8</v>
      </c>
      <c r="M19" s="5">
        <f>SUM(Calculations!P$76,Calculations!P$84,Calculations!P$92,Calculations!P$100,Calculations!P$107)</f>
        <v>5.0173140223090135E-8</v>
      </c>
      <c r="N19" s="5">
        <f>SUM(Calculations!Q$76,Calculations!Q$84,Calculations!Q$92,Calculations!Q$100,Calculations!Q$107)</f>
        <v>5.0248703550642901E-8</v>
      </c>
      <c r="O19" s="5">
        <f>SUM(Calculations!R$76,Calculations!R$84,Calculations!R$92,Calculations!R$100,Calculations!R$107)</f>
        <v>4.9899950802461426E-8</v>
      </c>
      <c r="P19" s="5">
        <f>SUM(Calculations!S$76,Calculations!S$84,Calculations!S$92,Calculations!S$100,Calculations!S$107)</f>
        <v>4.9543278700817767E-8</v>
      </c>
      <c r="Q19" s="5">
        <f>SUM(Calculations!T$76,Calculations!T$84,Calculations!T$92,Calculations!T$100,Calculations!T$107)</f>
        <v>4.9527686183211265E-8</v>
      </c>
      <c r="R19" s="5">
        <f>SUM(Calculations!U$76,Calculations!U$84,Calculations!U$92,Calculations!U$100,Calculations!U$107)</f>
        <v>4.9524774008722318E-8</v>
      </c>
      <c r="S19" s="5">
        <f>SUM(Calculations!V$76,Calculations!V$84,Calculations!V$92,Calculations!V$100,Calculations!V$107)</f>
        <v>4.9469188308949105E-8</v>
      </c>
      <c r="T19" s="5">
        <f>SUM(Calculations!W$76,Calculations!W$84,Calculations!W$92,Calculations!W$100,Calculations!W$107)</f>
        <v>4.9256941895715153E-8</v>
      </c>
      <c r="U19" s="5">
        <f>SUM(Calculations!X$76,Calculations!X$84,Calculations!X$92,Calculations!X$100,Calculations!X$107)</f>
        <v>4.9363418468593096E-8</v>
      </c>
      <c r="V19" s="5">
        <f>SUM(Calculations!Y$76,Calculations!Y$84,Calculations!Y$92,Calculations!Y$100,Calculations!Y$107)</f>
        <v>4.8896749163881301E-8</v>
      </c>
      <c r="W19" s="5">
        <f>SUM(Calculations!Z$76,Calculations!Z$84,Calculations!Z$92,Calculations!Z$100,Calculations!Z$107)</f>
        <v>4.8887184647862022E-8</v>
      </c>
      <c r="X19" s="5">
        <f>SUM(Calculations!AA$76,Calculations!AA$84,Calculations!AA$92,Calculations!AA$100,Calculations!AA$107)</f>
        <v>4.899099631928593E-8</v>
      </c>
      <c r="Y19" s="5">
        <f>SUM(Calculations!AB$76,Calculations!AB$84,Calculations!AB$92,Calculations!AB$100,Calculations!AB$107)</f>
        <v>4.9287584183401715E-8</v>
      </c>
      <c r="Z19" s="5">
        <f>SUM(Calculations!AC$76,Calculations!AC$84,Calculations!AC$92,Calculations!AC$100,Calculations!AC$107)</f>
        <v>4.9374459146760595E-8</v>
      </c>
      <c r="AA19" s="5">
        <f>SUM(Calculations!AD$76,Calculations!AD$84,Calculations!AD$92,Calculations!AD$100,Calculations!AD$107)</f>
        <v>4.997170331007398E-8</v>
      </c>
      <c r="AB19" s="5">
        <f>SUM(Calculations!AE$76,Calculations!AE$84,Calculations!AE$92,Calculations!AE$100,Calculations!AE$107)</f>
        <v>4.9976005499928674E-8</v>
      </c>
      <c r="AC19" s="5">
        <f>SUM(Calculations!AF$76,Calculations!AF$84,Calculations!AF$92,Calculations!AF$100,Calculations!AF$107)</f>
        <v>5.0122059106281247E-8</v>
      </c>
      <c r="AD19" s="5">
        <f>SUM(Calculations!AG$76,Calculations!AG$84,Calculations!AG$92,Calculations!AG$100,Calculations!AG$107)</f>
        <v>5.0499971318244456E-8</v>
      </c>
      <c r="AE19" s="5">
        <f>SUM(Calculations!AH$76,Calculations!AH$84,Calculations!AH$92,Calculations!AH$100,Calculations!AH$107)</f>
        <v>5.0725794418153479E-8</v>
      </c>
      <c r="AF19" s="5"/>
      <c r="AG19" s="5"/>
    </row>
    <row r="20" spans="1:33" x14ac:dyDescent="0.35">
      <c r="A20" t="s">
        <v>495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745</v>
      </c>
      <c r="B22" s="5">
        <f>'BS-BSfTFpEUP-industry'!B22</f>
        <v>0</v>
      </c>
      <c r="C22" s="5">
        <f>'BS-BSfTFpEUP-industry'!C22</f>
        <v>0</v>
      </c>
      <c r="D22" s="5">
        <f>'BS-BSfTFpEUP-industry'!D22</f>
        <v>0</v>
      </c>
      <c r="E22" s="5">
        <f>'BS-BSfTFpEUP-industry'!E22</f>
        <v>0</v>
      </c>
      <c r="F22" s="5">
        <f>'BS-BSfTFpEUP-industry'!F22</f>
        <v>0</v>
      </c>
      <c r="G22" s="5">
        <f>'BS-BSfTFpEUP-industry'!G22</f>
        <v>0</v>
      </c>
      <c r="H22" s="5">
        <f>'BS-BSfTFpEUP-industry'!H22</f>
        <v>0</v>
      </c>
      <c r="I22" s="5">
        <f>'BS-BSfTFpEUP-industry'!I22</f>
        <v>0</v>
      </c>
      <c r="J22" s="5">
        <f>'BS-BSfTFpEUP-industry'!J22</f>
        <v>0</v>
      </c>
      <c r="K22" s="5">
        <f>'BS-BSfTFpEUP-industry'!K22</f>
        <v>0</v>
      </c>
      <c r="L22" s="5">
        <f>'BS-BSfTFpEUP-industry'!L22</f>
        <v>0</v>
      </c>
      <c r="M22" s="5">
        <f>'BS-BSfTFpEUP-industry'!M22</f>
        <v>0</v>
      </c>
      <c r="N22" s="5">
        <f>'BS-BSfTFpEUP-industry'!N22</f>
        <v>0</v>
      </c>
      <c r="O22" s="5">
        <f>'BS-BSfTFpEUP-industry'!O22</f>
        <v>0</v>
      </c>
      <c r="P22" s="5">
        <f>'BS-BSfTFpEUP-industry'!P22</f>
        <v>0</v>
      </c>
      <c r="Q22" s="5">
        <f>'BS-BSfTFpEUP-industry'!Q22</f>
        <v>0</v>
      </c>
      <c r="R22" s="5">
        <f>'BS-BSfTFpEUP-industry'!R22</f>
        <v>0</v>
      </c>
      <c r="S22" s="5">
        <f>'BS-BSfTFpEUP-industry'!S22</f>
        <v>0</v>
      </c>
      <c r="T22" s="5">
        <f>'BS-BSfTFpEUP-industry'!T22</f>
        <v>0</v>
      </c>
      <c r="U22" s="5">
        <f>'BS-BSfTFpEUP-industry'!U22</f>
        <v>0</v>
      </c>
      <c r="V22" s="5">
        <f>'BS-BSfTFpEUP-industry'!V22</f>
        <v>0</v>
      </c>
      <c r="W22" s="5">
        <f>'BS-BSfTFpEUP-industry'!W22</f>
        <v>0</v>
      </c>
      <c r="X22" s="5">
        <f>'BS-BSfTFpEUP-industry'!X22</f>
        <v>0</v>
      </c>
      <c r="Y22" s="5">
        <f>'BS-BSfTFpEUP-industry'!Y22</f>
        <v>0</v>
      </c>
      <c r="Z22" s="5">
        <f>'BS-BSfTFpEUP-industry'!Z22</f>
        <v>0</v>
      </c>
      <c r="AA22" s="5">
        <f>'BS-BSfTFpEUP-industry'!AA22</f>
        <v>0</v>
      </c>
      <c r="AB22" s="5">
        <f>'BS-BSfTFpEUP-industry'!AB22</f>
        <v>0</v>
      </c>
      <c r="AC22" s="5">
        <f>'BS-BSfTFpEUP-industry'!AC22</f>
        <v>0</v>
      </c>
      <c r="AD22" s="5">
        <f>'BS-BSfTFpEUP-industry'!AD22</f>
        <v>0</v>
      </c>
      <c r="AE22" s="5">
        <f>'BS-BSfTFpEUP-industry'!AE22</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C5" sqref="C5"/>
    </sheetView>
  </sheetViews>
  <sheetFormatPr defaultColWidth="9.26953125" defaultRowHeight="14.5" x14ac:dyDescent="0.35"/>
  <cols>
    <col min="1" max="1" width="32.453125"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726</v>
      </c>
      <c r="B2" s="19">
        <f>Calculations!D31</f>
        <v>0.31989540904438946</v>
      </c>
      <c r="C2" s="19">
        <f>Calculations!E31</f>
        <v>0.36047886675941437</v>
      </c>
      <c r="D2" s="19">
        <f>Calculations!F31</f>
        <v>0.38288809884212366</v>
      </c>
      <c r="E2" s="19">
        <f>Calculations!G31</f>
        <v>0.36405259136256857</v>
      </c>
      <c r="F2" s="19">
        <f>Calculations!H31</f>
        <v>0.39758395282357872</v>
      </c>
      <c r="G2" s="19">
        <f>Calculations!I31</f>
        <v>0.46369076425836347</v>
      </c>
      <c r="H2" s="19">
        <f>Calculations!J31</f>
        <v>0.54653959448631251</v>
      </c>
      <c r="I2" s="19">
        <f>Calculations!K31</f>
        <v>0.66178340223667698</v>
      </c>
      <c r="J2" s="19">
        <f>Calculations!L31</f>
        <v>0.78149103910724171</v>
      </c>
      <c r="K2" s="19">
        <f>Calculations!M31</f>
        <v>0.870387950971244</v>
      </c>
      <c r="L2" s="19">
        <f>Calculations!N31</f>
        <v>0.89173474340613657</v>
      </c>
      <c r="M2" s="19">
        <f>Calculations!O31</f>
        <v>0.90176855931976063</v>
      </c>
      <c r="N2" s="19">
        <f>Calculations!P31</f>
        <v>0.87737352129879498</v>
      </c>
      <c r="O2" s="19">
        <f>Calculations!Q31</f>
        <v>0.88308525780767466</v>
      </c>
      <c r="P2" s="19">
        <f>Calculations!R31</f>
        <v>0.88212831498454491</v>
      </c>
      <c r="Q2" s="19">
        <f>Calculations!S31</f>
        <v>0.89099552967940854</v>
      </c>
      <c r="R2" s="19">
        <f>Calculations!T31</f>
        <v>0.91339398287647511</v>
      </c>
      <c r="S2" s="19">
        <f>Calculations!U31</f>
        <v>0.9486273124051624</v>
      </c>
      <c r="T2" s="19">
        <f>Calculations!V31</f>
        <v>0.97236114021712128</v>
      </c>
      <c r="U2" s="19">
        <f>Calculations!W31</f>
        <v>0.99845190365156122</v>
      </c>
      <c r="V2" s="19">
        <f>Calculations!X31</f>
        <v>0.99281185026048968</v>
      </c>
      <c r="W2" s="19">
        <f>Calculations!Y31</f>
        <v>0.99372995156033539</v>
      </c>
      <c r="X2" s="19">
        <f>Calculations!Z31</f>
        <v>1.0054745508576184</v>
      </c>
      <c r="Y2" s="19">
        <f>Calculations!AA31</f>
        <v>1.045927656091707</v>
      </c>
      <c r="Z2" s="19">
        <f>Calculations!AB31</f>
        <v>1.0771705985739353</v>
      </c>
      <c r="AA2" s="19">
        <f>Calculations!AC31</f>
        <v>1.1156231041379874</v>
      </c>
      <c r="AB2" s="19">
        <f>Calculations!AD31</f>
        <v>1.1355988492522622</v>
      </c>
      <c r="AC2" s="19">
        <f>Calculations!AE31</f>
        <v>1.1808091124456179</v>
      </c>
      <c r="AD2" s="19">
        <f>Calculations!AF31</f>
        <v>1.1884177142327832</v>
      </c>
      <c r="AE2" s="19">
        <f>Calculations!AG31</f>
        <v>1.2354650267916563</v>
      </c>
      <c r="AF2" s="19"/>
      <c r="AG2" s="19"/>
    </row>
    <row r="3" spans="1:33" x14ac:dyDescent="0.35">
      <c r="A3" t="s">
        <v>727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5">
      <c r="A4" t="s">
        <v>728</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35">
      <c r="A5" t="s">
        <v>40</v>
      </c>
      <c r="B5">
        <f>Calculations!D37</f>
        <v>0</v>
      </c>
      <c r="C5">
        <f>Calculations!E37</f>
        <v>0</v>
      </c>
      <c r="D5">
        <f>Calculations!F37</f>
        <v>0</v>
      </c>
      <c r="E5">
        <f>Calculations!G37</f>
        <v>0</v>
      </c>
      <c r="F5">
        <f>Calculations!H37</f>
        <v>0</v>
      </c>
      <c r="G5">
        <f>Calculations!I37</f>
        <v>0</v>
      </c>
      <c r="H5">
        <f>Calculations!J37</f>
        <v>0</v>
      </c>
      <c r="I5">
        <f>Calculations!K37</f>
        <v>0</v>
      </c>
      <c r="J5">
        <f>Calculations!L37</f>
        <v>0</v>
      </c>
      <c r="K5">
        <f>Calculations!M37</f>
        <v>0</v>
      </c>
      <c r="L5">
        <f>Calculations!N37</f>
        <v>0</v>
      </c>
      <c r="M5">
        <f>Calculations!O37</f>
        <v>0</v>
      </c>
      <c r="N5">
        <f>Calculations!P37</f>
        <v>0</v>
      </c>
      <c r="O5">
        <f>Calculations!Q37</f>
        <v>0</v>
      </c>
      <c r="P5">
        <f>Calculations!R37</f>
        <v>0</v>
      </c>
      <c r="Q5">
        <f>Calculations!S37</f>
        <v>0</v>
      </c>
      <c r="R5">
        <f>Calculations!T37</f>
        <v>0</v>
      </c>
      <c r="S5">
        <f>Calculations!U37</f>
        <v>0</v>
      </c>
      <c r="T5">
        <f>Calculations!V37</f>
        <v>0</v>
      </c>
      <c r="U5">
        <f>Calculations!W37</f>
        <v>0</v>
      </c>
      <c r="V5">
        <f>Calculations!X37</f>
        <v>0</v>
      </c>
      <c r="W5">
        <f>Calculations!Y37</f>
        <v>0</v>
      </c>
      <c r="X5">
        <f>Calculations!Z37</f>
        <v>0</v>
      </c>
      <c r="Y5">
        <f>Calculations!AA37</f>
        <v>0</v>
      </c>
      <c r="Z5">
        <f>Calculations!AB37</f>
        <v>0</v>
      </c>
      <c r="AA5">
        <f>Calculations!AC37</f>
        <v>0</v>
      </c>
      <c r="AB5">
        <f>Calculations!AD37</f>
        <v>0</v>
      </c>
      <c r="AC5">
        <f>Calculations!AE37</f>
        <v>0</v>
      </c>
      <c r="AD5">
        <f>Calculations!AF37</f>
        <v>0</v>
      </c>
      <c r="AE5">
        <f>Calculations!AG37</f>
        <v>0</v>
      </c>
      <c r="AF5" s="19"/>
      <c r="AG5" s="19"/>
    </row>
    <row r="6" spans="1:33" x14ac:dyDescent="0.3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35">
      <c r="A7" t="s">
        <v>501</v>
      </c>
      <c r="B7">
        <f>'Subsidies Paid'!K10*'Monetizing Tax Credit Penalty'!$A$30*About!$A$82*1000</f>
        <v>8.3034148253323767</v>
      </c>
      <c r="C7">
        <f>'Subsidies Paid'!L10*'Monetizing Tax Credit Penalty'!$A$30*About!$A$82*1000</f>
        <v>6.0169672647336085</v>
      </c>
      <c r="D7">
        <f>'Subsidies Paid'!M10*'Monetizing Tax Credit Penalty'!$A$30*About!$A$82*1000</f>
        <v>9.025450897100411</v>
      </c>
      <c r="E7">
        <f>'Subsidies Paid'!N10*'Monetizing Tax Credit Penalty'!$A$30*About!$A$82*1000</f>
        <v>9.025450897100411</v>
      </c>
      <c r="F7">
        <f>'Subsidies Paid'!O10*'Monetizing Tax Credit Penalty'!$A$30*About!$A$82*1000</f>
        <v>0</v>
      </c>
      <c r="G7">
        <f>'Subsidies Paid'!P10*'Monetizing Tax Credit Penalty'!$A$30*About!$A$82*1000</f>
        <v>0</v>
      </c>
      <c r="H7" s="4">
        <f>'Inflation Reduction Act - Elec'!F117</f>
        <v>0</v>
      </c>
      <c r="I7" s="4">
        <f>'Inflation Reduction Act - Elec'!G117</f>
        <v>0</v>
      </c>
      <c r="J7" s="4">
        <f>'Inflation Reduction Act - Elec'!H117</f>
        <v>0</v>
      </c>
      <c r="K7" s="4">
        <f>'Inflation Reduction Act - Elec'!I117</f>
        <v>0</v>
      </c>
      <c r="L7" s="4">
        <f>'Inflation Reduction Act - Elec'!J117</f>
        <v>0</v>
      </c>
      <c r="M7" s="4">
        <f>'Inflation Reduction Act - Elec'!K117</f>
        <v>0</v>
      </c>
      <c r="N7" s="4">
        <f>'Inflation Reduction Act - Elec'!L117</f>
        <v>0</v>
      </c>
      <c r="O7" s="4">
        <f>'Inflation Reduction Act - Elec'!M117</f>
        <v>0</v>
      </c>
      <c r="P7" s="4">
        <f>'Inflation Reduction Act - Elec'!N117</f>
        <v>0</v>
      </c>
      <c r="Q7" s="4">
        <f>'Inflation Reduction Act - Elec'!O117</f>
        <v>0</v>
      </c>
      <c r="R7" s="4">
        <f>'Inflation Reduction Act - Elec'!P117</f>
        <v>0</v>
      </c>
      <c r="S7" s="4">
        <f>'Inflation Reduction Act - Elec'!Q117</f>
        <v>0</v>
      </c>
      <c r="T7" s="4">
        <f>'Inflation Reduction Act - Elec'!R117</f>
        <v>0</v>
      </c>
      <c r="U7" s="4">
        <f>'Inflation Reduction Act - Elec'!S117</f>
        <v>0</v>
      </c>
      <c r="V7" s="4">
        <f>'Inflation Reduction Act - Elec'!T117</f>
        <v>0</v>
      </c>
      <c r="W7" s="4">
        <f>'Inflation Reduction Act - Elec'!U117</f>
        <v>0</v>
      </c>
      <c r="X7" s="4">
        <f>'Inflation Reduction Act - Elec'!V117</f>
        <v>0</v>
      </c>
      <c r="Y7" s="4">
        <f>'Inflation Reduction Act - Elec'!W117</f>
        <v>0</v>
      </c>
      <c r="Z7" s="4">
        <f>'Inflation Reduction Act - Elec'!X117</f>
        <v>0</v>
      </c>
      <c r="AA7" s="4">
        <f>'Inflation Reduction Act - Elec'!Y117</f>
        <v>0</v>
      </c>
      <c r="AB7" s="4">
        <f>'Inflation Reduction Act - Elec'!Z117</f>
        <v>0</v>
      </c>
      <c r="AC7" s="4">
        <f>'Inflation Reduction Act - Elec'!AA117</f>
        <v>0</v>
      </c>
      <c r="AD7" s="4">
        <f>'Inflation Reduction Act - Elec'!AB117</f>
        <v>0</v>
      </c>
      <c r="AE7" s="4">
        <f>'Inflation Reduction Act - Elec'!AC117</f>
        <v>0</v>
      </c>
    </row>
    <row r="8" spans="1:33" x14ac:dyDescent="0.35">
      <c r="A8" t="s">
        <v>729</v>
      </c>
      <c r="B8">
        <v>0</v>
      </c>
      <c r="C8">
        <v>0</v>
      </c>
      <c r="D8" s="4">
        <f>'Inflation Reduction Act - Elec'!B119</f>
        <v>0</v>
      </c>
      <c r="E8" s="4">
        <f>'Inflation Reduction Act - Elec'!C119</f>
        <v>0</v>
      </c>
      <c r="F8" s="4">
        <f>'Inflation Reduction Act - Elec'!D119</f>
        <v>0</v>
      </c>
      <c r="G8" s="4">
        <f>'Inflation Reduction Act - Elec'!E119</f>
        <v>0</v>
      </c>
      <c r="H8" s="4">
        <f>'Inflation Reduction Act - Elec'!F119</f>
        <v>0</v>
      </c>
      <c r="I8" s="4">
        <f>'Inflation Reduction Act - Elec'!G119</f>
        <v>0</v>
      </c>
      <c r="J8" s="4">
        <f>'Inflation Reduction Act - Elec'!H119</f>
        <v>0</v>
      </c>
      <c r="K8" s="4">
        <f>'Inflation Reduction Act - Elec'!I119</f>
        <v>0</v>
      </c>
      <c r="L8" s="4">
        <f>'Inflation Reduction Act - Elec'!J119</f>
        <v>0</v>
      </c>
      <c r="M8" s="4">
        <f>'Inflation Reduction Act - Elec'!K119</f>
        <v>0</v>
      </c>
      <c r="N8" s="4">
        <f>'Inflation Reduction Act - Elec'!L119</f>
        <v>0</v>
      </c>
      <c r="O8" s="4">
        <f>'Inflation Reduction Act - Elec'!M119</f>
        <v>0</v>
      </c>
      <c r="P8" s="4">
        <f>'Inflation Reduction Act - Elec'!N119</f>
        <v>0</v>
      </c>
      <c r="Q8" s="4">
        <f>'Inflation Reduction Act - Elec'!O119</f>
        <v>0</v>
      </c>
      <c r="R8" s="4">
        <f>'Inflation Reduction Act - Elec'!P119</f>
        <v>0</v>
      </c>
      <c r="S8" s="4">
        <f>'Inflation Reduction Act - Elec'!Q119</f>
        <v>0</v>
      </c>
      <c r="T8" s="4">
        <f>'Inflation Reduction Act - Elec'!R119</f>
        <v>0</v>
      </c>
      <c r="U8" s="4">
        <f>'Inflation Reduction Act - Elec'!S119</f>
        <v>0</v>
      </c>
      <c r="V8" s="4">
        <f>'Inflation Reduction Act - Elec'!T119</f>
        <v>0</v>
      </c>
      <c r="W8" s="4">
        <f>'Inflation Reduction Act - Elec'!U119</f>
        <v>0</v>
      </c>
      <c r="X8" s="4">
        <f>'Inflation Reduction Act - Elec'!V119</f>
        <v>0</v>
      </c>
      <c r="Y8" s="4">
        <f>'Inflation Reduction Act - Elec'!W119</f>
        <v>0</v>
      </c>
      <c r="Z8" s="4">
        <f>'Inflation Reduction Act - Elec'!X119</f>
        <v>0</v>
      </c>
      <c r="AA8" s="4">
        <f>'Inflation Reduction Act - Elec'!Y119</f>
        <v>0</v>
      </c>
      <c r="AB8" s="4">
        <f>'Inflation Reduction Act - Elec'!Z119</f>
        <v>0</v>
      </c>
      <c r="AC8" s="4">
        <f>'Inflation Reduction Act - Elec'!AA119</f>
        <v>0</v>
      </c>
      <c r="AD8" s="4">
        <f>'Inflation Reduction Act - Elec'!AB119</f>
        <v>0</v>
      </c>
      <c r="AE8" s="4">
        <f>'Inflation Reduction Act - Elec'!AC119</f>
        <v>0</v>
      </c>
    </row>
    <row r="9" spans="1:33" x14ac:dyDescent="0.35">
      <c r="A9" t="s">
        <v>730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35">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35">
      <c r="A11" t="s">
        <v>299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35">
      <c r="A12" t="s">
        <v>731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732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35">
      <c r="A14" t="s">
        <v>733</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35">
      <c r="A15" t="s">
        <v>502</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493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5">
      <c r="A17" t="s">
        <v>734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5">
      <c r="A18" t="s">
        <v>496</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x14ac:dyDescent="0.35">
      <c r="A19" t="s">
        <v>735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35">
      <c r="A20" t="s">
        <v>736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35">
      <c r="A21" t="s">
        <v>737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35">
      <c r="A22" t="s">
        <v>738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35">
      <c r="A23" t="s">
        <v>739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35">
      <c r="A24" s="123" t="s">
        <v>742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35">
      <c r="A25" s="123" t="s">
        <v>743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abSelected="1" workbookViewId="0">
      <selection activeCell="C11" sqref="C11:AE11"/>
    </sheetView>
  </sheetViews>
  <sheetFormatPr defaultRowHeight="14.5" x14ac:dyDescent="0.35"/>
  <cols>
    <col min="1" max="1" width="32.7265625" customWidth="1"/>
  </cols>
  <sheetData>
    <row r="1" spans="1:33" x14ac:dyDescent="0.35">
      <c r="A1" t="s">
        <v>744</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726</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35">
      <c r="A3" t="s">
        <v>727</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35">
      <c r="A4" t="s">
        <v>728</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3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3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35">
      <c r="A7" t="s">
        <v>501</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35">
      <c r="A8" t="s">
        <v>729</v>
      </c>
      <c r="B8" s="19">
        <f>Calculations!D5</f>
        <v>0.17419999999999999</v>
      </c>
      <c r="C8" s="19">
        <f>Calculations!E5</f>
        <v>0.17419999999999999</v>
      </c>
      <c r="D8" s="19">
        <f>Calculations!F5</f>
        <v>0.17419999999999999</v>
      </c>
      <c r="E8" s="19">
        <f>Calculations!G5</f>
        <v>0.14739999999999998</v>
      </c>
      <c r="F8" s="19">
        <f>Calculations!H5</f>
        <v>6.699999999999999E-2</v>
      </c>
      <c r="G8" s="19">
        <f>Calculations!I5</f>
        <v>6.699999999999999E-2</v>
      </c>
      <c r="H8" s="19">
        <f>Calculations!J5</f>
        <v>6.699999999999999E-2</v>
      </c>
      <c r="I8" s="19">
        <f>Calculations!K5</f>
        <v>6.699999999999999E-2</v>
      </c>
      <c r="J8" s="19">
        <f>Calculations!L5</f>
        <v>6.699999999999999E-2</v>
      </c>
      <c r="K8" s="19">
        <f>Calculations!M5</f>
        <v>6.699999999999999E-2</v>
      </c>
      <c r="L8" s="19">
        <f>Calculations!N5</f>
        <v>6.699999999999999E-2</v>
      </c>
      <c r="M8" s="19">
        <f>Calculations!O5</f>
        <v>6.699999999999999E-2</v>
      </c>
      <c r="N8" s="19">
        <f>Calculations!P5</f>
        <v>6.699999999999999E-2</v>
      </c>
      <c r="O8" s="19">
        <f>Calculations!Q5</f>
        <v>6.699999999999999E-2</v>
      </c>
      <c r="P8" s="19">
        <f>Calculations!R5</f>
        <v>6.699999999999999E-2</v>
      </c>
      <c r="Q8" s="19">
        <f>Calculations!S5</f>
        <v>6.699999999999999E-2</v>
      </c>
      <c r="R8" s="19">
        <f>Calculations!T5</f>
        <v>6.699999999999999E-2</v>
      </c>
      <c r="S8" s="19">
        <f>Calculations!U5</f>
        <v>6.699999999999999E-2</v>
      </c>
      <c r="T8" s="19">
        <f>Calculations!V5</f>
        <v>6.699999999999999E-2</v>
      </c>
      <c r="U8" s="19">
        <f>Calculations!W5</f>
        <v>6.699999999999999E-2</v>
      </c>
      <c r="V8" s="19">
        <f>Calculations!X5</f>
        <v>6.699999999999999E-2</v>
      </c>
      <c r="W8" s="19">
        <f>Calculations!Y5</f>
        <v>6.699999999999999E-2</v>
      </c>
      <c r="X8" s="19">
        <f>Calculations!Z5</f>
        <v>6.699999999999999E-2</v>
      </c>
      <c r="Y8" s="19">
        <f>Calculations!AA5</f>
        <v>6.699999999999999E-2</v>
      </c>
      <c r="Z8" s="19">
        <f>Calculations!AB5</f>
        <v>6.699999999999999E-2</v>
      </c>
      <c r="AA8" s="19">
        <f>Calculations!AC5</f>
        <v>6.699999999999999E-2</v>
      </c>
      <c r="AB8" s="19">
        <f>Calculations!AD5</f>
        <v>6.699999999999999E-2</v>
      </c>
      <c r="AC8" s="19">
        <f>Calculations!AE5</f>
        <v>6.699999999999999E-2</v>
      </c>
      <c r="AD8" s="19">
        <f>Calculations!AF5</f>
        <v>6.699999999999999E-2</v>
      </c>
      <c r="AE8" s="19">
        <f>Calculations!AG5</f>
        <v>6.699999999999999E-2</v>
      </c>
      <c r="AF8" s="20"/>
      <c r="AG8" s="20"/>
    </row>
    <row r="9" spans="1:33" x14ac:dyDescent="0.35">
      <c r="A9" t="s">
        <v>730</v>
      </c>
      <c r="B9" s="19">
        <f>Calculations!D18</f>
        <v>0.17419999999999999</v>
      </c>
      <c r="C9" s="19">
        <f>Calculations!E18</f>
        <v>0.17419999999999999</v>
      </c>
      <c r="D9" s="19">
        <f>Calculations!F18</f>
        <v>0.17419999999999999</v>
      </c>
      <c r="E9" s="19">
        <f>Calculations!G18</f>
        <v>0.14739999999999998</v>
      </c>
      <c r="F9" s="19">
        <f>Calculations!H18</f>
        <v>6.699999999999999E-2</v>
      </c>
      <c r="G9" s="19">
        <f>Calculations!I18</f>
        <v>6.699999999999999E-2</v>
      </c>
      <c r="H9" s="19">
        <f>Calculations!J18</f>
        <v>6.699999999999999E-2</v>
      </c>
      <c r="I9" s="19">
        <f>Calculations!K18</f>
        <v>6.699999999999999E-2</v>
      </c>
      <c r="J9" s="19">
        <f>Calculations!L18</f>
        <v>6.699999999999999E-2</v>
      </c>
      <c r="K9" s="19">
        <f>Calculations!M18</f>
        <v>6.699999999999999E-2</v>
      </c>
      <c r="L9" s="19">
        <f>Calculations!N18</f>
        <v>6.699999999999999E-2</v>
      </c>
      <c r="M9" s="19">
        <f>Calculations!O18</f>
        <v>6.699999999999999E-2</v>
      </c>
      <c r="N9" s="19">
        <f>Calculations!P18</f>
        <v>6.699999999999999E-2</v>
      </c>
      <c r="O9" s="19">
        <f>Calculations!Q18</f>
        <v>6.699999999999999E-2</v>
      </c>
      <c r="P9" s="19">
        <f>Calculations!R18</f>
        <v>6.699999999999999E-2</v>
      </c>
      <c r="Q9" s="19">
        <f>Calculations!S18</f>
        <v>6.699999999999999E-2</v>
      </c>
      <c r="R9" s="19">
        <f>Calculations!T18</f>
        <v>6.699999999999999E-2</v>
      </c>
      <c r="S9" s="19">
        <f>Calculations!U18</f>
        <v>6.699999999999999E-2</v>
      </c>
      <c r="T9" s="19">
        <f>Calculations!V18</f>
        <v>6.699999999999999E-2</v>
      </c>
      <c r="U9" s="19">
        <f>Calculations!W18</f>
        <v>6.699999999999999E-2</v>
      </c>
      <c r="V9" s="19">
        <f>Calculations!X18</f>
        <v>6.699999999999999E-2</v>
      </c>
      <c r="W9" s="19">
        <f>Calculations!Y18</f>
        <v>6.699999999999999E-2</v>
      </c>
      <c r="X9" s="19">
        <f>Calculations!Z18</f>
        <v>6.699999999999999E-2</v>
      </c>
      <c r="Y9" s="19">
        <f>Calculations!AA18</f>
        <v>6.699999999999999E-2</v>
      </c>
      <c r="Z9" s="19">
        <f>Calculations!AB18</f>
        <v>6.699999999999999E-2</v>
      </c>
      <c r="AA9" s="19">
        <f>Calculations!AC18</f>
        <v>6.699999999999999E-2</v>
      </c>
      <c r="AB9" s="19">
        <f>Calculations!AD18</f>
        <v>6.699999999999999E-2</v>
      </c>
      <c r="AC9" s="19">
        <f>Calculations!AE18</f>
        <v>6.699999999999999E-2</v>
      </c>
      <c r="AD9" s="19">
        <f>Calculations!AF18</f>
        <v>6.699999999999999E-2</v>
      </c>
      <c r="AE9" s="19">
        <f>Calculations!AG18</f>
        <v>6.699999999999999E-2</v>
      </c>
      <c r="AF9" s="20"/>
      <c r="AG9" s="20"/>
    </row>
    <row r="10" spans="1:33" x14ac:dyDescent="0.3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35">
      <c r="A11" t="s">
        <v>299</v>
      </c>
      <c r="B11" s="19">
        <f>Calculations!D24</f>
        <v>6.699999999999999E-2</v>
      </c>
      <c r="C11" s="19">
        <f>Calculations!E24</f>
        <v>6.699999999999999E-2</v>
      </c>
      <c r="D11" s="19">
        <f>Calculations!F24</f>
        <v>6.699999999999999E-2</v>
      </c>
      <c r="E11" s="19">
        <f>Calculations!G24</f>
        <v>6.699999999999999E-2</v>
      </c>
      <c r="F11" s="19">
        <f>Calculations!H24</f>
        <v>6.699999999999999E-2</v>
      </c>
      <c r="G11" s="19">
        <f>Calculations!I24</f>
        <v>6.699999999999999E-2</v>
      </c>
      <c r="H11" s="19">
        <f>Calculations!J24</f>
        <v>6.699999999999999E-2</v>
      </c>
      <c r="I11" s="19">
        <f>Calculations!K24</f>
        <v>6.699999999999999E-2</v>
      </c>
      <c r="J11" s="19">
        <f>Calculations!L24</f>
        <v>6.699999999999999E-2</v>
      </c>
      <c r="K11" s="19">
        <f>Calculations!M24</f>
        <v>6.699999999999999E-2</v>
      </c>
      <c r="L11" s="19">
        <f>Calculations!N24</f>
        <v>6.699999999999999E-2</v>
      </c>
      <c r="M11" s="19">
        <f>Calculations!O24</f>
        <v>6.699999999999999E-2</v>
      </c>
      <c r="N11" s="19">
        <f>Calculations!P24</f>
        <v>6.699999999999999E-2</v>
      </c>
      <c r="O11" s="19">
        <f>Calculations!Q24</f>
        <v>6.699999999999999E-2</v>
      </c>
      <c r="P11" s="19">
        <f>Calculations!R24</f>
        <v>6.699999999999999E-2</v>
      </c>
      <c r="Q11" s="19">
        <f>Calculations!S24</f>
        <v>6.699999999999999E-2</v>
      </c>
      <c r="R11" s="19">
        <f>Calculations!T24</f>
        <v>6.699999999999999E-2</v>
      </c>
      <c r="S11" s="19">
        <f>Calculations!U24</f>
        <v>6.699999999999999E-2</v>
      </c>
      <c r="T11" s="19">
        <f>Calculations!V24</f>
        <v>6.699999999999999E-2</v>
      </c>
      <c r="U11" s="19">
        <f>Calculations!W24</f>
        <v>6.699999999999999E-2</v>
      </c>
      <c r="V11" s="19">
        <f>Calculations!X24</f>
        <v>6.699999999999999E-2</v>
      </c>
      <c r="W11" s="19">
        <f>Calculations!Y24</f>
        <v>6.699999999999999E-2</v>
      </c>
      <c r="X11" s="19">
        <f>Calculations!Z24</f>
        <v>6.699999999999999E-2</v>
      </c>
      <c r="Y11" s="19">
        <f>Calculations!AA24</f>
        <v>6.699999999999999E-2</v>
      </c>
      <c r="Z11" s="19">
        <f>Calculations!AB24</f>
        <v>6.699999999999999E-2</v>
      </c>
      <c r="AA11" s="19">
        <f>Calculations!AC24</f>
        <v>6.699999999999999E-2</v>
      </c>
      <c r="AB11" s="19">
        <f>Calculations!AD24</f>
        <v>6.699999999999999E-2</v>
      </c>
      <c r="AC11" s="19">
        <f>Calculations!AE24</f>
        <v>6.699999999999999E-2</v>
      </c>
      <c r="AD11" s="19">
        <f>Calculations!AF24</f>
        <v>6.699999999999999E-2</v>
      </c>
      <c r="AE11" s="19">
        <f>Calculations!AG24</f>
        <v>6.699999999999999E-2</v>
      </c>
      <c r="AF11" s="20"/>
      <c r="AG11" s="20"/>
    </row>
    <row r="12" spans="1:33" x14ac:dyDescent="0.35">
      <c r="A12" t="s">
        <v>731</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35">
      <c r="A13" t="s">
        <v>732</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35">
      <c r="A14" t="s">
        <v>733</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35">
      <c r="A15" t="s">
        <v>502</v>
      </c>
      <c r="B15" s="19">
        <f>Calculations!D11</f>
        <v>0.20099999999999998</v>
      </c>
      <c r="C15" s="19">
        <f>Calculations!E11</f>
        <v>0.20099999999999998</v>
      </c>
      <c r="D15" s="19">
        <f>Calculations!F11</f>
        <v>0.20099999999999998</v>
      </c>
      <c r="E15" s="19">
        <f>Calculations!G11</f>
        <v>0.20099999999999998</v>
      </c>
      <c r="F15" s="19">
        <f>Calculations!H11</f>
        <v>0.20099999999999998</v>
      </c>
      <c r="G15" s="19">
        <f>Calculations!I11</f>
        <v>0.20099999999999998</v>
      </c>
      <c r="H15" s="19">
        <f>Calculations!J11</f>
        <v>0.20099999999999998</v>
      </c>
      <c r="I15" s="19">
        <f>Calculations!K11</f>
        <v>0.20099999999999998</v>
      </c>
      <c r="J15" s="19">
        <f>Calculations!L11</f>
        <v>0</v>
      </c>
      <c r="K15" s="19">
        <f>Calculations!M11</f>
        <v>0</v>
      </c>
      <c r="L15" s="19">
        <f>Calculations!N11</f>
        <v>0</v>
      </c>
      <c r="M15" s="19">
        <f>Calculations!O11</f>
        <v>0</v>
      </c>
      <c r="N15" s="19">
        <f>Calculations!P11</f>
        <v>0</v>
      </c>
      <c r="O15" s="19">
        <f>Calculations!Q11</f>
        <v>0</v>
      </c>
      <c r="P15" s="19">
        <f>Calculations!R11</f>
        <v>0</v>
      </c>
      <c r="Q15" s="19">
        <f>Calculations!S11</f>
        <v>0</v>
      </c>
      <c r="R15" s="19">
        <f>Calculations!T11</f>
        <v>0</v>
      </c>
      <c r="S15" s="19">
        <f>Calculations!U11</f>
        <v>0</v>
      </c>
      <c r="T15" s="19">
        <f>Calculations!V11</f>
        <v>0</v>
      </c>
      <c r="U15" s="19">
        <f>Calculations!W11</f>
        <v>0</v>
      </c>
      <c r="V15" s="19">
        <f>Calculations!X11</f>
        <v>0</v>
      </c>
      <c r="W15" s="19">
        <f>Calculations!Y11</f>
        <v>0</v>
      </c>
      <c r="X15" s="19">
        <f>Calculations!Z11</f>
        <v>0</v>
      </c>
      <c r="Y15" s="19">
        <f>Calculations!AA11</f>
        <v>0</v>
      </c>
      <c r="Z15" s="19">
        <f>Calculations!AB11</f>
        <v>0</v>
      </c>
      <c r="AA15" s="19">
        <f>Calculations!AC11</f>
        <v>0</v>
      </c>
      <c r="AB15" s="19">
        <f>Calculations!AD11</f>
        <v>0</v>
      </c>
      <c r="AC15" s="19">
        <f>Calculations!AE11</f>
        <v>0</v>
      </c>
      <c r="AD15" s="19">
        <f>Calculations!AF11</f>
        <v>0</v>
      </c>
      <c r="AE15" s="19">
        <f>Calculations!AG11</f>
        <v>0</v>
      </c>
      <c r="AF15" s="20"/>
      <c r="AG15" s="20"/>
    </row>
    <row r="16" spans="1:33" x14ac:dyDescent="0.35">
      <c r="A16" t="s">
        <v>493</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35">
      <c r="A17" t="s">
        <v>734</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35">
      <c r="A18" t="s">
        <v>496</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35">
      <c r="A19" t="s">
        <v>735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35">
      <c r="A20" t="s">
        <v>736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737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t="s">
        <v>738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35">
      <c r="A23" t="s">
        <v>739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35">
      <c r="A24" s="123" t="s">
        <v>742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35">
      <c r="A25" s="123" t="s">
        <v>743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4.5" x14ac:dyDescent="0.35"/>
  <sheetData>
    <row r="1" spans="1:31"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726</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35">
      <c r="A3" t="s">
        <v>727</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35">
      <c r="A4" t="s">
        <v>728</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3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3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35">
      <c r="A7" t="s">
        <v>501</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35">
      <c r="A8" t="s">
        <v>729</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35">
      <c r="A9" t="s">
        <v>730</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3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35">
      <c r="A11" t="s">
        <v>299</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35">
      <c r="A12" t="s">
        <v>731</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35">
      <c r="A13" t="s">
        <v>732</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35">
      <c r="A14" t="s">
        <v>733</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35">
      <c r="A15" t="s">
        <v>502</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35">
      <c r="A16" t="s">
        <v>493</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35">
      <c r="A17" t="s">
        <v>734</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35">
      <c r="A18" t="s">
        <v>496</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35">
      <c r="A19" t="s">
        <v>735</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35">
      <c r="A20" t="s">
        <v>736</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35">
      <c r="A21" t="s">
        <v>737</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35">
      <c r="A22" t="s">
        <v>738</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35">
      <c r="A23" t="s">
        <v>739</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35">
      <c r="A24" s="123" t="s">
        <v>742</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35">
      <c r="A25" s="123" t="s">
        <v>743</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6953125" defaultRowHeight="14.5" x14ac:dyDescent="0.35"/>
  <cols>
    <col min="1" max="1" width="32.453125" customWidth="1"/>
    <col min="2" max="2" width="87.7265625" customWidth="1"/>
    <col min="13" max="13" width="11.54296875" customWidth="1"/>
  </cols>
  <sheetData>
    <row r="1" spans="1:14" x14ac:dyDescent="0.35">
      <c r="A1" t="s">
        <v>5</v>
      </c>
    </row>
    <row r="2" spans="1:14" x14ac:dyDescent="0.35">
      <c r="A2" s="1" t="s">
        <v>166</v>
      </c>
    </row>
    <row r="3" spans="1:14" x14ac:dyDescent="0.35">
      <c r="A3" t="s">
        <v>7</v>
      </c>
    </row>
    <row r="4" spans="1:14" x14ac:dyDescent="0.35">
      <c r="A4" t="s">
        <v>13</v>
      </c>
    </row>
    <row r="5" spans="1:14" x14ac:dyDescent="0.35">
      <c r="A5" t="s">
        <v>14</v>
      </c>
    </row>
    <row r="7" spans="1:14" x14ac:dyDescent="0.35">
      <c r="B7" s="1"/>
      <c r="C7" s="1" t="s">
        <v>8</v>
      </c>
      <c r="D7" s="1"/>
      <c r="E7" s="1"/>
      <c r="F7" s="1"/>
      <c r="G7" s="1"/>
      <c r="H7" s="1" t="s">
        <v>9</v>
      </c>
      <c r="I7" s="1"/>
      <c r="J7" s="1"/>
      <c r="K7" s="1"/>
      <c r="L7" s="1"/>
      <c r="M7" s="1" t="s">
        <v>11</v>
      </c>
    </row>
    <row r="8" spans="1:14" x14ac:dyDescent="0.35">
      <c r="A8" s="1" t="s">
        <v>34</v>
      </c>
      <c r="B8" s="1" t="s">
        <v>6</v>
      </c>
      <c r="C8" s="1">
        <v>2014</v>
      </c>
      <c r="D8" s="1">
        <v>2015</v>
      </c>
      <c r="E8" s="1">
        <v>2016</v>
      </c>
      <c r="F8" s="1">
        <v>2017</v>
      </c>
      <c r="G8" s="1">
        <v>2018</v>
      </c>
      <c r="H8" s="1">
        <v>2014</v>
      </c>
      <c r="I8" s="1">
        <v>2015</v>
      </c>
      <c r="J8" s="1">
        <v>2016</v>
      </c>
      <c r="K8" s="1">
        <v>2017</v>
      </c>
      <c r="L8" s="1">
        <v>2018</v>
      </c>
      <c r="M8" s="3" t="s">
        <v>12</v>
      </c>
    </row>
    <row r="9" spans="1:14" x14ac:dyDescent="0.3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35">
      <c r="A10" s="7" t="s">
        <v>22</v>
      </c>
      <c r="B10" s="7" t="s">
        <v>15</v>
      </c>
      <c r="C10" s="23">
        <v>0.4</v>
      </c>
      <c r="D10" s="23">
        <v>0.4</v>
      </c>
      <c r="E10" s="23">
        <v>0.4</v>
      </c>
      <c r="F10" s="23">
        <v>0.4</v>
      </c>
      <c r="G10" s="23">
        <v>0.3</v>
      </c>
      <c r="H10" s="23">
        <v>0.1</v>
      </c>
      <c r="I10" s="23">
        <v>0.1</v>
      </c>
      <c r="J10" s="23">
        <v>0.1</v>
      </c>
      <c r="K10" s="23">
        <v>0.1</v>
      </c>
      <c r="L10" s="23">
        <v>0.1</v>
      </c>
      <c r="M10" s="23">
        <v>2.9</v>
      </c>
    </row>
    <row r="11" spans="1:14" x14ac:dyDescent="0.3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3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3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35">
      <c r="A14" s="7" t="s">
        <v>25</v>
      </c>
      <c r="B14" s="7" t="s">
        <v>19</v>
      </c>
      <c r="C14" s="23">
        <v>0.3</v>
      </c>
      <c r="D14" s="23">
        <v>0.4</v>
      </c>
      <c r="E14" s="23">
        <v>0.4</v>
      </c>
      <c r="F14" s="23">
        <v>0.4</v>
      </c>
      <c r="G14" s="23">
        <v>0.4</v>
      </c>
      <c r="H14" s="24"/>
      <c r="I14" s="24"/>
      <c r="J14" s="24"/>
      <c r="K14" s="24"/>
      <c r="L14" s="24"/>
      <c r="M14" s="23">
        <v>1.9</v>
      </c>
    </row>
    <row r="15" spans="1:14" x14ac:dyDescent="0.35">
      <c r="A15" s="7" t="s">
        <v>26</v>
      </c>
      <c r="B15" s="7" t="s">
        <v>20</v>
      </c>
      <c r="C15" s="23">
        <v>0.2</v>
      </c>
      <c r="D15" s="23">
        <v>0.2</v>
      </c>
      <c r="E15" s="23">
        <v>0.2</v>
      </c>
      <c r="F15" s="23">
        <v>0.2</v>
      </c>
      <c r="G15" s="23">
        <v>0.2</v>
      </c>
      <c r="H15" s="23"/>
      <c r="I15" s="23"/>
      <c r="J15" s="23"/>
      <c r="K15" s="23"/>
      <c r="L15" s="23"/>
      <c r="M15" s="23">
        <v>1</v>
      </c>
    </row>
    <row r="16" spans="1:14" x14ac:dyDescent="0.3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3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 x14ac:dyDescent="0.35">
      <c r="A18" s="7" t="s">
        <v>42</v>
      </c>
      <c r="B18" s="7" t="s">
        <v>29</v>
      </c>
      <c r="C18" s="23">
        <v>0.9</v>
      </c>
      <c r="D18" s="23">
        <v>0.9</v>
      </c>
      <c r="E18" s="23">
        <v>0.9</v>
      </c>
      <c r="F18" s="23">
        <v>1</v>
      </c>
      <c r="G18" s="23">
        <v>1</v>
      </c>
      <c r="H18" s="23">
        <v>0.2</v>
      </c>
      <c r="I18" s="23">
        <v>0.2</v>
      </c>
      <c r="J18" s="23">
        <v>0.3</v>
      </c>
      <c r="K18" s="23">
        <v>0.3</v>
      </c>
      <c r="L18" s="23">
        <v>0.3</v>
      </c>
      <c r="M18" s="23">
        <v>6</v>
      </c>
    </row>
    <row r="19" spans="1:14" x14ac:dyDescent="0.35">
      <c r="A19" s="7" t="s">
        <v>26</v>
      </c>
      <c r="B19" s="7" t="s">
        <v>263</v>
      </c>
      <c r="C19" s="23">
        <v>0.1</v>
      </c>
      <c r="D19" s="23">
        <v>0.1</v>
      </c>
      <c r="E19" s="23">
        <v>0.1</v>
      </c>
      <c r="F19" s="23">
        <v>0.1</v>
      </c>
      <c r="G19" s="23">
        <v>0.1</v>
      </c>
      <c r="H19" s="23">
        <v>0</v>
      </c>
      <c r="I19" s="23">
        <v>0</v>
      </c>
      <c r="J19" s="23">
        <v>0</v>
      </c>
      <c r="K19" s="23">
        <v>0</v>
      </c>
      <c r="L19" s="23">
        <v>0</v>
      </c>
      <c r="M19" s="23">
        <v>0.5</v>
      </c>
      <c r="N19" t="s">
        <v>264</v>
      </c>
    </row>
    <row r="20" spans="1:14" ht="29" x14ac:dyDescent="0.3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 x14ac:dyDescent="0.3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35">
      <c r="A22" s="7" t="s">
        <v>26</v>
      </c>
      <c r="B22" s="8" t="s">
        <v>32</v>
      </c>
      <c r="C22" s="23">
        <v>0.4</v>
      </c>
      <c r="D22" s="23">
        <v>0.4</v>
      </c>
      <c r="E22" s="23">
        <v>0.4</v>
      </c>
      <c r="F22" s="23">
        <v>0.3</v>
      </c>
      <c r="G22" s="23">
        <v>0.3</v>
      </c>
      <c r="H22" s="23"/>
      <c r="I22" s="23"/>
      <c r="J22" s="23"/>
      <c r="K22" s="23"/>
      <c r="L22" s="23"/>
      <c r="M22" s="23">
        <v>1.8</v>
      </c>
    </row>
    <row r="23" spans="1:14" x14ac:dyDescent="0.35">
      <c r="A23" s="6" t="s">
        <v>33</v>
      </c>
      <c r="B23" s="6" t="s">
        <v>35</v>
      </c>
      <c r="C23" s="22">
        <v>0.3</v>
      </c>
      <c r="D23" s="22">
        <v>0.3</v>
      </c>
      <c r="E23" s="22">
        <v>0.3</v>
      </c>
      <c r="F23" s="22">
        <v>0.3</v>
      </c>
      <c r="G23" s="22">
        <v>0.2</v>
      </c>
      <c r="H23" s="25"/>
      <c r="I23" s="25"/>
      <c r="J23" s="25"/>
      <c r="K23" s="25"/>
      <c r="L23" s="25"/>
      <c r="M23" s="22">
        <v>1.4</v>
      </c>
      <c r="N23" t="s">
        <v>241</v>
      </c>
    </row>
    <row r="24" spans="1:14" x14ac:dyDescent="0.35">
      <c r="A24" s="6" t="s">
        <v>37</v>
      </c>
      <c r="B24" s="6" t="s">
        <v>36</v>
      </c>
      <c r="C24" s="22">
        <v>0.2</v>
      </c>
      <c r="D24" s="22">
        <v>0.2</v>
      </c>
      <c r="E24" s="22">
        <v>0.2</v>
      </c>
      <c r="F24" s="22">
        <v>0.1</v>
      </c>
      <c r="G24" s="22">
        <v>0.1</v>
      </c>
      <c r="H24" s="22"/>
      <c r="I24" s="22"/>
      <c r="J24" s="22"/>
      <c r="K24" s="22"/>
      <c r="L24" s="22"/>
      <c r="M24" s="22">
        <v>0.8</v>
      </c>
      <c r="N24" t="s">
        <v>245</v>
      </c>
    </row>
    <row r="25" spans="1:14" ht="29" x14ac:dyDescent="0.35">
      <c r="A25" s="7" t="s">
        <v>42</v>
      </c>
      <c r="B25" s="7" t="s">
        <v>38</v>
      </c>
      <c r="C25" s="23"/>
      <c r="D25" s="23"/>
      <c r="E25" s="23"/>
      <c r="F25" s="23"/>
      <c r="G25" s="23"/>
      <c r="H25" s="23">
        <v>1.1000000000000001</v>
      </c>
      <c r="I25" s="23">
        <v>1.1000000000000001</v>
      </c>
      <c r="J25" s="23">
        <v>1.2</v>
      </c>
      <c r="K25" s="23">
        <v>1.2</v>
      </c>
      <c r="L25" s="23">
        <v>1.2</v>
      </c>
      <c r="M25" s="23">
        <v>5.8</v>
      </c>
    </row>
    <row r="26" spans="1:14" x14ac:dyDescent="0.35">
      <c r="A26" s="7" t="s">
        <v>40</v>
      </c>
      <c r="B26" s="7" t="s">
        <v>39</v>
      </c>
      <c r="C26" s="23">
        <v>0.2</v>
      </c>
      <c r="D26" s="23">
        <v>0.2</v>
      </c>
      <c r="E26" s="23">
        <v>0.2</v>
      </c>
      <c r="F26" s="23">
        <v>0.3</v>
      </c>
      <c r="G26" s="23">
        <v>0.3</v>
      </c>
      <c r="H26" s="23"/>
      <c r="I26" s="23"/>
      <c r="J26" s="23"/>
      <c r="K26" s="23"/>
      <c r="L26" s="23"/>
      <c r="M26" s="23">
        <v>1.2</v>
      </c>
    </row>
    <row r="27" spans="1:14" ht="29" x14ac:dyDescent="0.35">
      <c r="A27" s="6" t="s">
        <v>42</v>
      </c>
      <c r="B27" s="6" t="s">
        <v>41</v>
      </c>
      <c r="C27" s="22"/>
      <c r="D27" s="22"/>
      <c r="E27" s="22"/>
      <c r="F27" s="22"/>
      <c r="G27" s="22"/>
      <c r="H27" s="22">
        <v>0.1</v>
      </c>
      <c r="I27" s="22">
        <v>0.1</v>
      </c>
      <c r="J27" s="22">
        <v>0.1</v>
      </c>
      <c r="K27" s="22">
        <v>0.1</v>
      </c>
      <c r="L27" s="22">
        <v>0.1</v>
      </c>
      <c r="M27" s="22">
        <v>0.5</v>
      </c>
      <c r="N27" t="s">
        <v>246</v>
      </c>
    </row>
    <row r="29" spans="1:14" x14ac:dyDescent="0.35">
      <c r="A29" s="26" t="s">
        <v>113</v>
      </c>
    </row>
    <row r="30" spans="1:14" x14ac:dyDescent="0.35">
      <c r="A30" t="s">
        <v>114</v>
      </c>
    </row>
    <row r="31" spans="1:14" x14ac:dyDescent="0.3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070F-7120-43FE-B65A-BEFD26E8424F}">
  <dimension ref="A1:AI94"/>
  <sheetViews>
    <sheetView zoomScale="85" zoomScaleNormal="85" workbookViewId="0">
      <selection activeCell="D14" sqref="D14"/>
    </sheetView>
  </sheetViews>
  <sheetFormatPr defaultRowHeight="14.5" x14ac:dyDescent="0.35"/>
  <cols>
    <col min="1" max="1" width="45.81640625" customWidth="1"/>
    <col min="2" max="2" width="18.81640625" customWidth="1"/>
    <col min="3" max="3" width="15.453125" customWidth="1"/>
    <col min="4" max="4" width="12" bestFit="1" customWidth="1"/>
    <col min="5" max="5" width="9.54296875" customWidth="1"/>
    <col min="6" max="6" width="12" customWidth="1"/>
  </cols>
  <sheetData>
    <row r="1" spans="1:12" x14ac:dyDescent="0.35">
      <c r="A1" s="1" t="s">
        <v>1089</v>
      </c>
      <c r="B1">
        <v>2023</v>
      </c>
      <c r="C1">
        <v>2030</v>
      </c>
      <c r="D1">
        <v>2050</v>
      </c>
    </row>
    <row r="2" spans="1:12" x14ac:dyDescent="0.35">
      <c r="A2" s="1" t="s">
        <v>1087</v>
      </c>
      <c r="B2" s="343">
        <v>7.22</v>
      </c>
      <c r="C2" s="343">
        <v>4.82</v>
      </c>
      <c r="D2" s="343">
        <v>2.92</v>
      </c>
    </row>
    <row r="3" spans="1:12" x14ac:dyDescent="0.35">
      <c r="A3" s="1" t="s">
        <v>1088</v>
      </c>
      <c r="B3" s="343">
        <v>2.5</v>
      </c>
      <c r="C3" s="343">
        <v>2.4500000000000002</v>
      </c>
      <c r="D3" s="343">
        <v>2.41</v>
      </c>
    </row>
    <row r="5" spans="1:12" x14ac:dyDescent="0.35">
      <c r="A5" s="1" t="s">
        <v>979</v>
      </c>
      <c r="B5">
        <v>2023</v>
      </c>
      <c r="C5">
        <v>2030</v>
      </c>
      <c r="D5">
        <v>2050</v>
      </c>
    </row>
    <row r="6" spans="1:12" x14ac:dyDescent="0.35">
      <c r="A6" s="1" t="s">
        <v>977</v>
      </c>
      <c r="B6" s="343">
        <f>B2*About!$A$86</f>
        <v>5.440294714179756</v>
      </c>
      <c r="C6" s="343">
        <f>C2*About!$A$86</f>
        <v>3.6318864989399482</v>
      </c>
      <c r="D6" s="343">
        <f>D2*About!$A$86</f>
        <v>2.2002299952084332</v>
      </c>
      <c r="E6" s="343"/>
      <c r="F6" s="343"/>
      <c r="G6" s="343"/>
      <c r="H6" s="343"/>
      <c r="I6" s="343"/>
      <c r="J6" s="343"/>
      <c r="K6" s="343"/>
      <c r="L6" s="343"/>
    </row>
    <row r="7" spans="1:12" x14ac:dyDescent="0.35">
      <c r="A7" s="1" t="s">
        <v>978</v>
      </c>
      <c r="B7" s="343">
        <f>B3*About!$A$85</f>
        <v>1.9613025576190397</v>
      </c>
      <c r="C7" s="343">
        <f>C3*About!$A$85</f>
        <v>1.922076506466659</v>
      </c>
      <c r="D7" s="343">
        <f>D3*About!$A$85</f>
        <v>1.8906956655447542</v>
      </c>
    </row>
    <row r="9" spans="1:12" x14ac:dyDescent="0.35">
      <c r="A9" s="1" t="s">
        <v>980</v>
      </c>
    </row>
    <row r="10" spans="1:12" x14ac:dyDescent="0.35">
      <c r="A10">
        <v>61013</v>
      </c>
      <c r="B10" t="s">
        <v>981</v>
      </c>
    </row>
    <row r="11" spans="1:12" x14ac:dyDescent="0.35">
      <c r="A11" s="15" t="s">
        <v>982</v>
      </c>
    </row>
    <row r="13" spans="1:12" x14ac:dyDescent="0.35">
      <c r="A13" s="1" t="s">
        <v>983</v>
      </c>
    </row>
    <row r="14" spans="1:12" x14ac:dyDescent="0.35">
      <c r="A14">
        <v>2.2046199999999998</v>
      </c>
      <c r="B14" t="s">
        <v>984</v>
      </c>
    </row>
    <row r="16" spans="1:12" x14ac:dyDescent="0.35">
      <c r="A16" t="s">
        <v>985</v>
      </c>
    </row>
    <row r="17" spans="1:7" x14ac:dyDescent="0.35">
      <c r="A17" t="s">
        <v>986</v>
      </c>
    </row>
    <row r="18" spans="1:7" x14ac:dyDescent="0.35">
      <c r="A18" t="s">
        <v>987</v>
      </c>
    </row>
    <row r="20" spans="1:7" x14ac:dyDescent="0.35">
      <c r="A20" t="s">
        <v>988</v>
      </c>
    </row>
    <row r="21" spans="1:7" x14ac:dyDescent="0.35">
      <c r="A21" t="s">
        <v>989</v>
      </c>
    </row>
    <row r="22" spans="1:7" x14ac:dyDescent="0.35">
      <c r="A22" t="s">
        <v>990</v>
      </c>
    </row>
    <row r="23" spans="1:7" x14ac:dyDescent="0.35">
      <c r="A23" t="s">
        <v>991</v>
      </c>
    </row>
    <row r="24" spans="1:7" x14ac:dyDescent="0.35">
      <c r="A24" t="s">
        <v>992</v>
      </c>
    </row>
    <row r="26" spans="1:7" x14ac:dyDescent="0.35">
      <c r="A26" t="s">
        <v>993</v>
      </c>
      <c r="D26">
        <v>2023</v>
      </c>
      <c r="E26">
        <v>2030</v>
      </c>
      <c r="F26">
        <v>2050</v>
      </c>
    </row>
    <row r="27" spans="1:7" x14ac:dyDescent="0.35">
      <c r="A27" t="s">
        <v>994</v>
      </c>
      <c r="D27" s="5">
        <f>B6/$A$14/$A$10</f>
        <v>4.04451364068662E-5</v>
      </c>
      <c r="E27" s="5">
        <f t="shared" ref="E27:F28" si="0">C6/$A$14/$A$10</f>
        <v>2.7000769734223703E-5</v>
      </c>
      <c r="F27" s="5">
        <f t="shared" si="0"/>
        <v>1.6357312785048384E-5</v>
      </c>
    </row>
    <row r="28" spans="1:7" x14ac:dyDescent="0.35">
      <c r="A28" t="s">
        <v>995</v>
      </c>
      <c r="D28" s="352">
        <f>B7/$A$14/$A$10</f>
        <v>1.4581039014537584E-5</v>
      </c>
      <c r="E28" s="352">
        <f t="shared" si="0"/>
        <v>1.4289418234246833E-5</v>
      </c>
      <c r="F28" s="5">
        <f t="shared" si="0"/>
        <v>1.4056121610014231E-5</v>
      </c>
      <c r="G28" s="5"/>
    </row>
    <row r="30" spans="1:7" x14ac:dyDescent="0.35">
      <c r="A30" s="1" t="s">
        <v>1044</v>
      </c>
    </row>
    <row r="31" spans="1:7" x14ac:dyDescent="0.35">
      <c r="A31" t="s">
        <v>1045</v>
      </c>
    </row>
    <row r="32" spans="1:7" x14ac:dyDescent="0.35">
      <c r="B32" t="s">
        <v>1046</v>
      </c>
      <c r="C32" t="s">
        <v>1047</v>
      </c>
    </row>
    <row r="33" spans="1:31" x14ac:dyDescent="0.35">
      <c r="A33" t="s">
        <v>1048</v>
      </c>
      <c r="B33">
        <v>6.18</v>
      </c>
      <c r="C33" s="5">
        <f t="shared" ref="C33:C43" si="1">B33/10^6*dollars_2018_to_2012</f>
        <v>5.6485199999999999E-6</v>
      </c>
      <c r="D33" s="351"/>
    </row>
    <row r="34" spans="1:31" x14ac:dyDescent="0.35">
      <c r="A34" t="s">
        <v>1049</v>
      </c>
      <c r="B34">
        <v>6.77</v>
      </c>
      <c r="C34" s="5">
        <f t="shared" si="1"/>
        <v>6.1877799999999997E-6</v>
      </c>
      <c r="D34" s="351"/>
    </row>
    <row r="35" spans="1:31" x14ac:dyDescent="0.35">
      <c r="A35" t="s">
        <v>1050</v>
      </c>
      <c r="B35">
        <v>9.25</v>
      </c>
      <c r="C35" s="5">
        <f t="shared" si="1"/>
        <v>8.4545000000000001E-6</v>
      </c>
      <c r="D35" s="351"/>
    </row>
    <row r="36" spans="1:31" x14ac:dyDescent="0.35">
      <c r="A36" t="s">
        <v>1051</v>
      </c>
      <c r="B36">
        <v>12.8</v>
      </c>
      <c r="C36" s="5">
        <f t="shared" si="1"/>
        <v>1.1699200000000001E-5</v>
      </c>
      <c r="D36" s="351"/>
    </row>
    <row r="37" spans="1:31" x14ac:dyDescent="0.35">
      <c r="A37" t="s">
        <v>1052</v>
      </c>
      <c r="B37">
        <v>18.2</v>
      </c>
      <c r="C37" s="5">
        <f t="shared" si="1"/>
        <v>1.6634799999999999E-5</v>
      </c>
      <c r="D37" s="351"/>
    </row>
    <row r="38" spans="1:31" x14ac:dyDescent="0.35">
      <c r="A38" t="s">
        <v>1053</v>
      </c>
      <c r="B38">
        <v>26.98</v>
      </c>
      <c r="C38" s="5">
        <f t="shared" si="1"/>
        <v>2.4659720000000002E-5</v>
      </c>
      <c r="D38" s="351"/>
    </row>
    <row r="39" spans="1:31" x14ac:dyDescent="0.35">
      <c r="A39" t="s">
        <v>1054</v>
      </c>
      <c r="B39">
        <v>29.23</v>
      </c>
      <c r="C39" s="5">
        <f t="shared" si="1"/>
        <v>2.6716220000000002E-5</v>
      </c>
      <c r="D39" s="351"/>
    </row>
    <row r="40" spans="1:31" x14ac:dyDescent="0.35">
      <c r="A40" t="s">
        <v>1055</v>
      </c>
      <c r="B40">
        <v>31.96</v>
      </c>
      <c r="C40" s="5">
        <f t="shared" si="1"/>
        <v>2.9211439999999999E-5</v>
      </c>
      <c r="D40" s="351"/>
    </row>
    <row r="41" spans="1:31" x14ac:dyDescent="0.35">
      <c r="A41" t="s">
        <v>1056</v>
      </c>
      <c r="B41">
        <v>38.409999999999997</v>
      </c>
      <c r="C41" s="5">
        <f t="shared" si="1"/>
        <v>3.5106740000000003E-5</v>
      </c>
      <c r="D41" s="351"/>
    </row>
    <row r="42" spans="1:31" x14ac:dyDescent="0.35">
      <c r="A42" t="s">
        <v>1057</v>
      </c>
      <c r="B42">
        <v>47.89</v>
      </c>
      <c r="C42" s="5">
        <f t="shared" si="1"/>
        <v>4.3771459999999996E-5</v>
      </c>
      <c r="D42" s="351"/>
    </row>
    <row r="43" spans="1:31" x14ac:dyDescent="0.35">
      <c r="A43" t="s">
        <v>1058</v>
      </c>
      <c r="B43">
        <v>86.19</v>
      </c>
      <c r="C43" s="5">
        <f t="shared" si="1"/>
        <v>7.877766E-5</v>
      </c>
      <c r="D43" s="351"/>
    </row>
    <row r="45" spans="1:31" x14ac:dyDescent="0.35">
      <c r="A45" t="s">
        <v>1059</v>
      </c>
      <c r="B45">
        <v>2021</v>
      </c>
      <c r="C45">
        <v>2022</v>
      </c>
      <c r="D45">
        <v>2023</v>
      </c>
      <c r="E45">
        <v>2024</v>
      </c>
      <c r="F45">
        <v>2025</v>
      </c>
      <c r="G45">
        <v>2026</v>
      </c>
      <c r="H45">
        <v>2027</v>
      </c>
      <c r="I45">
        <v>2028</v>
      </c>
      <c r="J45">
        <v>2029</v>
      </c>
      <c r="K45">
        <v>2030</v>
      </c>
      <c r="L45">
        <v>2031</v>
      </c>
      <c r="M45">
        <v>2032</v>
      </c>
      <c r="N45">
        <v>2033</v>
      </c>
      <c r="O45">
        <v>2034</v>
      </c>
      <c r="P45">
        <v>2035</v>
      </c>
      <c r="Q45">
        <v>2036</v>
      </c>
      <c r="R45">
        <v>2037</v>
      </c>
      <c r="S45">
        <v>2038</v>
      </c>
      <c r="T45">
        <v>2039</v>
      </c>
      <c r="U45">
        <v>2040</v>
      </c>
      <c r="V45">
        <v>2041</v>
      </c>
      <c r="W45">
        <v>2042</v>
      </c>
      <c r="X45">
        <v>2043</v>
      </c>
      <c r="Y45">
        <v>2044</v>
      </c>
      <c r="Z45">
        <v>2045</v>
      </c>
      <c r="AA45">
        <v>2046</v>
      </c>
      <c r="AB45">
        <v>2047</v>
      </c>
      <c r="AC45">
        <v>2048</v>
      </c>
      <c r="AD45">
        <v>2049</v>
      </c>
      <c r="AE45">
        <v>2050</v>
      </c>
    </row>
    <row r="46" spans="1:31" x14ac:dyDescent="0.35">
      <c r="A46" t="s">
        <v>1060</v>
      </c>
      <c r="B46" s="5">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row>
    <row r="47" spans="1:31" x14ac:dyDescent="0.35">
      <c r="A47" t="s">
        <v>1061</v>
      </c>
      <c r="B47" s="5">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row>
    <row r="48" spans="1:31" x14ac:dyDescent="0.35">
      <c r="A48" t="s">
        <v>1062</v>
      </c>
      <c r="B48" s="5">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row>
    <row r="49" spans="1:31" x14ac:dyDescent="0.35">
      <c r="A49" t="s">
        <v>1063</v>
      </c>
      <c r="B49" s="5">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row>
    <row r="50" spans="1:31" x14ac:dyDescent="0.35">
      <c r="A50" t="s">
        <v>1064</v>
      </c>
      <c r="B50" s="5">
        <v>673800000000</v>
      </c>
      <c r="C50">
        <v>665400000000</v>
      </c>
      <c r="D50">
        <v>675800000000</v>
      </c>
      <c r="E50">
        <v>682600000000</v>
      </c>
      <c r="F50">
        <v>688900000000</v>
      </c>
      <c r="G50">
        <v>697800000000</v>
      </c>
      <c r="H50">
        <v>707600000000</v>
      </c>
      <c r="I50">
        <v>717600000000</v>
      </c>
      <c r="J50">
        <v>726200000000</v>
      </c>
      <c r="K50">
        <v>734700000000</v>
      </c>
      <c r="L50">
        <v>744200000000</v>
      </c>
      <c r="M50">
        <v>752500000000</v>
      </c>
      <c r="N50">
        <v>759300000000</v>
      </c>
      <c r="O50">
        <v>766500000000</v>
      </c>
      <c r="P50">
        <v>774400000000</v>
      </c>
      <c r="Q50">
        <v>782800000000</v>
      </c>
      <c r="R50">
        <v>791000000000</v>
      </c>
      <c r="S50">
        <v>799300000000</v>
      </c>
      <c r="T50">
        <v>807800000000</v>
      </c>
      <c r="U50">
        <v>816400000000</v>
      </c>
      <c r="V50">
        <v>824700000000</v>
      </c>
      <c r="W50">
        <v>833500000000</v>
      </c>
      <c r="X50">
        <v>842100000000</v>
      </c>
      <c r="Y50">
        <v>850500000000</v>
      </c>
      <c r="Z50">
        <v>858900000000</v>
      </c>
      <c r="AA50">
        <v>866900000000</v>
      </c>
      <c r="AB50">
        <v>875100000000</v>
      </c>
      <c r="AC50">
        <v>883300000000</v>
      </c>
      <c r="AD50">
        <v>891600000000</v>
      </c>
      <c r="AE50">
        <v>899900000000</v>
      </c>
    </row>
    <row r="51" spans="1:31" x14ac:dyDescent="0.35">
      <c r="A51" t="s">
        <v>1065</v>
      </c>
      <c r="B51" s="5">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row>
    <row r="52" spans="1:31" x14ac:dyDescent="0.35">
      <c r="A52" t="s">
        <v>1066</v>
      </c>
      <c r="B52" s="5">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row>
    <row r="53" spans="1:31" x14ac:dyDescent="0.35">
      <c r="A53" t="s">
        <v>1067</v>
      </c>
      <c r="B53" s="5">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row>
    <row r="54" spans="1:31" x14ac:dyDescent="0.35">
      <c r="A54" t="s">
        <v>1068</v>
      </c>
      <c r="B54" s="5">
        <v>483600000000000</v>
      </c>
      <c r="C54">
        <v>490200000000000</v>
      </c>
      <c r="D54">
        <v>516700000000000</v>
      </c>
      <c r="E54">
        <v>529800000000000</v>
      </c>
      <c r="F54">
        <v>531700000000000</v>
      </c>
      <c r="G54">
        <v>533000000000000</v>
      </c>
      <c r="H54">
        <v>537700000000000</v>
      </c>
      <c r="I54">
        <v>539700000000000</v>
      </c>
      <c r="J54">
        <v>541400000000000</v>
      </c>
      <c r="K54">
        <v>541600000000000</v>
      </c>
      <c r="L54">
        <v>541000000000000</v>
      </c>
      <c r="M54">
        <v>540600000000000</v>
      </c>
      <c r="N54">
        <v>540000000000000</v>
      </c>
      <c r="O54">
        <v>540500000000000</v>
      </c>
      <c r="P54">
        <v>540900000000000</v>
      </c>
      <c r="Q54">
        <v>540300000000000</v>
      </c>
      <c r="R54">
        <v>539500000000000</v>
      </c>
      <c r="S54">
        <v>540300000000000</v>
      </c>
      <c r="T54">
        <v>540300000000000</v>
      </c>
      <c r="U54">
        <v>540500000000000</v>
      </c>
      <c r="V54">
        <v>540900000000000</v>
      </c>
      <c r="W54">
        <v>541300000000000</v>
      </c>
      <c r="X54">
        <v>540400000000000</v>
      </c>
      <c r="Y54">
        <v>541600000000000</v>
      </c>
      <c r="Z54">
        <v>540800000000000</v>
      </c>
      <c r="AA54">
        <v>541900000000000</v>
      </c>
      <c r="AB54">
        <v>540300000000000</v>
      </c>
      <c r="AC54">
        <v>539700000000000</v>
      </c>
      <c r="AD54">
        <v>540300000000000</v>
      </c>
      <c r="AE54">
        <v>538400000000000</v>
      </c>
    </row>
    <row r="55" spans="1:31" x14ac:dyDescent="0.35">
      <c r="A55" t="s">
        <v>1069</v>
      </c>
      <c r="B55" s="5">
        <v>238300000000000</v>
      </c>
      <c r="C55">
        <v>243900000000000</v>
      </c>
      <c r="D55">
        <v>232900000000000</v>
      </c>
      <c r="E55">
        <v>227000000000000</v>
      </c>
      <c r="F55">
        <v>233200000000000</v>
      </c>
      <c r="G55">
        <v>241000000000000</v>
      </c>
      <c r="H55">
        <v>247500000000000</v>
      </c>
      <c r="I55">
        <v>252500000000000</v>
      </c>
      <c r="J55">
        <v>255900000000000</v>
      </c>
      <c r="K55">
        <v>258900000000000</v>
      </c>
      <c r="L55">
        <v>263000000000000</v>
      </c>
      <c r="M55">
        <v>267600000000000</v>
      </c>
      <c r="N55">
        <v>271700000000000</v>
      </c>
      <c r="O55">
        <v>276400000000000</v>
      </c>
      <c r="P55">
        <v>280900000000000</v>
      </c>
      <c r="Q55">
        <v>284400000000000</v>
      </c>
      <c r="R55">
        <v>288300000000000</v>
      </c>
      <c r="S55">
        <v>291400000000000</v>
      </c>
      <c r="T55">
        <v>295200000000000</v>
      </c>
      <c r="U55">
        <v>300000000000000</v>
      </c>
      <c r="V55">
        <v>304200000000000</v>
      </c>
      <c r="W55">
        <v>308000000000000</v>
      </c>
      <c r="X55">
        <v>311700000000000</v>
      </c>
      <c r="Y55">
        <v>314600000000000</v>
      </c>
      <c r="Z55">
        <v>317200000000000</v>
      </c>
      <c r="AA55">
        <v>321200000000000</v>
      </c>
      <c r="AB55">
        <v>325900000000000</v>
      </c>
      <c r="AC55">
        <v>328500000000000</v>
      </c>
      <c r="AD55">
        <v>332400000000000</v>
      </c>
      <c r="AE55">
        <v>338900000000000</v>
      </c>
    </row>
    <row r="56" spans="1:31" x14ac:dyDescent="0.35">
      <c r="A56" t="s">
        <v>1070</v>
      </c>
      <c r="B56" s="5">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row>
    <row r="57" spans="1:31" x14ac:dyDescent="0.35">
      <c r="A57" t="s">
        <v>1071</v>
      </c>
      <c r="B57" s="5">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row>
    <row r="58" spans="1:31" x14ac:dyDescent="0.35">
      <c r="A58" t="s">
        <v>1072</v>
      </c>
      <c r="B58" s="5">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row>
    <row r="59" spans="1:31" x14ac:dyDescent="0.35">
      <c r="A59" t="s">
        <v>1073</v>
      </c>
      <c r="B59" s="5">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row>
    <row r="60" spans="1:31" x14ac:dyDescent="0.35">
      <c r="A60" t="s">
        <v>1074</v>
      </c>
      <c r="B60" s="5">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row>
    <row r="61" spans="1:31" x14ac:dyDescent="0.35">
      <c r="A61" t="s">
        <v>1075</v>
      </c>
      <c r="B61" s="5">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row>
    <row r="62" spans="1:31" x14ac:dyDescent="0.35">
      <c r="A62" t="s">
        <v>1076</v>
      </c>
      <c r="B62" s="5">
        <v>3504000000000</v>
      </c>
      <c r="C62">
        <v>3504000000000</v>
      </c>
      <c r="D62">
        <v>3573000000000</v>
      </c>
      <c r="E62">
        <v>3686000000000</v>
      </c>
      <c r="F62">
        <v>3831000000000</v>
      </c>
      <c r="G62">
        <v>3993000000000</v>
      </c>
      <c r="H62">
        <v>4133000000000</v>
      </c>
      <c r="I62">
        <v>4252000000000</v>
      </c>
      <c r="J62">
        <v>4343000000000</v>
      </c>
      <c r="K62">
        <v>4409000000000</v>
      </c>
      <c r="L62">
        <v>4488000000000</v>
      </c>
      <c r="M62">
        <v>4582000000000</v>
      </c>
      <c r="N62">
        <v>4676000000000</v>
      </c>
      <c r="O62">
        <v>4776000000000</v>
      </c>
      <c r="P62">
        <v>4876000000000</v>
      </c>
      <c r="Q62">
        <v>4981000000000</v>
      </c>
      <c r="R62">
        <v>5097000000000</v>
      </c>
      <c r="S62">
        <v>5222000000000</v>
      </c>
      <c r="T62">
        <v>5351000000000</v>
      </c>
      <c r="U62">
        <v>5499000000000</v>
      </c>
      <c r="V62">
        <v>5646000000000</v>
      </c>
      <c r="W62">
        <v>5777000000000</v>
      </c>
      <c r="X62">
        <v>5916000000000</v>
      </c>
      <c r="Y62">
        <v>6050000000000</v>
      </c>
      <c r="Z62">
        <v>6178000000000</v>
      </c>
      <c r="AA62">
        <v>6309000000000</v>
      </c>
      <c r="AB62">
        <v>6443000000000</v>
      </c>
      <c r="AC62">
        <v>6573000000000</v>
      </c>
      <c r="AD62">
        <v>6716000000000</v>
      </c>
      <c r="AE62">
        <v>6877000000000</v>
      </c>
    </row>
    <row r="63" spans="1:31" x14ac:dyDescent="0.35">
      <c r="A63" t="s">
        <v>1077</v>
      </c>
      <c r="B63" s="5">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row>
    <row r="64" spans="1:31" x14ac:dyDescent="0.35">
      <c r="A64" t="s">
        <v>1078</v>
      </c>
      <c r="B64" s="5">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row>
    <row r="65" spans="1:35" x14ac:dyDescent="0.35">
      <c r="A65" t="s">
        <v>1079</v>
      </c>
      <c r="B65" s="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row>
    <row r="66" spans="1:35" x14ac:dyDescent="0.35">
      <c r="A66" t="s">
        <v>1080</v>
      </c>
      <c r="B66" s="5">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row>
    <row r="67" spans="1:35" x14ac:dyDescent="0.35">
      <c r="A67" t="s">
        <v>1081</v>
      </c>
      <c r="B67" s="5">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row>
    <row r="68" spans="1:35" x14ac:dyDescent="0.35">
      <c r="A68" t="s">
        <v>1082</v>
      </c>
      <c r="B68" s="5">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row>
    <row r="69" spans="1:35" x14ac:dyDescent="0.35">
      <c r="A69" t="s">
        <v>1083</v>
      </c>
      <c r="B69" s="5">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row>
    <row r="70" spans="1:35" x14ac:dyDescent="0.35">
      <c r="A70" t="s">
        <v>1084</v>
      </c>
      <c r="B70" s="5">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row>
    <row r="71" spans="1:35" x14ac:dyDescent="0.35">
      <c r="B71" s="5">
        <f>SUM(B46:B70)</f>
        <v>726077800000000</v>
      </c>
      <c r="C71" s="5">
        <f t="shared" ref="C71:AE71" si="2">SUM(C46:C70)</f>
        <v>738269400000000</v>
      </c>
      <c r="D71" s="5">
        <f t="shared" si="2"/>
        <v>753848800000000</v>
      </c>
      <c r="E71" s="5">
        <f t="shared" si="2"/>
        <v>761168600000000</v>
      </c>
      <c r="F71" s="5">
        <f t="shared" si="2"/>
        <v>769419900000000</v>
      </c>
      <c r="G71" s="5">
        <f t="shared" si="2"/>
        <v>778690800000000</v>
      </c>
      <c r="H71" s="5">
        <f t="shared" si="2"/>
        <v>790040600000000</v>
      </c>
      <c r="I71" s="5">
        <f t="shared" si="2"/>
        <v>797169600000000</v>
      </c>
      <c r="J71" s="5">
        <f t="shared" si="2"/>
        <v>802369200000000</v>
      </c>
      <c r="K71" s="5">
        <f t="shared" si="2"/>
        <v>805643700000000</v>
      </c>
      <c r="L71" s="5">
        <f t="shared" si="2"/>
        <v>809232200000000</v>
      </c>
      <c r="M71" s="5">
        <f t="shared" si="2"/>
        <v>813534500000000</v>
      </c>
      <c r="N71" s="5">
        <f t="shared" si="2"/>
        <v>817135300000000</v>
      </c>
      <c r="O71" s="5">
        <f t="shared" si="2"/>
        <v>822442500000000</v>
      </c>
      <c r="P71" s="5">
        <f t="shared" si="2"/>
        <v>827450400000000</v>
      </c>
      <c r="Q71" s="5">
        <f t="shared" si="2"/>
        <v>830463800000000</v>
      </c>
      <c r="R71" s="5">
        <f t="shared" si="2"/>
        <v>833688000000000</v>
      </c>
      <c r="S71" s="5">
        <f t="shared" si="2"/>
        <v>837721300000000</v>
      </c>
      <c r="T71" s="5">
        <f t="shared" si="2"/>
        <v>841658800000000</v>
      </c>
      <c r="U71" s="5">
        <f t="shared" si="2"/>
        <v>846815400000000</v>
      </c>
      <c r="V71" s="5">
        <f t="shared" si="2"/>
        <v>851570700000000</v>
      </c>
      <c r="W71" s="5">
        <f t="shared" si="2"/>
        <v>855910500000000</v>
      </c>
      <c r="X71" s="5">
        <f t="shared" si="2"/>
        <v>858858100000000</v>
      </c>
      <c r="Y71" s="5">
        <f t="shared" si="2"/>
        <v>863100500000000</v>
      </c>
      <c r="Z71" s="5">
        <f t="shared" si="2"/>
        <v>865036900000000</v>
      </c>
      <c r="AA71" s="5">
        <f t="shared" si="2"/>
        <v>870275900000000</v>
      </c>
      <c r="AB71" s="5">
        <f t="shared" si="2"/>
        <v>873518100000000</v>
      </c>
      <c r="AC71" s="5">
        <f t="shared" si="2"/>
        <v>875656300000000</v>
      </c>
      <c r="AD71" s="5">
        <f t="shared" si="2"/>
        <v>880307600000000</v>
      </c>
      <c r="AE71" s="5">
        <f t="shared" si="2"/>
        <v>885076900000000</v>
      </c>
    </row>
    <row r="73" spans="1:35" x14ac:dyDescent="0.35">
      <c r="A73" s="344" t="s">
        <v>1028</v>
      </c>
      <c r="B73" s="345"/>
      <c r="C73" s="345"/>
      <c r="D73" s="345"/>
      <c r="E73" s="345"/>
      <c r="F73" s="345"/>
      <c r="G73" s="345"/>
      <c r="H73" s="345"/>
      <c r="I73" s="345"/>
      <c r="J73" s="345"/>
      <c r="K73" s="345"/>
      <c r="L73" s="345"/>
      <c r="M73" s="345"/>
      <c r="N73" s="345"/>
      <c r="O73" s="345"/>
      <c r="P73" s="345"/>
      <c r="Q73" s="345"/>
      <c r="R73" s="345"/>
      <c r="S73" s="345"/>
      <c r="T73" s="345"/>
      <c r="U73" s="345"/>
      <c r="V73" s="345"/>
      <c r="W73" s="345"/>
      <c r="X73" s="345"/>
      <c r="Y73" s="345"/>
      <c r="Z73" s="345"/>
      <c r="AA73" s="345"/>
      <c r="AB73" s="345"/>
      <c r="AC73" s="345"/>
      <c r="AD73" s="345"/>
      <c r="AE73" s="345"/>
      <c r="AF73" s="345"/>
      <c r="AG73" s="345"/>
      <c r="AH73" s="345"/>
      <c r="AI73" s="345"/>
    </row>
    <row r="74" spans="1:35" x14ac:dyDescent="0.35">
      <c r="B74">
        <v>2021</v>
      </c>
      <c r="C74">
        <v>2022</v>
      </c>
      <c r="D74">
        <v>2023</v>
      </c>
      <c r="E74">
        <v>2024</v>
      </c>
      <c r="F74">
        <v>2025</v>
      </c>
      <c r="G74">
        <v>2026</v>
      </c>
      <c r="H74">
        <v>2027</v>
      </c>
      <c r="I74">
        <v>2028</v>
      </c>
      <c r="J74">
        <v>2029</v>
      </c>
      <c r="K74">
        <v>2030</v>
      </c>
      <c r="L74">
        <v>2031</v>
      </c>
      <c r="M74">
        <v>2032</v>
      </c>
      <c r="N74">
        <v>2033</v>
      </c>
      <c r="O74">
        <v>2034</v>
      </c>
      <c r="P74">
        <v>2035</v>
      </c>
      <c r="Q74">
        <v>2036</v>
      </c>
      <c r="R74">
        <v>2037</v>
      </c>
      <c r="S74">
        <v>2038</v>
      </c>
      <c r="T74">
        <v>2039</v>
      </c>
      <c r="U74">
        <v>2040</v>
      </c>
      <c r="V74">
        <v>2041</v>
      </c>
      <c r="W74">
        <v>2042</v>
      </c>
      <c r="X74">
        <v>2043</v>
      </c>
      <c r="Y74">
        <v>2044</v>
      </c>
      <c r="Z74">
        <v>2045</v>
      </c>
      <c r="AA74">
        <v>2046</v>
      </c>
      <c r="AB74">
        <v>2047</v>
      </c>
      <c r="AC74">
        <v>2048</v>
      </c>
      <c r="AD74">
        <v>2049</v>
      </c>
      <c r="AE74">
        <v>2050</v>
      </c>
    </row>
    <row r="75" spans="1:35" x14ac:dyDescent="0.35">
      <c r="A75" s="1" t="s">
        <v>1029</v>
      </c>
      <c r="B75" s="5">
        <f>TREND($D27:$E27,$D$26:$E$26,B$74)</f>
        <v>4.4286384027621053E-5</v>
      </c>
      <c r="C75" s="5">
        <f>TREND($D27:$E27,$D$26:$E$26,C$74)</f>
        <v>4.236576021724326E-5</v>
      </c>
      <c r="D75" s="5">
        <f t="shared" ref="D75:J75" si="3">MAX(TREND($D27:$E27,$D$26:$E$26,D$74),0)</f>
        <v>4.0445136406865902E-5</v>
      </c>
      <c r="E75" s="5">
        <f t="shared" si="3"/>
        <v>3.8524512596488543E-5</v>
      </c>
      <c r="F75" s="5">
        <f t="shared" si="3"/>
        <v>3.6603888786110751E-5</v>
      </c>
      <c r="G75" s="5">
        <f t="shared" si="3"/>
        <v>3.4683264975733392E-5</v>
      </c>
      <c r="H75" s="5">
        <f t="shared" si="3"/>
        <v>3.2762641165356033E-5</v>
      </c>
      <c r="I75" s="5">
        <f t="shared" si="3"/>
        <v>3.0842017354978241E-5</v>
      </c>
      <c r="J75" s="5">
        <f t="shared" si="3"/>
        <v>2.8921393544600882E-5</v>
      </c>
      <c r="K75" s="5">
        <f>MAX(TREND($E27:$F27,$E$26:$F$26,K$74),0)</f>
        <v>2.700076973422374E-5</v>
      </c>
      <c r="L75" s="5">
        <f t="shared" ref="L75:AE75" si="4">MAX(TREND($E27:$F27,$E$26:$F$26,L$74),0)</f>
        <v>2.6468596886765035E-5</v>
      </c>
      <c r="M75" s="5">
        <f t="shared" si="4"/>
        <v>2.593642403930633E-5</v>
      </c>
      <c r="N75" s="5">
        <f t="shared" si="4"/>
        <v>2.5404251191847409E-5</v>
      </c>
      <c r="O75" s="5">
        <f t="shared" si="4"/>
        <v>2.4872078344388704E-5</v>
      </c>
      <c r="P75" s="5">
        <f t="shared" si="4"/>
        <v>2.4339905496929999E-5</v>
      </c>
      <c r="Q75" s="5">
        <f t="shared" si="4"/>
        <v>2.3807732649471077E-5</v>
      </c>
      <c r="R75" s="5">
        <f t="shared" si="4"/>
        <v>2.3275559802012373E-5</v>
      </c>
      <c r="S75" s="5">
        <f t="shared" si="4"/>
        <v>2.2743386954553668E-5</v>
      </c>
      <c r="T75" s="5">
        <f t="shared" si="4"/>
        <v>2.2211214107094963E-5</v>
      </c>
      <c r="U75" s="5">
        <f t="shared" si="4"/>
        <v>2.1679041259636041E-5</v>
      </c>
      <c r="V75" s="5">
        <f t="shared" si="4"/>
        <v>2.1146868412177337E-5</v>
      </c>
      <c r="W75" s="5">
        <f t="shared" si="4"/>
        <v>2.0614695564718632E-5</v>
      </c>
      <c r="X75" s="5">
        <f t="shared" si="4"/>
        <v>2.008252271725971E-5</v>
      </c>
      <c r="Y75" s="5">
        <f t="shared" si="4"/>
        <v>1.9550349869801005E-5</v>
      </c>
      <c r="Z75" s="5">
        <f t="shared" si="4"/>
        <v>1.9018177022342301E-5</v>
      </c>
      <c r="AA75" s="5">
        <f t="shared" si="4"/>
        <v>1.8486004174883596E-5</v>
      </c>
      <c r="AB75" s="5">
        <f t="shared" si="4"/>
        <v>1.7953831327424674E-5</v>
      </c>
      <c r="AC75" s="5">
        <f t="shared" si="4"/>
        <v>1.7421658479965969E-5</v>
      </c>
      <c r="AD75" s="5">
        <f t="shared" si="4"/>
        <v>1.6889485632507265E-5</v>
      </c>
      <c r="AE75" s="5">
        <f t="shared" si="4"/>
        <v>1.6357312785048343E-5</v>
      </c>
    </row>
    <row r="76" spans="1:35" x14ac:dyDescent="0.35">
      <c r="A76" s="1" t="s">
        <v>1030</v>
      </c>
      <c r="B76" s="5">
        <f>TREND($D28:$E28,$D$26:$E$26,B$74)</f>
        <v>1.4664359237477799E-5</v>
      </c>
      <c r="C76" s="5">
        <f>TREND($D28:$E28,$D$26:$E$26,C$74)</f>
        <v>1.4622699126007693E-5</v>
      </c>
      <c r="D76" s="5">
        <f t="shared" ref="D76:I76" si="5">TREND($D28:$E28,$D$26:$E$26,D$74)</f>
        <v>1.4581039014537587E-5</v>
      </c>
      <c r="E76" s="5">
        <f t="shared" si="5"/>
        <v>1.4539378903067482E-5</v>
      </c>
      <c r="F76" s="5">
        <f t="shared" si="5"/>
        <v>1.4497718791597376E-5</v>
      </c>
      <c r="G76" s="5">
        <f t="shared" si="5"/>
        <v>1.4456058680127271E-5</v>
      </c>
      <c r="H76" s="5">
        <f t="shared" si="5"/>
        <v>1.4414398568657165E-5</v>
      </c>
      <c r="I76" s="5">
        <f t="shared" si="5"/>
        <v>1.4372738457187046E-5</v>
      </c>
      <c r="J76" s="5">
        <f>TREND($D28:$E28,$D$26:$E$26,J$74)</f>
        <v>1.433107834571694E-5</v>
      </c>
      <c r="K76" s="5">
        <f>TREND($E28:$F28,$E$26:$F$26,K$74)</f>
        <v>1.4289418234246835E-5</v>
      </c>
      <c r="L76" s="5">
        <f t="shared" ref="L76:AE76" si="6">TREND($E28:$F28,$E$26:$F$26,L$74)</f>
        <v>1.4277753403035206E-5</v>
      </c>
      <c r="M76" s="5">
        <f t="shared" si="6"/>
        <v>1.4266088571823577E-5</v>
      </c>
      <c r="N76" s="5">
        <f t="shared" si="6"/>
        <v>1.4254423740611944E-5</v>
      </c>
      <c r="O76" s="5">
        <f t="shared" si="6"/>
        <v>1.4242758909400316E-5</v>
      </c>
      <c r="P76" s="5">
        <f t="shared" si="6"/>
        <v>1.4231094078188687E-5</v>
      </c>
      <c r="Q76" s="5">
        <f t="shared" si="6"/>
        <v>1.4219429246977054E-5</v>
      </c>
      <c r="R76" s="5">
        <f t="shared" si="6"/>
        <v>1.4207764415765425E-5</v>
      </c>
      <c r="S76" s="5">
        <f t="shared" si="6"/>
        <v>1.4196099584553793E-5</v>
      </c>
      <c r="T76" s="5">
        <f t="shared" si="6"/>
        <v>1.4184434753342164E-5</v>
      </c>
      <c r="U76" s="5">
        <f t="shared" si="6"/>
        <v>1.4172769922130535E-5</v>
      </c>
      <c r="V76" s="5">
        <f t="shared" si="6"/>
        <v>1.4161105090918903E-5</v>
      </c>
      <c r="W76" s="5">
        <f t="shared" si="6"/>
        <v>1.4149440259707274E-5</v>
      </c>
      <c r="X76" s="5">
        <f t="shared" si="6"/>
        <v>1.4137775428495645E-5</v>
      </c>
      <c r="Y76" s="5">
        <f t="shared" si="6"/>
        <v>1.4126110597284013E-5</v>
      </c>
      <c r="Z76" s="5">
        <f t="shared" si="6"/>
        <v>1.4114445766072384E-5</v>
      </c>
      <c r="AA76" s="5">
        <f t="shared" si="6"/>
        <v>1.4102780934860755E-5</v>
      </c>
      <c r="AB76" s="5">
        <f t="shared" si="6"/>
        <v>1.4091116103649123E-5</v>
      </c>
      <c r="AC76" s="5">
        <f t="shared" si="6"/>
        <v>1.4079451272437494E-5</v>
      </c>
      <c r="AD76" s="5">
        <f t="shared" si="6"/>
        <v>1.4067786441225865E-5</v>
      </c>
      <c r="AE76" s="5">
        <f t="shared" si="6"/>
        <v>1.4056121610014233E-5</v>
      </c>
    </row>
    <row r="77" spans="1:35" x14ac:dyDescent="0.35">
      <c r="A77" s="1" t="s">
        <v>1085</v>
      </c>
      <c r="B77" s="5">
        <f>(B50*$C$38+B54*$C$34+B55*$C$33+B62*$C$39)/B71</f>
        <v>6.1270046794103888E-6</v>
      </c>
      <c r="C77" s="5">
        <f t="shared" ref="C77:AE77" si="7">(C50*$C$38+C54*$C$34+C55*$C$33+C62*$C$39)/C71</f>
        <v>6.1237076825451521E-6</v>
      </c>
      <c r="D77" s="5">
        <f t="shared" si="7"/>
        <v>6.1350344085392195E-6</v>
      </c>
      <c r="E77" s="5">
        <f t="shared" si="7"/>
        <v>6.1429341617507607E-6</v>
      </c>
      <c r="F77" s="5">
        <f t="shared" si="7"/>
        <v>6.1430896314587123E-6</v>
      </c>
      <c r="G77" s="5">
        <f t="shared" si="7"/>
        <v>6.1427019287707007E-6</v>
      </c>
      <c r="H77" s="5">
        <f t="shared" si="7"/>
        <v>6.1427797016153345E-6</v>
      </c>
      <c r="I77" s="5">
        <f t="shared" si="7"/>
        <v>6.1430959591434492E-6</v>
      </c>
      <c r="J77" s="5">
        <f t="shared" si="7"/>
        <v>6.143626639861051E-6</v>
      </c>
      <c r="K77" s="5">
        <f t="shared" si="7"/>
        <v>6.1436746619678152E-6</v>
      </c>
      <c r="L77" s="5">
        <f t="shared" si="7"/>
        <v>6.1433589753151203E-6</v>
      </c>
      <c r="M77" s="5">
        <f t="shared" si="7"/>
        <v>6.1431051533032709E-6</v>
      </c>
      <c r="N77" s="5">
        <f t="shared" si="7"/>
        <v>6.1431114946521096E-6</v>
      </c>
      <c r="O77" s="5">
        <f t="shared" si="7"/>
        <v>6.1429757826231019E-6</v>
      </c>
      <c r="P77" s="5">
        <f t="shared" si="7"/>
        <v>6.1429715254086538E-6</v>
      </c>
      <c r="Q77" s="5">
        <f t="shared" si="7"/>
        <v>6.1436437598315542E-6</v>
      </c>
      <c r="R77" s="5">
        <f t="shared" si="7"/>
        <v>6.1443298186611788E-6</v>
      </c>
      <c r="S77" s="5">
        <f t="shared" si="7"/>
        <v>6.1457896284074429E-6</v>
      </c>
      <c r="T77" s="5">
        <f t="shared" si="7"/>
        <v>6.1468842873573003E-6</v>
      </c>
      <c r="U77" s="5">
        <f t="shared" si="7"/>
        <v>6.1478520338529503E-6</v>
      </c>
      <c r="V77" s="5">
        <f t="shared" si="7"/>
        <v>6.149139038254838E-6</v>
      </c>
      <c r="W77" s="5">
        <f t="shared" si="7"/>
        <v>6.1502726670136646E-6</v>
      </c>
      <c r="X77" s="5">
        <f t="shared" si="7"/>
        <v>6.1515855805889245E-6</v>
      </c>
      <c r="Y77" s="5">
        <f t="shared" si="7"/>
        <v>6.1533184870823281E-6</v>
      </c>
      <c r="Z77" s="5">
        <f t="shared" si="7"/>
        <v>6.1549917797356382E-6</v>
      </c>
      <c r="AA77" s="5">
        <f t="shared" si="7"/>
        <v>6.1559704793020225E-6</v>
      </c>
      <c r="AB77" s="5">
        <f t="shared" si="7"/>
        <v>6.1565095542175943E-6</v>
      </c>
      <c r="AC77" s="5">
        <f t="shared" si="7"/>
        <v>6.1582053720575078E-6</v>
      </c>
      <c r="AD77" s="5">
        <f t="shared" si="7"/>
        <v>6.1594814379337416E-6</v>
      </c>
      <c r="AE77" s="5">
        <f t="shared" si="7"/>
        <v>6.1595810567059191E-6</v>
      </c>
    </row>
    <row r="79" spans="1:35" x14ac:dyDescent="0.35">
      <c r="A79" s="1" t="s">
        <v>1031</v>
      </c>
    </row>
    <row r="80" spans="1:35" x14ac:dyDescent="0.35">
      <c r="B80">
        <v>2021</v>
      </c>
      <c r="C80">
        <v>2022</v>
      </c>
      <c r="D80">
        <v>2023</v>
      </c>
      <c r="E80">
        <v>2024</v>
      </c>
      <c r="F80">
        <v>2025</v>
      </c>
      <c r="G80">
        <v>2026</v>
      </c>
      <c r="H80">
        <v>2027</v>
      </c>
      <c r="I80">
        <v>2028</v>
      </c>
      <c r="J80">
        <v>2029</v>
      </c>
      <c r="K80">
        <v>2030</v>
      </c>
      <c r="L80">
        <v>2031</v>
      </c>
      <c r="M80">
        <v>2032</v>
      </c>
      <c r="N80">
        <v>2033</v>
      </c>
      <c r="O80">
        <v>2034</v>
      </c>
      <c r="P80">
        <v>2035</v>
      </c>
      <c r="Q80">
        <v>2036</v>
      </c>
      <c r="R80">
        <v>2037</v>
      </c>
      <c r="S80">
        <v>2038</v>
      </c>
      <c r="T80">
        <v>2039</v>
      </c>
      <c r="U80">
        <v>2040</v>
      </c>
      <c r="V80">
        <v>2041</v>
      </c>
      <c r="W80">
        <v>2042</v>
      </c>
      <c r="X80">
        <v>2043</v>
      </c>
      <c r="Y80">
        <v>2044</v>
      </c>
      <c r="Z80">
        <v>2045</v>
      </c>
      <c r="AA80">
        <v>2046</v>
      </c>
      <c r="AB80">
        <v>2047</v>
      </c>
      <c r="AC80">
        <v>2048</v>
      </c>
      <c r="AD80">
        <v>2049</v>
      </c>
      <c r="AE80">
        <v>2050</v>
      </c>
    </row>
    <row r="81" spans="1:31" x14ac:dyDescent="0.35">
      <c r="A81" t="s">
        <v>1032</v>
      </c>
      <c r="B81">
        <f>INDEX('[2]Transp Charging'!$D:$D,MATCH(B80,'[2]Transp Charging'!$A:$A,0))</f>
        <v>10.05360309644399</v>
      </c>
      <c r="C81">
        <f>INDEX('[2]Transp Charging'!$D:$D,MATCH(C80,'[2]Transp Charging'!$A:$A,0))</f>
        <v>11.59</v>
      </c>
      <c r="D81">
        <f>INDEX('[2]Transp Charging'!$D:$D,MATCH(D80,'[2]Transp Charging'!$A:$A,0))</f>
        <v>10.7</v>
      </c>
      <c r="E81">
        <f>INDEX('[2]Transp Charging'!$D:$D,MATCH(E80,'[2]Transp Charging'!$A:$A,0))</f>
        <v>10.3</v>
      </c>
      <c r="F81">
        <f>INDEX('[2]Transp Charging'!$D:$D,MATCH(F80,'[2]Transp Charging'!$A:$A,0))</f>
        <v>10.029999999999999</v>
      </c>
      <c r="G81">
        <f>INDEX('[2]Transp Charging'!$D:$D,MATCH(G80,'[2]Transp Charging'!$A:$A,0))</f>
        <v>9.85</v>
      </c>
      <c r="H81">
        <f>INDEX('[2]Transp Charging'!$D:$D,MATCH(H80,'[2]Transp Charging'!$A:$A,0))</f>
        <v>9.7200000000000006</v>
      </c>
      <c r="I81">
        <f>INDEX('[2]Transp Charging'!$D:$D,MATCH(I80,'[2]Transp Charging'!$A:$A,0))</f>
        <v>9.64</v>
      </c>
      <c r="J81">
        <f>INDEX('[2]Transp Charging'!$D:$D,MATCH(J80,'[2]Transp Charging'!$A:$A,0))</f>
        <v>9.59</v>
      </c>
      <c r="K81">
        <f>INDEX('[2]Transp Charging'!$D:$D,MATCH(K80,'[2]Transp Charging'!$A:$A,0))</f>
        <v>9.5500000000000007</v>
      </c>
      <c r="L81">
        <f>INDEX('[2]Transp Charging'!$D:$D,MATCH(L80,'[2]Transp Charging'!$A:$A,0))</f>
        <v>9.51</v>
      </c>
      <c r="M81">
        <f>INDEX('[2]Transp Charging'!$D:$D,MATCH(M80,'[2]Transp Charging'!$A:$A,0))</f>
        <v>9.48</v>
      </c>
      <c r="N81">
        <f>INDEX('[2]Transp Charging'!$D:$D,MATCH(N80,'[2]Transp Charging'!$A:$A,0))</f>
        <v>9.4499999999999993</v>
      </c>
      <c r="O81">
        <f>INDEX('[2]Transp Charging'!$D:$D,MATCH(O80,'[2]Transp Charging'!$A:$A,0))</f>
        <v>9.41</v>
      </c>
      <c r="P81">
        <f>INDEX('[2]Transp Charging'!$D:$D,MATCH(P80,'[2]Transp Charging'!$A:$A,0))</f>
        <v>9.3699999999999992</v>
      </c>
      <c r="Q81">
        <f>$P$81</f>
        <v>9.3699999999999992</v>
      </c>
      <c r="R81">
        <f t="shared" ref="R81:AE81" si="8">$P$81</f>
        <v>9.3699999999999992</v>
      </c>
      <c r="S81">
        <f t="shared" si="8"/>
        <v>9.3699999999999992</v>
      </c>
      <c r="T81">
        <f t="shared" si="8"/>
        <v>9.3699999999999992</v>
      </c>
      <c r="U81">
        <f t="shared" si="8"/>
        <v>9.3699999999999992</v>
      </c>
      <c r="V81">
        <f t="shared" si="8"/>
        <v>9.3699999999999992</v>
      </c>
      <c r="W81">
        <f t="shared" si="8"/>
        <v>9.3699999999999992</v>
      </c>
      <c r="X81">
        <f t="shared" si="8"/>
        <v>9.3699999999999992</v>
      </c>
      <c r="Y81">
        <f t="shared" si="8"/>
        <v>9.3699999999999992</v>
      </c>
      <c r="Z81">
        <f t="shared" si="8"/>
        <v>9.3699999999999992</v>
      </c>
      <c r="AA81">
        <f t="shared" si="8"/>
        <v>9.3699999999999992</v>
      </c>
      <c r="AB81">
        <f t="shared" si="8"/>
        <v>9.3699999999999992</v>
      </c>
      <c r="AC81">
        <f t="shared" si="8"/>
        <v>9.3699999999999992</v>
      </c>
      <c r="AD81">
        <f t="shared" si="8"/>
        <v>9.3699999999999992</v>
      </c>
      <c r="AE81">
        <f t="shared" si="8"/>
        <v>9.3699999999999992</v>
      </c>
    </row>
    <row r="82" spans="1:31" x14ac:dyDescent="0.35">
      <c r="A82" t="s">
        <v>1033</v>
      </c>
      <c r="B82">
        <f>B81/$A$14/$A$10*About!$A$84</f>
        <v>6.630456295926538E-5</v>
      </c>
      <c r="C82">
        <f>C81/$A$14/$A$10*About!$A$84</f>
        <v>7.643726108201919E-5</v>
      </c>
      <c r="D82">
        <f>D81/$A$14/$A$10*About!$A$84</f>
        <v>7.0567618082623403E-5</v>
      </c>
      <c r="E82">
        <f>E81/$A$14/$A$10*About!$A$84</f>
        <v>6.7929576285142171E-5</v>
      </c>
      <c r="F82">
        <f>F81/$A$14/$A$10*About!$A$84</f>
        <v>6.6148898071842306E-5</v>
      </c>
      <c r="G82">
        <f>G81/$A$14/$A$10*About!$A$84</f>
        <v>6.4961779262975752E-5</v>
      </c>
      <c r="H82">
        <f>H81/$A$14/$A$10*About!$A$84</f>
        <v>6.4104415678794359E-5</v>
      </c>
      <c r="I82">
        <f>I81/$A$14/$A$10*About!$A$84</f>
        <v>6.3576807319298112E-5</v>
      </c>
      <c r="J82">
        <f>J81/$A$14/$A$10*About!$A$84</f>
        <v>6.3247052094612938E-5</v>
      </c>
      <c r="K82">
        <f>K81/$A$14/$A$10*About!$A$84</f>
        <v>6.2983247914864815E-5</v>
      </c>
      <c r="L82">
        <f>L81/$A$14/$A$10*About!$A$84</f>
        <v>6.2719443735116678E-5</v>
      </c>
      <c r="M82">
        <f>M81/$A$14/$A$10*About!$A$84</f>
        <v>6.2521590600305606E-5</v>
      </c>
      <c r="N82">
        <f>N81/$A$14/$A$10*About!$A$84</f>
        <v>6.2323737465494494E-5</v>
      </c>
      <c r="O82">
        <f>O81/$A$14/$A$10*About!$A$84</f>
        <v>6.205993328574637E-5</v>
      </c>
      <c r="P82">
        <f>P81/$A$14/$A$10*About!$A$84</f>
        <v>6.1796129105998261E-5</v>
      </c>
      <c r="Q82">
        <f>Q81/$A$14/$A$10*About!$A$84</f>
        <v>6.1796129105998261E-5</v>
      </c>
      <c r="R82">
        <f>R81/$A$14/$A$10*About!$A$84</f>
        <v>6.1796129105998261E-5</v>
      </c>
      <c r="S82">
        <f>S81/$A$14/$A$10*About!$A$84</f>
        <v>6.1796129105998261E-5</v>
      </c>
      <c r="T82">
        <f>T81/$A$14/$A$10*About!$A$84</f>
        <v>6.1796129105998261E-5</v>
      </c>
      <c r="U82">
        <f>U81/$A$14/$A$10*About!$A$84</f>
        <v>6.1796129105998261E-5</v>
      </c>
      <c r="V82">
        <f>V81/$A$14/$A$10*About!$A$84</f>
        <v>6.1796129105998261E-5</v>
      </c>
      <c r="W82">
        <f>W81/$A$14/$A$10*About!$A$84</f>
        <v>6.1796129105998261E-5</v>
      </c>
      <c r="X82">
        <f>X81/$A$14/$A$10*About!$A$84</f>
        <v>6.1796129105998261E-5</v>
      </c>
      <c r="Y82">
        <f>Y81/$A$14/$A$10*About!$A$84</f>
        <v>6.1796129105998261E-5</v>
      </c>
      <c r="Z82">
        <f>Z81/$A$14/$A$10*About!$A$84</f>
        <v>6.1796129105998261E-5</v>
      </c>
      <c r="AA82">
        <f>AA81/$A$14/$A$10*About!$A$84</f>
        <v>6.1796129105998261E-5</v>
      </c>
      <c r="AB82">
        <f>AB81/$A$14/$A$10*About!$A$84</f>
        <v>6.1796129105998261E-5</v>
      </c>
      <c r="AC82">
        <f>AC81/$A$14/$A$10*About!$A$84</f>
        <v>6.1796129105998261E-5</v>
      </c>
      <c r="AD82">
        <f>AD81/$A$14/$A$10*About!$A$84</f>
        <v>6.1796129105998261E-5</v>
      </c>
      <c r="AE82">
        <f>AE81/$A$14/$A$10*About!$A$84</f>
        <v>6.1796129105998261E-5</v>
      </c>
    </row>
    <row r="86" spans="1:31" x14ac:dyDescent="0.35">
      <c r="A86" t="s">
        <v>963</v>
      </c>
    </row>
    <row r="87" spans="1:31" x14ac:dyDescent="0.35">
      <c r="A87" s="1" t="s">
        <v>964</v>
      </c>
      <c r="B87" s="342">
        <v>2021</v>
      </c>
      <c r="C87">
        <v>2022</v>
      </c>
      <c r="D87" s="342">
        <v>2023</v>
      </c>
      <c r="E87">
        <v>2024</v>
      </c>
      <c r="F87" s="342">
        <v>2025</v>
      </c>
      <c r="G87">
        <v>2026</v>
      </c>
      <c r="H87" s="342">
        <v>2027</v>
      </c>
      <c r="I87">
        <v>2028</v>
      </c>
      <c r="J87" s="342">
        <v>2029</v>
      </c>
      <c r="K87">
        <v>2030</v>
      </c>
      <c r="L87" s="342">
        <v>2031</v>
      </c>
      <c r="M87">
        <v>2032</v>
      </c>
      <c r="N87" s="342">
        <v>2033</v>
      </c>
      <c r="O87">
        <v>2034</v>
      </c>
      <c r="P87" s="342">
        <v>2035</v>
      </c>
      <c r="Q87">
        <v>2036</v>
      </c>
      <c r="R87" s="342">
        <v>2037</v>
      </c>
      <c r="S87">
        <v>2038</v>
      </c>
      <c r="T87" s="342">
        <v>2039</v>
      </c>
      <c r="U87">
        <v>2040</v>
      </c>
      <c r="V87" s="342">
        <v>2041</v>
      </c>
      <c r="W87">
        <v>2042</v>
      </c>
      <c r="X87" s="342">
        <v>2043</v>
      </c>
      <c r="Y87">
        <v>2044</v>
      </c>
      <c r="Z87" s="342">
        <v>2045</v>
      </c>
      <c r="AA87">
        <v>2046</v>
      </c>
      <c r="AB87" s="342">
        <v>2047</v>
      </c>
      <c r="AC87">
        <v>2048</v>
      </c>
      <c r="AD87" s="342">
        <v>2049</v>
      </c>
      <c r="AE87">
        <v>2050</v>
      </c>
    </row>
    <row r="88" spans="1:31" x14ac:dyDescent="0.35">
      <c r="A88" t="s">
        <v>965</v>
      </c>
      <c r="B88" s="19">
        <v>0.05</v>
      </c>
      <c r="C88" s="19">
        <v>0.05</v>
      </c>
      <c r="D88" s="19">
        <v>0.05</v>
      </c>
      <c r="E88" s="19">
        <v>0.05</v>
      </c>
      <c r="F88" s="19">
        <v>0.05</v>
      </c>
      <c r="G88" s="19">
        <v>0.05</v>
      </c>
      <c r="H88" s="19">
        <v>0.05</v>
      </c>
      <c r="I88" s="19">
        <v>0.05</v>
      </c>
      <c r="J88" s="19">
        <v>0.05</v>
      </c>
      <c r="K88" s="19">
        <v>0.05</v>
      </c>
      <c r="L88" s="19">
        <v>0.05</v>
      </c>
      <c r="M88" s="19">
        <v>0.05</v>
      </c>
      <c r="N88" s="19">
        <v>0.05</v>
      </c>
      <c r="O88" s="19">
        <v>0.05</v>
      </c>
      <c r="P88" s="19">
        <v>0.05</v>
      </c>
      <c r="Q88" s="19">
        <v>0.05</v>
      </c>
      <c r="R88" s="19">
        <v>0.05</v>
      </c>
      <c r="S88" s="19">
        <v>0.05</v>
      </c>
      <c r="T88" s="19">
        <v>0.05</v>
      </c>
      <c r="U88" s="19">
        <v>0.05</v>
      </c>
      <c r="V88" s="19">
        <v>0.05</v>
      </c>
      <c r="W88" s="19">
        <v>0.05</v>
      </c>
      <c r="X88" s="19">
        <v>0.05</v>
      </c>
      <c r="Y88" s="19">
        <v>0.05</v>
      </c>
      <c r="Z88" s="19">
        <v>0.05</v>
      </c>
      <c r="AA88" s="19">
        <v>0.05</v>
      </c>
      <c r="AB88" s="19">
        <v>0.05</v>
      </c>
      <c r="AC88" s="19">
        <v>0.05</v>
      </c>
      <c r="AD88" s="19">
        <v>0.05</v>
      </c>
      <c r="AE88" s="19">
        <v>0.05</v>
      </c>
    </row>
    <row r="89" spans="1:31" x14ac:dyDescent="0.35">
      <c r="A89" t="s">
        <v>966</v>
      </c>
      <c r="B89" s="19">
        <v>0.95</v>
      </c>
      <c r="C89" s="19">
        <v>0.95</v>
      </c>
      <c r="D89" s="19">
        <v>0.95</v>
      </c>
      <c r="E89" s="19">
        <v>0.95</v>
      </c>
      <c r="F89" s="19">
        <v>0.85220289041672515</v>
      </c>
      <c r="G89" s="19">
        <v>0.75440578083345022</v>
      </c>
      <c r="H89" s="19">
        <v>0.6566086712501753</v>
      </c>
      <c r="I89" s="19">
        <v>0.55881156166690049</v>
      </c>
      <c r="J89" s="19">
        <v>0.46101445208362563</v>
      </c>
      <c r="K89" s="19">
        <v>0.36321734250035076</v>
      </c>
      <c r="L89" s="19">
        <v>0.26542023291707584</v>
      </c>
      <c r="M89" s="19">
        <v>0.16762312333380103</v>
      </c>
      <c r="N89" s="19">
        <v>0.16762312333380103</v>
      </c>
      <c r="O89" s="19">
        <v>0.16762312333380103</v>
      </c>
      <c r="P89" s="19">
        <v>0.16762312333380103</v>
      </c>
      <c r="Q89" s="19">
        <v>0.16762312333380103</v>
      </c>
      <c r="R89" s="19">
        <v>0.16762312333380103</v>
      </c>
      <c r="S89" s="19">
        <v>0.16762312333380103</v>
      </c>
      <c r="T89" s="19">
        <v>0.16762312333380103</v>
      </c>
      <c r="U89" s="19">
        <v>0.16762312333380103</v>
      </c>
      <c r="V89" s="19">
        <v>0.16762312333380103</v>
      </c>
      <c r="W89" s="19">
        <v>0.16762312333380103</v>
      </c>
      <c r="X89" s="19">
        <v>0.16762312333380103</v>
      </c>
      <c r="Y89" s="19">
        <v>0.16762312333380103</v>
      </c>
      <c r="Z89" s="19">
        <v>0.16762312333380103</v>
      </c>
      <c r="AA89" s="19">
        <v>0.16762312333380103</v>
      </c>
      <c r="AB89" s="19">
        <v>0.16762312333380103</v>
      </c>
      <c r="AC89" s="19">
        <v>0.16762312333380103</v>
      </c>
      <c r="AD89" s="19">
        <v>0.16762312333380103</v>
      </c>
      <c r="AE89" s="19">
        <v>0.16762312333380103</v>
      </c>
    </row>
    <row r="90" spans="1:31" x14ac:dyDescent="0.35">
      <c r="A90" t="s">
        <v>967</v>
      </c>
      <c r="B90" s="19">
        <v>0</v>
      </c>
      <c r="C90" s="19">
        <v>0</v>
      </c>
      <c r="D90" s="19">
        <v>0</v>
      </c>
      <c r="E90" s="19">
        <v>0</v>
      </c>
      <c r="F90" s="19">
        <v>0</v>
      </c>
      <c r="G90" s="19">
        <v>0</v>
      </c>
      <c r="H90" s="19">
        <v>0</v>
      </c>
      <c r="I90" s="19">
        <v>0</v>
      </c>
      <c r="J90" s="19">
        <v>0</v>
      </c>
      <c r="K90" s="19">
        <v>0</v>
      </c>
      <c r="L90" s="19">
        <v>0</v>
      </c>
      <c r="M90" s="19">
        <v>0</v>
      </c>
      <c r="N90" s="19">
        <v>0</v>
      </c>
      <c r="O90" s="19">
        <v>0</v>
      </c>
      <c r="P90" s="19">
        <v>0</v>
      </c>
      <c r="Q90" s="19">
        <v>0</v>
      </c>
      <c r="R90" s="19">
        <v>0</v>
      </c>
      <c r="S90" s="19">
        <v>0</v>
      </c>
      <c r="T90" s="19">
        <v>0</v>
      </c>
      <c r="U90" s="19">
        <v>0</v>
      </c>
      <c r="V90" s="19">
        <v>0</v>
      </c>
      <c r="W90" s="19">
        <v>0</v>
      </c>
      <c r="X90" s="19">
        <v>0</v>
      </c>
      <c r="Y90" s="19">
        <v>0</v>
      </c>
      <c r="Z90" s="19">
        <v>0</v>
      </c>
      <c r="AA90" s="19">
        <v>0</v>
      </c>
      <c r="AB90" s="19">
        <v>0</v>
      </c>
      <c r="AC90" s="19">
        <v>0</v>
      </c>
      <c r="AD90" s="19">
        <v>0</v>
      </c>
      <c r="AE90" s="19">
        <v>0</v>
      </c>
    </row>
    <row r="91" spans="1:31" x14ac:dyDescent="0.35">
      <c r="A91" t="s">
        <v>968</v>
      </c>
      <c r="B91" s="19">
        <v>0</v>
      </c>
      <c r="C91" s="19">
        <v>0</v>
      </c>
      <c r="D91" s="19">
        <v>0</v>
      </c>
      <c r="E91" s="19">
        <v>0</v>
      </c>
      <c r="F91" s="19">
        <v>0</v>
      </c>
      <c r="G91" s="19">
        <v>0</v>
      </c>
      <c r="H91" s="19">
        <v>0</v>
      </c>
      <c r="I91" s="19">
        <v>0</v>
      </c>
      <c r="J91" s="19">
        <v>0</v>
      </c>
      <c r="K91" s="19">
        <v>0</v>
      </c>
      <c r="L91" s="19">
        <v>0</v>
      </c>
      <c r="M91" s="19">
        <v>0</v>
      </c>
      <c r="N91" s="19">
        <v>0</v>
      </c>
      <c r="O91" s="19">
        <v>0</v>
      </c>
      <c r="P91" s="19">
        <v>0</v>
      </c>
      <c r="Q91" s="19">
        <v>0</v>
      </c>
      <c r="R91" s="19">
        <v>0</v>
      </c>
      <c r="S91" s="19">
        <v>0</v>
      </c>
      <c r="T91" s="19">
        <v>0</v>
      </c>
      <c r="U91" s="19">
        <v>0</v>
      </c>
      <c r="V91" s="19">
        <v>0</v>
      </c>
      <c r="W91" s="19">
        <v>0</v>
      </c>
      <c r="X91" s="19">
        <v>0</v>
      </c>
      <c r="Y91" s="19">
        <v>0</v>
      </c>
      <c r="Z91" s="19">
        <v>0</v>
      </c>
      <c r="AA91" s="19">
        <v>0</v>
      </c>
      <c r="AB91" s="19">
        <v>0</v>
      </c>
      <c r="AC91" s="19">
        <v>0</v>
      </c>
      <c r="AD91" s="19">
        <v>0</v>
      </c>
      <c r="AE91" s="19">
        <v>0</v>
      </c>
    </row>
    <row r="92" spans="1:31" x14ac:dyDescent="0.35">
      <c r="A92" t="s">
        <v>969</v>
      </c>
      <c r="B92" s="19">
        <v>0</v>
      </c>
      <c r="C92" s="19">
        <v>0</v>
      </c>
      <c r="D92" s="19">
        <v>0</v>
      </c>
      <c r="E92" s="19">
        <v>0</v>
      </c>
      <c r="F92" s="19">
        <v>0</v>
      </c>
      <c r="G92" s="19">
        <v>0</v>
      </c>
      <c r="H92" s="19">
        <v>0</v>
      </c>
      <c r="I92" s="19">
        <v>0</v>
      </c>
      <c r="J92" s="19">
        <v>0</v>
      </c>
      <c r="K92" s="19">
        <v>0</v>
      </c>
      <c r="L92" s="19">
        <v>0</v>
      </c>
      <c r="M92" s="19">
        <v>0</v>
      </c>
      <c r="N92" s="19">
        <v>0</v>
      </c>
      <c r="O92" s="19">
        <v>0</v>
      </c>
      <c r="P92" s="19">
        <v>0</v>
      </c>
      <c r="Q92" s="19">
        <v>0</v>
      </c>
      <c r="R92" s="19">
        <v>0</v>
      </c>
      <c r="S92" s="19">
        <v>0</v>
      </c>
      <c r="T92" s="19">
        <v>0</v>
      </c>
      <c r="U92" s="19">
        <v>0</v>
      </c>
      <c r="V92" s="19">
        <v>0</v>
      </c>
      <c r="W92" s="19">
        <v>0</v>
      </c>
      <c r="X92" s="19">
        <v>0</v>
      </c>
      <c r="Y92" s="19">
        <v>0</v>
      </c>
      <c r="Z92" s="19">
        <v>0</v>
      </c>
      <c r="AA92" s="19">
        <v>0</v>
      </c>
      <c r="AB92" s="19">
        <v>0</v>
      </c>
      <c r="AC92" s="19">
        <v>0</v>
      </c>
      <c r="AD92" s="19">
        <v>0</v>
      </c>
      <c r="AE92" s="19">
        <v>0</v>
      </c>
    </row>
    <row r="93" spans="1:31" x14ac:dyDescent="0.35">
      <c r="A93" t="s">
        <v>970</v>
      </c>
      <c r="B93" s="19">
        <v>0</v>
      </c>
      <c r="C93" s="19">
        <v>0</v>
      </c>
      <c r="D93" s="19">
        <v>0</v>
      </c>
      <c r="E93" s="19">
        <v>0</v>
      </c>
      <c r="F93" s="19">
        <v>9.7797109583274866E-2</v>
      </c>
      <c r="G93" s="19">
        <v>0.19559421916654973</v>
      </c>
      <c r="H93" s="19">
        <v>0.2933913287498246</v>
      </c>
      <c r="I93" s="19">
        <v>0.39118843833309946</v>
      </c>
      <c r="J93" s="19">
        <v>0.48898554791637433</v>
      </c>
      <c r="K93" s="19">
        <v>0.5867826574996492</v>
      </c>
      <c r="L93" s="19">
        <v>0.68457976708292412</v>
      </c>
      <c r="M93" s="19">
        <v>0.78237687666619893</v>
      </c>
      <c r="N93" s="19">
        <v>0.78237687666619893</v>
      </c>
      <c r="O93" s="19">
        <v>0.78237687666619893</v>
      </c>
      <c r="P93" s="19">
        <v>0.78237687666619893</v>
      </c>
      <c r="Q93" s="19">
        <v>0.78237687666619893</v>
      </c>
      <c r="R93" s="19">
        <v>0.78237687666619893</v>
      </c>
      <c r="S93" s="19">
        <v>0.78237687666619893</v>
      </c>
      <c r="T93" s="19">
        <v>0.78237687666619893</v>
      </c>
      <c r="U93" s="19">
        <v>0.78237687666619893</v>
      </c>
      <c r="V93" s="19">
        <v>0.78237687666619893</v>
      </c>
      <c r="W93" s="19">
        <v>0.78237687666619893</v>
      </c>
      <c r="X93" s="19">
        <v>0.78237687666619893</v>
      </c>
      <c r="Y93" s="19">
        <v>0.78237687666619893</v>
      </c>
      <c r="Z93" s="19">
        <v>0.78237687666619893</v>
      </c>
      <c r="AA93" s="19">
        <v>0.78237687666619893</v>
      </c>
      <c r="AB93" s="19">
        <v>0.78237687666619893</v>
      </c>
      <c r="AC93" s="19">
        <v>0.78237687666619893</v>
      </c>
      <c r="AD93" s="19">
        <v>0.78237687666619893</v>
      </c>
      <c r="AE93" s="19">
        <v>0.78237687666619893</v>
      </c>
    </row>
    <row r="94" spans="1:31" x14ac:dyDescent="0.35">
      <c r="A94" t="s">
        <v>971</v>
      </c>
      <c r="B94" s="19">
        <v>0</v>
      </c>
      <c r="C94" s="19">
        <v>0</v>
      </c>
      <c r="D94" s="19">
        <v>0</v>
      </c>
      <c r="E94" s="19">
        <v>0</v>
      </c>
      <c r="F94" s="19">
        <v>0</v>
      </c>
      <c r="G94" s="19">
        <v>0</v>
      </c>
      <c r="H94" s="19">
        <v>0</v>
      </c>
      <c r="I94" s="19">
        <v>0</v>
      </c>
      <c r="J94" s="19">
        <v>0</v>
      </c>
      <c r="K94" s="19">
        <v>0</v>
      </c>
      <c r="L94" s="19">
        <v>0</v>
      </c>
      <c r="M94" s="19">
        <v>0</v>
      </c>
      <c r="N94" s="19">
        <v>0</v>
      </c>
      <c r="O94" s="19">
        <v>0</v>
      </c>
      <c r="P94" s="19">
        <v>0</v>
      </c>
      <c r="Q94" s="19">
        <v>0</v>
      </c>
      <c r="R94" s="19">
        <v>0</v>
      </c>
      <c r="S94" s="19">
        <v>0</v>
      </c>
      <c r="T94" s="19">
        <v>0</v>
      </c>
      <c r="U94" s="19">
        <v>0</v>
      </c>
      <c r="V94" s="19">
        <v>0</v>
      </c>
      <c r="W94" s="19">
        <v>0</v>
      </c>
      <c r="X94" s="19">
        <v>0</v>
      </c>
      <c r="Y94" s="19">
        <v>0</v>
      </c>
      <c r="Z94" s="19">
        <v>0</v>
      </c>
      <c r="AA94" s="19">
        <v>0</v>
      </c>
      <c r="AB94" s="19">
        <v>0</v>
      </c>
      <c r="AC94" s="19">
        <v>0</v>
      </c>
      <c r="AD94" s="19">
        <v>0</v>
      </c>
      <c r="AE94" s="19">
        <v>0</v>
      </c>
    </row>
  </sheetData>
  <dataConsolid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8296-E3F8-4A3A-9F13-E5C0C8BBB934}">
  <sheetPr>
    <tabColor rgb="FF92D050"/>
  </sheetPr>
  <dimension ref="A1:AE44"/>
  <sheetViews>
    <sheetView zoomScale="85" zoomScaleNormal="85" workbookViewId="0">
      <selection activeCell="B12" sqref="B12"/>
    </sheetView>
  </sheetViews>
  <sheetFormatPr defaultRowHeight="14.5" x14ac:dyDescent="0.35"/>
  <cols>
    <col min="1" max="1" width="38.1796875" customWidth="1"/>
    <col min="2" max="2" width="12" bestFit="1" customWidth="1"/>
    <col min="4" max="4" width="12" bestFit="1" customWidth="1"/>
    <col min="5" max="5" width="21.26953125" customWidth="1"/>
    <col min="6" max="6" width="12" bestFit="1" customWidth="1"/>
    <col min="10" max="10" width="9" bestFit="1" customWidth="1"/>
    <col min="14" max="14" width="12" bestFit="1" customWidth="1"/>
  </cols>
  <sheetData>
    <row r="1" spans="1:31" x14ac:dyDescent="0.35">
      <c r="A1" s="1" t="s">
        <v>746</v>
      </c>
      <c r="E1" s="1" t="s">
        <v>1034</v>
      </c>
    </row>
    <row r="2" spans="1:31" x14ac:dyDescent="0.35">
      <c r="A2" s="1"/>
    </row>
    <row r="3" spans="1:31" x14ac:dyDescent="0.35">
      <c r="A3" t="s">
        <v>997</v>
      </c>
      <c r="B3">
        <v>0</v>
      </c>
      <c r="E3" t="s">
        <v>1035</v>
      </c>
      <c r="F3">
        <f>AVERAGE(0.7-0.4,1.15-0.4)</f>
        <v>0.52499999999999991</v>
      </c>
    </row>
    <row r="4" spans="1:31" x14ac:dyDescent="0.35">
      <c r="A4" t="s">
        <v>747</v>
      </c>
      <c r="B4">
        <v>61127.365236523648</v>
      </c>
      <c r="E4" t="s">
        <v>747</v>
      </c>
      <c r="F4">
        <v>61127.365236523648</v>
      </c>
    </row>
    <row r="5" spans="1:31" x14ac:dyDescent="0.35">
      <c r="A5" t="s">
        <v>749</v>
      </c>
      <c r="B5">
        <v>2.2046199999999998</v>
      </c>
      <c r="E5" t="s">
        <v>749</v>
      </c>
      <c r="F5">
        <v>2.2046199999999998</v>
      </c>
    </row>
    <row r="6" spans="1:31" x14ac:dyDescent="0.35">
      <c r="A6" t="s">
        <v>750</v>
      </c>
      <c r="B6">
        <f>B4*B5</f>
        <v>134762.61194774476</v>
      </c>
      <c r="E6" t="s">
        <v>750</v>
      </c>
      <c r="F6">
        <f>F4*F5</f>
        <v>134762.61194774476</v>
      </c>
    </row>
    <row r="7" spans="1:31" x14ac:dyDescent="0.35">
      <c r="A7" t="s">
        <v>748</v>
      </c>
      <c r="B7">
        <f>B3/B6*About!$A$84</f>
        <v>0</v>
      </c>
      <c r="E7" t="s">
        <v>748</v>
      </c>
      <c r="F7">
        <f>F3/F6*About!$A$84</f>
        <v>3.4559518831148311E-6</v>
      </c>
    </row>
    <row r="9" spans="1:31" x14ac:dyDescent="0.35">
      <c r="A9" t="s">
        <v>998</v>
      </c>
      <c r="B9">
        <v>0</v>
      </c>
    </row>
    <row r="10" spans="1:31" x14ac:dyDescent="0.35">
      <c r="A10" t="s">
        <v>747</v>
      </c>
      <c r="B10">
        <v>61127.365236523648</v>
      </c>
    </row>
    <row r="11" spans="1:31" x14ac:dyDescent="0.35">
      <c r="A11" t="s">
        <v>749</v>
      </c>
      <c r="B11">
        <v>2.2046199999999998</v>
      </c>
    </row>
    <row r="12" spans="1:31" x14ac:dyDescent="0.35">
      <c r="A12" t="s">
        <v>750</v>
      </c>
      <c r="B12">
        <f>B10*B11</f>
        <v>134762.61194774476</v>
      </c>
    </row>
    <row r="13" spans="1:31" x14ac:dyDescent="0.35">
      <c r="A13" t="s">
        <v>748</v>
      </c>
      <c r="B13">
        <f>B9/B12*About!$A$84</f>
        <v>0</v>
      </c>
    </row>
    <row r="15" spans="1:31" x14ac:dyDescent="0.35">
      <c r="A15" s="1" t="s">
        <v>963</v>
      </c>
    </row>
    <row r="16" spans="1:31" x14ac:dyDescent="0.35">
      <c r="A16" t="s">
        <v>964</v>
      </c>
      <c r="B16" s="342">
        <v>2021</v>
      </c>
      <c r="C16">
        <v>2022</v>
      </c>
      <c r="D16" s="342">
        <v>2023</v>
      </c>
      <c r="E16">
        <v>2024</v>
      </c>
      <c r="F16" s="342">
        <v>2025</v>
      </c>
      <c r="G16">
        <v>2026</v>
      </c>
      <c r="H16" s="342">
        <v>2027</v>
      </c>
      <c r="I16">
        <v>2028</v>
      </c>
      <c r="J16" s="342">
        <v>2029</v>
      </c>
      <c r="K16">
        <v>2030</v>
      </c>
      <c r="L16" s="342">
        <v>2031</v>
      </c>
      <c r="M16">
        <v>2032</v>
      </c>
      <c r="N16" s="342">
        <v>2033</v>
      </c>
      <c r="O16">
        <v>2034</v>
      </c>
      <c r="P16" s="342">
        <v>2035</v>
      </c>
      <c r="Q16">
        <v>2036</v>
      </c>
      <c r="R16" s="342">
        <v>2037</v>
      </c>
      <c r="S16">
        <v>2038</v>
      </c>
      <c r="T16" s="342">
        <v>2039</v>
      </c>
      <c r="U16">
        <v>2040</v>
      </c>
      <c r="V16" s="342">
        <v>2041</v>
      </c>
      <c r="W16">
        <v>2042</v>
      </c>
      <c r="X16" s="342">
        <v>2043</v>
      </c>
      <c r="Y16">
        <v>2044</v>
      </c>
      <c r="Z16" s="342">
        <v>2045</v>
      </c>
      <c r="AA16">
        <v>2046</v>
      </c>
      <c r="AB16" s="342">
        <v>2047</v>
      </c>
      <c r="AC16">
        <v>2048</v>
      </c>
      <c r="AD16" s="342">
        <v>2049</v>
      </c>
      <c r="AE16">
        <v>2050</v>
      </c>
    </row>
    <row r="17" spans="1:31" x14ac:dyDescent="0.35">
      <c r="A17" t="s">
        <v>965</v>
      </c>
      <c r="B17" s="19">
        <v>0.05</v>
      </c>
      <c r="C17" s="19">
        <v>0.05</v>
      </c>
      <c r="D17" s="19">
        <v>0.05</v>
      </c>
      <c r="E17" s="19">
        <v>0.05</v>
      </c>
      <c r="F17" s="19">
        <v>0.05</v>
      </c>
      <c r="G17" s="19">
        <v>0.05</v>
      </c>
      <c r="H17" s="19">
        <v>0.05</v>
      </c>
      <c r="I17" s="19">
        <v>0.05</v>
      </c>
      <c r="J17" s="19">
        <v>0.05</v>
      </c>
      <c r="K17" s="19">
        <v>0.05</v>
      </c>
      <c r="L17" s="19">
        <v>0.05</v>
      </c>
      <c r="M17" s="19">
        <v>0.05</v>
      </c>
      <c r="N17" s="19">
        <v>0.05</v>
      </c>
      <c r="O17" s="19">
        <v>0.05</v>
      </c>
      <c r="P17" s="19">
        <v>0.05</v>
      </c>
      <c r="Q17" s="19">
        <v>0.05</v>
      </c>
      <c r="R17" s="19">
        <v>0.05</v>
      </c>
      <c r="S17" s="19">
        <v>0.05</v>
      </c>
      <c r="T17" s="19">
        <v>0.05</v>
      </c>
      <c r="U17" s="19">
        <v>0.05</v>
      </c>
      <c r="V17" s="19">
        <v>0.05</v>
      </c>
      <c r="W17" s="19">
        <v>0.05</v>
      </c>
      <c r="X17" s="19">
        <v>0.05</v>
      </c>
      <c r="Y17" s="19">
        <v>0.05</v>
      </c>
      <c r="Z17" s="19">
        <v>0.05</v>
      </c>
      <c r="AA17" s="19">
        <v>0.05</v>
      </c>
      <c r="AB17" s="19">
        <v>0.05</v>
      </c>
      <c r="AC17" s="19">
        <v>0.05</v>
      </c>
      <c r="AD17" s="19">
        <v>0.05</v>
      </c>
      <c r="AE17" s="19">
        <v>0.05</v>
      </c>
    </row>
    <row r="18" spans="1:31" x14ac:dyDescent="0.35">
      <c r="A18" t="s">
        <v>966</v>
      </c>
      <c r="B18" s="19">
        <v>0.95</v>
      </c>
      <c r="C18" s="19">
        <v>0.95</v>
      </c>
      <c r="D18" s="19">
        <v>0.95</v>
      </c>
      <c r="E18" s="19">
        <v>0.95</v>
      </c>
      <c r="F18" s="19">
        <v>0.85220289041672515</v>
      </c>
      <c r="G18" s="19">
        <v>0.75440578083345022</v>
      </c>
      <c r="H18" s="19">
        <v>0.6566086712501753</v>
      </c>
      <c r="I18" s="19">
        <v>0.55881156166690049</v>
      </c>
      <c r="J18" s="19">
        <v>0.46101445208362563</v>
      </c>
      <c r="K18" s="19">
        <v>0.36321734250035076</v>
      </c>
      <c r="L18" s="19">
        <v>0.26542023291707584</v>
      </c>
      <c r="M18" s="19">
        <v>0.16762312333380103</v>
      </c>
      <c r="N18" s="19">
        <v>0.16762312333380103</v>
      </c>
      <c r="O18" s="19">
        <v>0.16762312333380103</v>
      </c>
      <c r="P18" s="19">
        <v>0.16762312333380103</v>
      </c>
      <c r="Q18" s="19">
        <v>0.16762312333380103</v>
      </c>
      <c r="R18" s="19">
        <v>0.16762312333380103</v>
      </c>
      <c r="S18" s="19">
        <v>0.16762312333380103</v>
      </c>
      <c r="T18" s="19">
        <v>0.16762312333380103</v>
      </c>
      <c r="U18" s="19">
        <v>0.16762312333380103</v>
      </c>
      <c r="V18" s="19">
        <v>0.16762312333380103</v>
      </c>
      <c r="W18" s="19">
        <v>0.16762312333380103</v>
      </c>
      <c r="X18" s="19">
        <v>0.16762312333380103</v>
      </c>
      <c r="Y18" s="19">
        <v>0.16762312333380103</v>
      </c>
      <c r="Z18" s="19">
        <v>0.16762312333380103</v>
      </c>
      <c r="AA18" s="19">
        <v>0.16762312333380103</v>
      </c>
      <c r="AB18" s="19">
        <v>0.16762312333380103</v>
      </c>
      <c r="AC18" s="19">
        <v>0.16762312333380103</v>
      </c>
      <c r="AD18" s="19">
        <v>0.16762312333380103</v>
      </c>
      <c r="AE18" s="19">
        <v>0.16762312333380103</v>
      </c>
    </row>
    <row r="19" spans="1:31" x14ac:dyDescent="0.35">
      <c r="A19" t="s">
        <v>967</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row>
    <row r="20" spans="1:31" x14ac:dyDescent="0.35">
      <c r="A20" t="s">
        <v>968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c r="AA20" s="19">
        <v>0</v>
      </c>
      <c r="AB20" s="19">
        <v>0</v>
      </c>
      <c r="AC20" s="19">
        <v>0</v>
      </c>
      <c r="AD20" s="19">
        <v>0</v>
      </c>
      <c r="AE20" s="19">
        <v>0</v>
      </c>
    </row>
    <row r="21" spans="1:31" x14ac:dyDescent="0.35">
      <c r="A21" t="s">
        <v>969</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Z21" s="19">
        <v>0</v>
      </c>
      <c r="AA21" s="19">
        <v>0</v>
      </c>
      <c r="AB21" s="19">
        <v>0</v>
      </c>
      <c r="AC21" s="19">
        <v>0</v>
      </c>
      <c r="AD21" s="19">
        <v>0</v>
      </c>
      <c r="AE21" s="19">
        <v>0</v>
      </c>
    </row>
    <row r="22" spans="1:31" x14ac:dyDescent="0.35">
      <c r="A22" t="s">
        <v>970</v>
      </c>
      <c r="B22" s="19">
        <v>0</v>
      </c>
      <c r="C22" s="19">
        <v>0</v>
      </c>
      <c r="D22" s="19">
        <v>0</v>
      </c>
      <c r="E22" s="19">
        <v>0</v>
      </c>
      <c r="F22" s="19">
        <v>9.7797109583274866E-2</v>
      </c>
      <c r="G22" s="19">
        <v>0.19559421916654973</v>
      </c>
      <c r="H22" s="19">
        <v>0.2933913287498246</v>
      </c>
      <c r="I22" s="19">
        <v>0.39118843833309946</v>
      </c>
      <c r="J22" s="19">
        <v>0.48898554791637433</v>
      </c>
      <c r="K22" s="19">
        <v>0.5867826574996492</v>
      </c>
      <c r="L22" s="19">
        <v>0.68457976708292412</v>
      </c>
      <c r="M22" s="19">
        <v>0.78237687666619893</v>
      </c>
      <c r="N22" s="19">
        <v>0.78237687666619893</v>
      </c>
      <c r="O22" s="19">
        <v>0.78237687666619893</v>
      </c>
      <c r="P22" s="19">
        <v>0.78237687666619893</v>
      </c>
      <c r="Q22" s="19">
        <v>0.78237687666619893</v>
      </c>
      <c r="R22" s="19">
        <v>0.78237687666619893</v>
      </c>
      <c r="S22" s="19">
        <v>0.78237687666619893</v>
      </c>
      <c r="T22" s="19">
        <v>0.78237687666619893</v>
      </c>
      <c r="U22" s="19">
        <v>0.78237687666619893</v>
      </c>
      <c r="V22" s="19">
        <v>0.78237687666619893</v>
      </c>
      <c r="W22" s="19">
        <v>0.78237687666619893</v>
      </c>
      <c r="X22" s="19">
        <v>0.78237687666619893</v>
      </c>
      <c r="Y22" s="19">
        <v>0.78237687666619893</v>
      </c>
      <c r="Z22" s="19">
        <v>0.78237687666619893</v>
      </c>
      <c r="AA22" s="19">
        <v>0.78237687666619893</v>
      </c>
      <c r="AB22" s="19">
        <v>0.78237687666619893</v>
      </c>
      <c r="AC22" s="19">
        <v>0.78237687666619893</v>
      </c>
      <c r="AD22" s="19">
        <v>0.78237687666619893</v>
      </c>
      <c r="AE22" s="19">
        <v>0.78237687666619893</v>
      </c>
    </row>
    <row r="23" spans="1:31" x14ac:dyDescent="0.35">
      <c r="A23" t="s">
        <v>971</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19">
        <v>0</v>
      </c>
      <c r="X23" s="19">
        <v>0</v>
      </c>
      <c r="Y23" s="19">
        <v>0</v>
      </c>
      <c r="Z23" s="19">
        <v>0</v>
      </c>
      <c r="AA23" s="19">
        <v>0</v>
      </c>
      <c r="AB23" s="19">
        <v>0</v>
      </c>
      <c r="AC23" s="19">
        <v>0</v>
      </c>
      <c r="AD23" s="19">
        <v>0</v>
      </c>
      <c r="AE23" s="19">
        <v>0</v>
      </c>
    </row>
    <row r="26" spans="1:31" x14ac:dyDescent="0.35">
      <c r="A26" s="1" t="s">
        <v>1036</v>
      </c>
    </row>
    <row r="27" spans="1:31" x14ac:dyDescent="0.35">
      <c r="A27" s="1" t="s">
        <v>1037</v>
      </c>
      <c r="B27" s="5">
        <f>SUM(B17,B22)/SUM(B17:B23)*(Hydrogen!B75+$F$7)+B18/SUM(B17:B23)*Hydrogen!B77</f>
        <v>8.207771240976664E-6</v>
      </c>
      <c r="C27" s="5">
        <f>SUM(C17,C22)/SUM(C17:C23)*(Hydrogen!C75+$F$7)+C18/SUM(C17:C23)*Hydrogen!C77</f>
        <v>8.1086079034357986E-6</v>
      </c>
      <c r="D27" s="5">
        <f>SUM(D17,D22)/SUM(D17:D23)*(Hydrogen!D75+$F$7)+D18/SUM(D17:D23)*Hydrogen!D77</f>
        <v>8.0233371026112952E-6</v>
      </c>
      <c r="E27" s="5">
        <f>SUM(E17,E22)/SUM(E17:E23)*(Hydrogen!E75+$F$7)+E18/SUM(E17:E23)*Hydrogen!E77</f>
        <v>7.9348106776433913E-6</v>
      </c>
      <c r="F27" s="5">
        <f>SUM(F17,F22)/SUM(F17:F23)*(Hydrogen!F75+$F$7)+F18/SUM(F17:F23)*Hydrogen!F77</f>
        <v>1.1155887401296193E-5</v>
      </c>
      <c r="G27" s="5">
        <f>SUM(G17,G22)/SUM(G17:G23)*(Hydrogen!G75+$F$7)+G18/SUM(G17:G23)*Hydrogen!G77</f>
        <v>1.400086102907394E-5</v>
      </c>
      <c r="H27" s="5">
        <f>SUM(H17,H22)/SUM(H17:H23)*(Hydrogen!H75+$F$7)+H18/SUM(H17:H23)*Hydrogen!H77</f>
        <v>1.6470553210023763E-5</v>
      </c>
      <c r="I27" s="5">
        <f>SUM(I17,I22)/SUM(I17:I23)*(Hydrogen!I75+$F$7)+I18/SUM(I17:I23)*Hydrogen!I77</f>
        <v>1.8564700532549545E-5</v>
      </c>
      <c r="J27" s="5">
        <f>SUM(J17,J22)/SUM(J17:J23)*(Hydrogen!J75+$F$7)+J18/SUM(J17:J23)*Hydrogen!J77</f>
        <v>2.0283221934616981E-5</v>
      </c>
      <c r="K27" s="5">
        <f>SUM(K17,K22)/SUM(K17:K23)*(Hydrogen!K75+$F$7)+K18/SUM(K17:K23)*Hydrogen!K77</f>
        <v>2.162580131412256E-5</v>
      </c>
      <c r="L27" s="5">
        <f>SUM(L17,L22)/SUM(L17:L23)*(Hydrogen!L75+$F$7)+L18/SUM(L17:L23)*Hydrogen!L77</f>
        <v>2.3612539835561304E-5</v>
      </c>
      <c r="M27" s="5">
        <f>SUM(M17,M22)/SUM(M17:M23)*(Hydrogen!M75+$F$7)+M18/SUM(M17:M23)*Hydrogen!M77</f>
        <v>2.5495260540868379E-5</v>
      </c>
      <c r="N27" s="5">
        <f>SUM(N17,N22)/SUM(N17:N23)*(Hydrogen!N75+$F$7)+N18/SUM(N17:N23)*Hydrogen!N77</f>
        <v>2.5052293231210662E-5</v>
      </c>
      <c r="O27" s="5">
        <f>SUM(O17,O22)/SUM(O17:O23)*(Hydrogen!O75+$F$7)+O18/SUM(O17:O23)*Hydrogen!O77</f>
        <v>2.4609302110122253E-5</v>
      </c>
      <c r="P27" s="5">
        <f>SUM(P17,P22)/SUM(P17:P23)*(Hydrogen!P75+$F$7)+P18/SUM(P17:P23)*Hydrogen!P77</f>
        <v>2.4166333023900437E-5</v>
      </c>
      <c r="Q27" s="5">
        <f>SUM(Q17,Q22)/SUM(Q17:Q23)*(Hydrogen!Q75+$F$7)+Q18/SUM(Q17:Q23)*Hydrogen!Q77</f>
        <v>2.3723477333319599E-5</v>
      </c>
      <c r="R27" s="5">
        <f>SUM(R17,R22)/SUM(R17:R23)*(Hydrogen!R75+$F$7)+R18/SUM(R17:R23)*Hydrogen!R77</f>
        <v>2.3280623960029177E-5</v>
      </c>
      <c r="S27" s="5">
        <f>SUM(S17,S22)/SUM(S17:S23)*(Hydrogen!S75+$F$7)+S18/SUM(S17:S23)*Hydrogen!S77</f>
        <v>2.2837900285284085E-5</v>
      </c>
      <c r="T27" s="5">
        <f>SUM(T17,T22)/SUM(T17:T23)*(Hydrogen!T75+$F$7)+T18/SUM(T17:T23)*Hydrogen!T77</f>
        <v>2.2395115402822008E-5</v>
      </c>
      <c r="U27" s="5">
        <f>SUM(U17,U22)/SUM(U17:U23)*(Hydrogen!U75+$F$7)+U18/SUM(U17:U23)*Hydrogen!U77</f>
        <v>2.1952309246897793E-5</v>
      </c>
      <c r="V27" s="5">
        <f>SUM(V17,V22)/SUM(V17:V23)*(Hydrogen!V75+$F$7)+V18/SUM(V17:V23)*Hydrogen!V77</f>
        <v>2.1509556605981148E-5</v>
      </c>
      <c r="W27" s="5">
        <f>SUM(W17,W22)/SUM(W17:W23)*(Hydrogen!W75+$F$7)+W18/SUM(W17:W23)*Hydrogen!W77</f>
        <v>2.1066778255760168E-5</v>
      </c>
      <c r="X27" s="5">
        <f>SUM(X17,X22)/SUM(X17:X23)*(Hydrogen!X75+$F$7)+X18/SUM(X17:X23)*Hydrogen!X77</f>
        <v>2.0624029957819907E-5</v>
      </c>
      <c r="Y27" s="5">
        <f>SUM(Y17,Y22)/SUM(Y17:Y23)*(Hydrogen!Y75+$F$7)+Y18/SUM(Y17:Y23)*Hydrogen!Y77</f>
        <v>2.0181352060404544E-5</v>
      </c>
      <c r="Z27" s="5">
        <f>SUM(Z17,Z22)/SUM(Z17:Z23)*(Hydrogen!Z75+$F$7)+Z18/SUM(Z17:Z23)*Hydrogen!Z77</f>
        <v>1.9738664170331105E-5</v>
      </c>
      <c r="AA27" s="5">
        <f>SUM(AA17,AA22)/SUM(AA17:AA23)*(Hydrogen!AA75+$F$7)+AA18/SUM(AA17:AA23)*Hydrogen!AA77</f>
        <v>1.9295859850394994E-5</v>
      </c>
      <c r="AB27" s="5">
        <f>SUM(AB17,AB22)/SUM(AB17:AB23)*(Hydrogen!AB75+$F$7)+AB18/SUM(AB17:AB23)*Hydrogen!AB77</f>
        <v>1.8852981839201642E-5</v>
      </c>
      <c r="AC27" s="5">
        <f>SUM(AC17,AC22)/SUM(AC17:AC23)*(Hydrogen!AC75+$F$7)+AC18/SUM(AC17:AC23)*Hydrogen!AC77</f>
        <v>1.8410297724870336E-5</v>
      </c>
      <c r="AD27" s="5">
        <f>SUM(AD17,AD22)/SUM(AD17:AD23)*(Hydrogen!AD75+$F$7)+AD18/SUM(AD17:AD23)*Hydrogen!AD77</f>
        <v>1.7967543250403855E-5</v>
      </c>
      <c r="AE27" s="5">
        <f>SUM(AE17,AE22)/SUM(AE17:AE23)*(Hydrogen!AE75+$F$7)+AE18/SUM(AE17:AE23)*Hydrogen!AE77</f>
        <v>1.7524591576199177E-5</v>
      </c>
    </row>
    <row r="28" spans="1:31" x14ac:dyDescent="0.35">
      <c r="A28" s="1" t="s">
        <v>1038</v>
      </c>
      <c r="B28" s="5">
        <f>Hydrogen!B76+$F$7</f>
        <v>1.812031112059263E-5</v>
      </c>
      <c r="C28" s="5">
        <f>Hydrogen!C76+$F$7</f>
        <v>1.8078651009122524E-5</v>
      </c>
      <c r="D28" s="5">
        <f>Hydrogen!D76+$F$7</f>
        <v>1.8036990897652418E-5</v>
      </c>
      <c r="E28" s="5">
        <f>Hydrogen!E76+$F$7</f>
        <v>1.7995330786182313E-5</v>
      </c>
      <c r="F28" s="5">
        <f>Hydrogen!F76+$F$7</f>
        <v>1.7953670674712207E-5</v>
      </c>
      <c r="G28" s="5">
        <f>Hydrogen!G76+$F$7</f>
        <v>1.7912010563242102E-5</v>
      </c>
      <c r="H28" s="5">
        <f>Hydrogen!H76+$F$7</f>
        <v>1.7870350451771996E-5</v>
      </c>
      <c r="I28" s="5">
        <f>Hydrogen!I76+$F$7</f>
        <v>1.7828690340301877E-5</v>
      </c>
      <c r="J28" s="352">
        <f>Hydrogen!J76+$F$7</f>
        <v>1.7787030228831771E-5</v>
      </c>
      <c r="K28" s="5">
        <f>Hydrogen!K76+$F$7</f>
        <v>1.7745370117361666E-5</v>
      </c>
      <c r="L28" s="5">
        <f>Hydrogen!L76+$F$7</f>
        <v>1.7733705286150037E-5</v>
      </c>
      <c r="M28" s="5">
        <f>Hydrogen!M76+$F$7</f>
        <v>1.7722040454938408E-5</v>
      </c>
      <c r="N28" s="5">
        <f>Hydrogen!N76+$F$7</f>
        <v>1.7710375623726776E-5</v>
      </c>
      <c r="O28" s="5">
        <f>Hydrogen!O76+$F$7</f>
        <v>1.7698710792515147E-5</v>
      </c>
      <c r="P28" s="5">
        <f>Hydrogen!P76+$F$7</f>
        <v>1.7687045961303518E-5</v>
      </c>
      <c r="Q28" s="5">
        <f>Hydrogen!Q76+$F$7</f>
        <v>1.7675381130091885E-5</v>
      </c>
      <c r="R28" s="5">
        <f>Hydrogen!R76+$F$7</f>
        <v>1.7663716298880257E-5</v>
      </c>
      <c r="S28" s="5">
        <f>Hydrogen!S76+$F$7</f>
        <v>1.7652051467668624E-5</v>
      </c>
      <c r="T28" s="5">
        <f>Hydrogen!T76+$F$7</f>
        <v>1.7640386636456995E-5</v>
      </c>
      <c r="U28" s="5">
        <f>Hydrogen!U76+$F$7</f>
        <v>1.7628721805245366E-5</v>
      </c>
      <c r="V28" s="5">
        <f>Hydrogen!V76+$F$7</f>
        <v>1.7617056974033734E-5</v>
      </c>
      <c r="W28" s="5">
        <f>Hydrogen!W76+$F$7</f>
        <v>1.7605392142822105E-5</v>
      </c>
      <c r="X28" s="5">
        <f>Hydrogen!X76+$F$7</f>
        <v>1.7593727311610476E-5</v>
      </c>
      <c r="Y28" s="5">
        <f>Hydrogen!Y76+$F$7</f>
        <v>1.7582062480398844E-5</v>
      </c>
      <c r="Z28" s="5">
        <f>Hydrogen!Z76+$F$7</f>
        <v>1.7570397649187215E-5</v>
      </c>
      <c r="AA28" s="5">
        <f>Hydrogen!AA76+$F$7</f>
        <v>1.7558732817975586E-5</v>
      </c>
      <c r="AB28" s="5">
        <f>Hydrogen!AB76+$F$7</f>
        <v>1.7547067986763954E-5</v>
      </c>
      <c r="AC28" s="5">
        <f>Hydrogen!AC76+$F$7</f>
        <v>1.7535403155552325E-5</v>
      </c>
      <c r="AD28" s="5">
        <f>Hydrogen!AD76+$F$7</f>
        <v>1.7523738324340696E-5</v>
      </c>
      <c r="AE28" s="5">
        <f>Hydrogen!AE76+$F$7</f>
        <v>1.7512073493129064E-5</v>
      </c>
    </row>
    <row r="29" spans="1:31" x14ac:dyDescent="0.35">
      <c r="A29" s="1" t="s">
        <v>996</v>
      </c>
      <c r="B29">
        <f>Hydrogen!B82</f>
        <v>6.630456295926538E-5</v>
      </c>
      <c r="C29">
        <f>Hydrogen!C82</f>
        <v>7.643726108201919E-5</v>
      </c>
      <c r="D29">
        <f>Hydrogen!D82</f>
        <v>7.0567618082623403E-5</v>
      </c>
      <c r="E29">
        <f>Hydrogen!E82</f>
        <v>6.7929576285142171E-5</v>
      </c>
      <c r="F29">
        <f>Hydrogen!F82</f>
        <v>6.6148898071842306E-5</v>
      </c>
      <c r="G29">
        <f>Hydrogen!G82</f>
        <v>6.4961779262975752E-5</v>
      </c>
      <c r="H29">
        <f>Hydrogen!H82</f>
        <v>6.4104415678794359E-5</v>
      </c>
      <c r="I29">
        <f>Hydrogen!I82</f>
        <v>6.3576807319298112E-5</v>
      </c>
      <c r="J29">
        <f>Hydrogen!J82</f>
        <v>6.3247052094612938E-5</v>
      </c>
      <c r="K29">
        <f>Hydrogen!K82</f>
        <v>6.2983247914864815E-5</v>
      </c>
      <c r="L29">
        <f>Hydrogen!L82</f>
        <v>6.2719443735116678E-5</v>
      </c>
      <c r="M29">
        <f>Hydrogen!M82</f>
        <v>6.2521590600305606E-5</v>
      </c>
      <c r="N29">
        <f>Hydrogen!N82</f>
        <v>6.2323737465494494E-5</v>
      </c>
      <c r="O29">
        <f>Hydrogen!O82</f>
        <v>6.205993328574637E-5</v>
      </c>
      <c r="P29">
        <f>Hydrogen!P82</f>
        <v>6.1796129105998261E-5</v>
      </c>
      <c r="Q29">
        <f>Hydrogen!Q82</f>
        <v>6.1796129105998261E-5</v>
      </c>
      <c r="R29">
        <f>Hydrogen!R82</f>
        <v>6.1796129105998261E-5</v>
      </c>
      <c r="S29">
        <f>Hydrogen!S82</f>
        <v>6.1796129105998261E-5</v>
      </c>
      <c r="T29">
        <f>Hydrogen!T82</f>
        <v>6.1796129105998261E-5</v>
      </c>
      <c r="U29">
        <f>Hydrogen!U82</f>
        <v>6.1796129105998261E-5</v>
      </c>
      <c r="V29">
        <f>Hydrogen!V82</f>
        <v>6.1796129105998261E-5</v>
      </c>
      <c r="W29">
        <f>Hydrogen!W82</f>
        <v>6.1796129105998261E-5</v>
      </c>
      <c r="X29">
        <f>Hydrogen!X82</f>
        <v>6.1796129105998261E-5</v>
      </c>
      <c r="Y29">
        <f>Hydrogen!Y82</f>
        <v>6.1796129105998261E-5</v>
      </c>
      <c r="Z29">
        <f>Hydrogen!Z82</f>
        <v>6.1796129105998261E-5</v>
      </c>
      <c r="AA29">
        <f>Hydrogen!AA82</f>
        <v>6.1796129105998261E-5</v>
      </c>
      <c r="AB29">
        <f>Hydrogen!AB82</f>
        <v>6.1796129105998261E-5</v>
      </c>
      <c r="AC29">
        <f>Hydrogen!AC82</f>
        <v>6.1796129105998261E-5</v>
      </c>
      <c r="AD29">
        <f>Hydrogen!AD82</f>
        <v>6.1796129105998261E-5</v>
      </c>
      <c r="AE29">
        <f>Hydrogen!AE82</f>
        <v>6.1796129105998261E-5</v>
      </c>
    </row>
    <row r="30" spans="1:31" x14ac:dyDescent="0.35">
      <c r="A30" s="15" t="s">
        <v>1086</v>
      </c>
    </row>
    <row r="32" spans="1:31" x14ac:dyDescent="0.35">
      <c r="B32" s="342">
        <v>2021</v>
      </c>
      <c r="C32">
        <v>2022</v>
      </c>
      <c r="D32" s="342">
        <v>2023</v>
      </c>
      <c r="E32">
        <v>2024</v>
      </c>
      <c r="F32" s="342">
        <v>2025</v>
      </c>
      <c r="G32">
        <v>2026</v>
      </c>
      <c r="H32" s="342">
        <v>2027</v>
      </c>
      <c r="I32">
        <v>2028</v>
      </c>
      <c r="J32" s="342">
        <v>2029</v>
      </c>
      <c r="K32">
        <v>2030</v>
      </c>
      <c r="L32" s="342">
        <v>2031</v>
      </c>
      <c r="M32">
        <v>2032</v>
      </c>
      <c r="N32" s="342">
        <v>2033</v>
      </c>
      <c r="O32">
        <v>2034</v>
      </c>
      <c r="P32" s="342">
        <v>2035</v>
      </c>
      <c r="Q32">
        <v>2036</v>
      </c>
      <c r="R32" s="342">
        <v>2037</v>
      </c>
      <c r="S32">
        <v>2038</v>
      </c>
      <c r="T32" s="342">
        <v>2039</v>
      </c>
      <c r="U32">
        <v>2040</v>
      </c>
      <c r="V32" s="342">
        <v>2041</v>
      </c>
      <c r="W32">
        <v>2042</v>
      </c>
      <c r="X32" s="342">
        <v>2043</v>
      </c>
      <c r="Y32">
        <v>2044</v>
      </c>
      <c r="Z32" s="342">
        <v>2045</v>
      </c>
      <c r="AA32">
        <v>2046</v>
      </c>
      <c r="AB32" s="342">
        <v>2047</v>
      </c>
      <c r="AC32">
        <v>2048</v>
      </c>
      <c r="AD32" s="342">
        <v>2049</v>
      </c>
      <c r="AE32">
        <v>2050</v>
      </c>
    </row>
    <row r="33" spans="1:31" x14ac:dyDescent="0.35">
      <c r="A33" s="1" t="s">
        <v>1041</v>
      </c>
      <c r="B33">
        <v>0</v>
      </c>
      <c r="C33">
        <v>0</v>
      </c>
      <c r="D33">
        <v>0</v>
      </c>
      <c r="E33">
        <v>0</v>
      </c>
      <c r="F33">
        <f>F22/$M$22</f>
        <v>0.125</v>
      </c>
      <c r="G33">
        <f t="shared" ref="G33:M33" si="0">G22/$M$22</f>
        <v>0.25</v>
      </c>
      <c r="H33">
        <f t="shared" si="0"/>
        <v>0.375</v>
      </c>
      <c r="I33">
        <f t="shared" si="0"/>
        <v>0.5</v>
      </c>
      <c r="J33">
        <f t="shared" si="0"/>
        <v>0.625</v>
      </c>
      <c r="K33">
        <f t="shared" si="0"/>
        <v>0.75</v>
      </c>
      <c r="L33">
        <f t="shared" si="0"/>
        <v>0.87500000000000011</v>
      </c>
      <c r="M33">
        <f t="shared" si="0"/>
        <v>1</v>
      </c>
      <c r="N33">
        <v>0</v>
      </c>
      <c r="O33">
        <v>0</v>
      </c>
      <c r="P33">
        <v>0</v>
      </c>
      <c r="Q33">
        <v>0</v>
      </c>
      <c r="R33">
        <v>0</v>
      </c>
      <c r="S33">
        <v>0</v>
      </c>
      <c r="T33">
        <v>0</v>
      </c>
      <c r="U33">
        <v>0</v>
      </c>
      <c r="V33">
        <v>0</v>
      </c>
      <c r="W33">
        <v>0</v>
      </c>
      <c r="X33">
        <v>0</v>
      </c>
      <c r="Y33">
        <v>0</v>
      </c>
      <c r="Z33">
        <v>0</v>
      </c>
      <c r="AA33">
        <v>0</v>
      </c>
      <c r="AB33">
        <v>0</v>
      </c>
      <c r="AC33">
        <v>0</v>
      </c>
      <c r="AD33">
        <v>0</v>
      </c>
      <c r="AE33">
        <v>0</v>
      </c>
    </row>
    <row r="34" spans="1:31" x14ac:dyDescent="0.35">
      <c r="A34" s="1" t="s">
        <v>1042</v>
      </c>
      <c r="B34">
        <f t="shared" ref="B34:W34" si="1">IFERROR(IF(A34=1,1,INDEX($B$33:$AE$33,MATCH((B32-10),$B$32:$AE$32,0))),0)</f>
        <v>0</v>
      </c>
      <c r="C34">
        <f t="shared" si="1"/>
        <v>0</v>
      </c>
      <c r="D34">
        <f t="shared" si="1"/>
        <v>0</v>
      </c>
      <c r="E34">
        <f t="shared" si="1"/>
        <v>0</v>
      </c>
      <c r="F34">
        <f t="shared" si="1"/>
        <v>0</v>
      </c>
      <c r="G34">
        <f t="shared" si="1"/>
        <v>0</v>
      </c>
      <c r="H34">
        <f t="shared" si="1"/>
        <v>0</v>
      </c>
      <c r="I34">
        <f t="shared" si="1"/>
        <v>0</v>
      </c>
      <c r="J34">
        <f t="shared" si="1"/>
        <v>0</v>
      </c>
      <c r="K34">
        <f t="shared" si="1"/>
        <v>0</v>
      </c>
      <c r="L34">
        <f t="shared" si="1"/>
        <v>0</v>
      </c>
      <c r="M34">
        <f t="shared" si="1"/>
        <v>0</v>
      </c>
      <c r="N34">
        <f t="shared" si="1"/>
        <v>0</v>
      </c>
      <c r="O34">
        <f t="shared" si="1"/>
        <v>0</v>
      </c>
      <c r="P34">
        <f t="shared" si="1"/>
        <v>0.125</v>
      </c>
      <c r="Q34">
        <f t="shared" si="1"/>
        <v>0.25</v>
      </c>
      <c r="R34">
        <f t="shared" si="1"/>
        <v>0.375</v>
      </c>
      <c r="S34">
        <f t="shared" si="1"/>
        <v>0.5</v>
      </c>
      <c r="T34">
        <f t="shared" si="1"/>
        <v>0.625</v>
      </c>
      <c r="U34">
        <f t="shared" si="1"/>
        <v>0.75</v>
      </c>
      <c r="V34">
        <f t="shared" si="1"/>
        <v>0.87500000000000011</v>
      </c>
      <c r="W34">
        <f t="shared" si="1"/>
        <v>1</v>
      </c>
      <c r="X34">
        <f>IFERROR(IF(W34=1,1,INDEX($B$33:$AE$33,MATCH((X32-10),$B$32:$AE$32,0))),0)</f>
        <v>1</v>
      </c>
      <c r="Y34">
        <f t="shared" ref="Y34:AE34" si="2">IFERROR(IF(X34=1,1,INDEX($B$33:$AE$33,MATCH((Y32-10),$B$32:$AE$32,0))),0)</f>
        <v>1</v>
      </c>
      <c r="Z34">
        <f t="shared" si="2"/>
        <v>1</v>
      </c>
      <c r="AA34">
        <f t="shared" si="2"/>
        <v>1</v>
      </c>
      <c r="AB34">
        <f t="shared" si="2"/>
        <v>1</v>
      </c>
      <c r="AC34">
        <f t="shared" si="2"/>
        <v>1</v>
      </c>
      <c r="AD34">
        <f t="shared" si="2"/>
        <v>1</v>
      </c>
      <c r="AE34">
        <f t="shared" si="2"/>
        <v>1</v>
      </c>
    </row>
    <row r="36" spans="1:31" x14ac:dyDescent="0.35">
      <c r="A36" s="1" t="s">
        <v>1040</v>
      </c>
    </row>
    <row r="37" spans="1:31" x14ac:dyDescent="0.35">
      <c r="A37" s="1" t="s">
        <v>1037</v>
      </c>
      <c r="B37" s="5">
        <v>0</v>
      </c>
      <c r="C37" s="5">
        <v>0</v>
      </c>
      <c r="D37" s="5">
        <v>0</v>
      </c>
      <c r="E37" s="5">
        <v>0</v>
      </c>
      <c r="F37" s="5">
        <f>(F22/SUM(F17:F23)*($B$7)+F23/SUM(F17:F23)*($B$13))*(1-F34)</f>
        <v>0</v>
      </c>
      <c r="G37" s="5">
        <f t="shared" ref="G37:AE37" si="3">(G22/SUM(G17:G23)*($B$7)+G23/SUM(G17:G23)*($B$13))*(1-G34)</f>
        <v>0</v>
      </c>
      <c r="H37" s="5">
        <f t="shared" si="3"/>
        <v>0</v>
      </c>
      <c r="I37" s="5">
        <f t="shared" si="3"/>
        <v>0</v>
      </c>
      <c r="J37" s="5">
        <f t="shared" si="3"/>
        <v>0</v>
      </c>
      <c r="K37" s="5">
        <f t="shared" si="3"/>
        <v>0</v>
      </c>
      <c r="L37" s="5">
        <f t="shared" si="3"/>
        <v>0</v>
      </c>
      <c r="M37" s="5">
        <f t="shared" si="3"/>
        <v>0</v>
      </c>
      <c r="N37" s="5">
        <f t="shared" si="3"/>
        <v>0</v>
      </c>
      <c r="O37" s="5">
        <f t="shared" si="3"/>
        <v>0</v>
      </c>
      <c r="P37" s="5">
        <f t="shared" si="3"/>
        <v>0</v>
      </c>
      <c r="Q37" s="5">
        <f t="shared" si="3"/>
        <v>0</v>
      </c>
      <c r="R37" s="5">
        <f t="shared" si="3"/>
        <v>0</v>
      </c>
      <c r="S37" s="5">
        <f t="shared" si="3"/>
        <v>0</v>
      </c>
      <c r="T37" s="5">
        <f t="shared" si="3"/>
        <v>0</v>
      </c>
      <c r="U37" s="5">
        <f t="shared" si="3"/>
        <v>0</v>
      </c>
      <c r="V37" s="5">
        <f t="shared" si="3"/>
        <v>0</v>
      </c>
      <c r="W37" s="5">
        <f t="shared" si="3"/>
        <v>0</v>
      </c>
      <c r="X37" s="5">
        <f t="shared" si="3"/>
        <v>0</v>
      </c>
      <c r="Y37" s="5">
        <f t="shared" si="3"/>
        <v>0</v>
      </c>
      <c r="Z37" s="5">
        <f t="shared" si="3"/>
        <v>0</v>
      </c>
      <c r="AA37" s="5">
        <f t="shared" si="3"/>
        <v>0</v>
      </c>
      <c r="AB37" s="5">
        <f t="shared" si="3"/>
        <v>0</v>
      </c>
      <c r="AC37" s="5">
        <f t="shared" si="3"/>
        <v>0</v>
      </c>
      <c r="AD37" s="5">
        <f t="shared" si="3"/>
        <v>0</v>
      </c>
      <c r="AE37" s="5">
        <f t="shared" si="3"/>
        <v>0</v>
      </c>
    </row>
    <row r="38" spans="1:31" x14ac:dyDescent="0.35">
      <c r="A38" s="1" t="s">
        <v>1038</v>
      </c>
      <c r="B38" s="5">
        <v>0</v>
      </c>
      <c r="C38" s="5">
        <v>0</v>
      </c>
      <c r="D38" s="5">
        <v>0</v>
      </c>
      <c r="E38" s="5">
        <v>0</v>
      </c>
      <c r="F38" s="5">
        <f t="shared" ref="F38:AE38" si="4">$B$13*(1-F34)</f>
        <v>0</v>
      </c>
      <c r="G38" s="5">
        <f t="shared" si="4"/>
        <v>0</v>
      </c>
      <c r="H38" s="5">
        <f t="shared" si="4"/>
        <v>0</v>
      </c>
      <c r="I38" s="5">
        <f t="shared" si="4"/>
        <v>0</v>
      </c>
      <c r="J38" s="5">
        <f t="shared" si="4"/>
        <v>0</v>
      </c>
      <c r="K38" s="5">
        <f t="shared" si="4"/>
        <v>0</v>
      </c>
      <c r="L38" s="5">
        <f t="shared" si="4"/>
        <v>0</v>
      </c>
      <c r="M38" s="5">
        <f t="shared" si="4"/>
        <v>0</v>
      </c>
      <c r="N38" s="5">
        <f t="shared" si="4"/>
        <v>0</v>
      </c>
      <c r="O38" s="5">
        <f t="shared" si="4"/>
        <v>0</v>
      </c>
      <c r="P38" s="5">
        <f t="shared" si="4"/>
        <v>0</v>
      </c>
      <c r="Q38" s="5">
        <f t="shared" si="4"/>
        <v>0</v>
      </c>
      <c r="R38" s="5">
        <f t="shared" si="4"/>
        <v>0</v>
      </c>
      <c r="S38" s="5">
        <f t="shared" si="4"/>
        <v>0</v>
      </c>
      <c r="T38" s="5">
        <f t="shared" si="4"/>
        <v>0</v>
      </c>
      <c r="U38" s="5">
        <f t="shared" si="4"/>
        <v>0</v>
      </c>
      <c r="V38" s="5">
        <f t="shared" si="4"/>
        <v>0</v>
      </c>
      <c r="W38" s="5">
        <f t="shared" si="4"/>
        <v>0</v>
      </c>
      <c r="X38" s="5">
        <f t="shared" si="4"/>
        <v>0</v>
      </c>
      <c r="Y38" s="5">
        <f t="shared" si="4"/>
        <v>0</v>
      </c>
      <c r="Z38" s="5">
        <f t="shared" si="4"/>
        <v>0</v>
      </c>
      <c r="AA38" s="5">
        <f t="shared" si="4"/>
        <v>0</v>
      </c>
      <c r="AB38" s="5">
        <f t="shared" si="4"/>
        <v>0</v>
      </c>
      <c r="AC38" s="5">
        <f t="shared" si="4"/>
        <v>0</v>
      </c>
      <c r="AD38" s="5">
        <f t="shared" si="4"/>
        <v>0</v>
      </c>
      <c r="AE38" s="5">
        <f t="shared" si="4"/>
        <v>0</v>
      </c>
    </row>
    <row r="39" spans="1:31" x14ac:dyDescent="0.35">
      <c r="A39" s="1" t="s">
        <v>996</v>
      </c>
      <c r="B39" s="5">
        <v>0</v>
      </c>
      <c r="C39" s="5">
        <v>0</v>
      </c>
      <c r="D39" s="5">
        <v>0</v>
      </c>
      <c r="E39" s="5">
        <v>0</v>
      </c>
      <c r="F39" s="5">
        <f t="shared" ref="F39:AE39" si="5">$B$13*(1-F34)</f>
        <v>0</v>
      </c>
      <c r="G39" s="5">
        <f t="shared" si="5"/>
        <v>0</v>
      </c>
      <c r="H39" s="5">
        <f t="shared" si="5"/>
        <v>0</v>
      </c>
      <c r="I39" s="5">
        <f t="shared" si="5"/>
        <v>0</v>
      </c>
      <c r="J39" s="5">
        <f t="shared" si="5"/>
        <v>0</v>
      </c>
      <c r="K39" s="5">
        <f t="shared" si="5"/>
        <v>0</v>
      </c>
      <c r="L39" s="5">
        <f t="shared" si="5"/>
        <v>0</v>
      </c>
      <c r="M39" s="5">
        <f t="shared" si="5"/>
        <v>0</v>
      </c>
      <c r="N39" s="5">
        <f t="shared" si="5"/>
        <v>0</v>
      </c>
      <c r="O39" s="5">
        <f t="shared" si="5"/>
        <v>0</v>
      </c>
      <c r="P39" s="5">
        <f t="shared" si="5"/>
        <v>0</v>
      </c>
      <c r="Q39" s="5">
        <f t="shared" si="5"/>
        <v>0</v>
      </c>
      <c r="R39" s="5">
        <f t="shared" si="5"/>
        <v>0</v>
      </c>
      <c r="S39" s="5">
        <f t="shared" si="5"/>
        <v>0</v>
      </c>
      <c r="T39" s="5">
        <f t="shared" si="5"/>
        <v>0</v>
      </c>
      <c r="U39" s="5">
        <f t="shared" si="5"/>
        <v>0</v>
      </c>
      <c r="V39" s="5">
        <f t="shared" si="5"/>
        <v>0</v>
      </c>
      <c r="W39" s="5">
        <f t="shared" si="5"/>
        <v>0</v>
      </c>
      <c r="X39" s="5">
        <f t="shared" si="5"/>
        <v>0</v>
      </c>
      <c r="Y39" s="5">
        <f t="shared" si="5"/>
        <v>0</v>
      </c>
      <c r="Z39" s="5">
        <f t="shared" si="5"/>
        <v>0</v>
      </c>
      <c r="AA39" s="5">
        <f t="shared" si="5"/>
        <v>0</v>
      </c>
      <c r="AB39" s="5">
        <f t="shared" si="5"/>
        <v>0</v>
      </c>
      <c r="AC39" s="5">
        <f t="shared" si="5"/>
        <v>0</v>
      </c>
      <c r="AD39" s="5">
        <f t="shared" si="5"/>
        <v>0</v>
      </c>
      <c r="AE39" s="5">
        <f t="shared" si="5"/>
        <v>0</v>
      </c>
    </row>
    <row r="41" spans="1:31" x14ac:dyDescent="0.35">
      <c r="A41" s="1" t="s">
        <v>1039</v>
      </c>
    </row>
    <row r="42" spans="1:31" x14ac:dyDescent="0.35">
      <c r="A42" s="1" t="s">
        <v>1037</v>
      </c>
      <c r="B42" s="5">
        <f t="shared" ref="B42:AE42" si="6">B27-B37</f>
        <v>8.207771240976664E-6</v>
      </c>
      <c r="C42" s="5">
        <f t="shared" si="6"/>
        <v>8.1086079034357986E-6</v>
      </c>
      <c r="D42" s="5">
        <f t="shared" si="6"/>
        <v>8.0233371026112952E-6</v>
      </c>
      <c r="E42" s="5">
        <f t="shared" si="6"/>
        <v>7.9348106776433913E-6</v>
      </c>
      <c r="F42" s="5">
        <f t="shared" si="6"/>
        <v>1.1155887401296193E-5</v>
      </c>
      <c r="G42" s="5">
        <f t="shared" si="6"/>
        <v>1.400086102907394E-5</v>
      </c>
      <c r="H42" s="5">
        <f t="shared" si="6"/>
        <v>1.6470553210023763E-5</v>
      </c>
      <c r="I42" s="5">
        <f t="shared" si="6"/>
        <v>1.8564700532549545E-5</v>
      </c>
      <c r="J42" s="5">
        <f t="shared" si="6"/>
        <v>2.0283221934616981E-5</v>
      </c>
      <c r="K42" s="5">
        <f t="shared" si="6"/>
        <v>2.162580131412256E-5</v>
      </c>
      <c r="L42" s="5">
        <f t="shared" si="6"/>
        <v>2.3612539835561304E-5</v>
      </c>
      <c r="M42" s="5">
        <f t="shared" si="6"/>
        <v>2.5495260540868379E-5</v>
      </c>
      <c r="N42" s="5">
        <f t="shared" si="6"/>
        <v>2.5052293231210662E-5</v>
      </c>
      <c r="O42" s="5">
        <f t="shared" si="6"/>
        <v>2.4609302110122253E-5</v>
      </c>
      <c r="P42" s="5">
        <f t="shared" si="6"/>
        <v>2.4166333023900437E-5</v>
      </c>
      <c r="Q42" s="5">
        <f t="shared" si="6"/>
        <v>2.3723477333319599E-5</v>
      </c>
      <c r="R42" s="5">
        <f t="shared" si="6"/>
        <v>2.3280623960029177E-5</v>
      </c>
      <c r="S42" s="5">
        <f t="shared" si="6"/>
        <v>2.2837900285284085E-5</v>
      </c>
      <c r="T42" s="5">
        <f t="shared" si="6"/>
        <v>2.2395115402822008E-5</v>
      </c>
      <c r="U42" s="5">
        <f t="shared" si="6"/>
        <v>2.1952309246897793E-5</v>
      </c>
      <c r="V42" s="5">
        <f t="shared" si="6"/>
        <v>2.1509556605981148E-5</v>
      </c>
      <c r="W42" s="5">
        <f t="shared" si="6"/>
        <v>2.1066778255760168E-5</v>
      </c>
      <c r="X42" s="5">
        <f t="shared" si="6"/>
        <v>2.0624029957819907E-5</v>
      </c>
      <c r="Y42" s="5">
        <f t="shared" si="6"/>
        <v>2.0181352060404544E-5</v>
      </c>
      <c r="Z42" s="5">
        <f t="shared" si="6"/>
        <v>1.9738664170331105E-5</v>
      </c>
      <c r="AA42" s="5">
        <f t="shared" si="6"/>
        <v>1.9295859850394994E-5</v>
      </c>
      <c r="AB42" s="5">
        <f t="shared" si="6"/>
        <v>1.8852981839201642E-5</v>
      </c>
      <c r="AC42" s="5">
        <f t="shared" si="6"/>
        <v>1.8410297724870336E-5</v>
      </c>
      <c r="AD42" s="5">
        <f t="shared" si="6"/>
        <v>1.7967543250403855E-5</v>
      </c>
      <c r="AE42" s="5">
        <f t="shared" si="6"/>
        <v>1.7524591576199177E-5</v>
      </c>
    </row>
    <row r="43" spans="1:31" x14ac:dyDescent="0.35">
      <c r="A43" s="1" t="s">
        <v>1038</v>
      </c>
      <c r="B43" s="5">
        <f t="shared" ref="B43:AE43" si="7">B28-B38</f>
        <v>1.812031112059263E-5</v>
      </c>
      <c r="C43" s="5">
        <f t="shared" si="7"/>
        <v>1.8078651009122524E-5</v>
      </c>
      <c r="D43" s="5">
        <f t="shared" si="7"/>
        <v>1.8036990897652418E-5</v>
      </c>
      <c r="E43" s="5">
        <f t="shared" si="7"/>
        <v>1.7995330786182313E-5</v>
      </c>
      <c r="F43" s="5">
        <f t="shared" si="7"/>
        <v>1.7953670674712207E-5</v>
      </c>
      <c r="G43" s="5">
        <f t="shared" si="7"/>
        <v>1.7912010563242102E-5</v>
      </c>
      <c r="H43" s="5">
        <f t="shared" si="7"/>
        <v>1.7870350451771996E-5</v>
      </c>
      <c r="I43" s="5">
        <f t="shared" si="7"/>
        <v>1.7828690340301877E-5</v>
      </c>
      <c r="J43" s="5">
        <f t="shared" si="7"/>
        <v>1.7787030228831771E-5</v>
      </c>
      <c r="K43" s="5">
        <f t="shared" si="7"/>
        <v>1.7745370117361666E-5</v>
      </c>
      <c r="L43" s="5">
        <f t="shared" si="7"/>
        <v>1.7733705286150037E-5</v>
      </c>
      <c r="M43" s="5">
        <f t="shared" si="7"/>
        <v>1.7722040454938408E-5</v>
      </c>
      <c r="N43" s="5">
        <f t="shared" si="7"/>
        <v>1.7710375623726776E-5</v>
      </c>
      <c r="O43" s="5">
        <f t="shared" si="7"/>
        <v>1.7698710792515147E-5</v>
      </c>
      <c r="P43" s="5">
        <f t="shared" si="7"/>
        <v>1.7687045961303518E-5</v>
      </c>
      <c r="Q43" s="5">
        <f t="shared" si="7"/>
        <v>1.7675381130091885E-5</v>
      </c>
      <c r="R43" s="5">
        <f t="shared" si="7"/>
        <v>1.7663716298880257E-5</v>
      </c>
      <c r="S43" s="5">
        <f t="shared" si="7"/>
        <v>1.7652051467668624E-5</v>
      </c>
      <c r="T43" s="5">
        <f t="shared" si="7"/>
        <v>1.7640386636456995E-5</v>
      </c>
      <c r="U43" s="5">
        <f t="shared" si="7"/>
        <v>1.7628721805245366E-5</v>
      </c>
      <c r="V43" s="5">
        <f t="shared" si="7"/>
        <v>1.7617056974033734E-5</v>
      </c>
      <c r="W43" s="5">
        <f t="shared" si="7"/>
        <v>1.7605392142822105E-5</v>
      </c>
      <c r="X43" s="5">
        <f t="shared" si="7"/>
        <v>1.7593727311610476E-5</v>
      </c>
      <c r="Y43" s="5">
        <f t="shared" si="7"/>
        <v>1.7582062480398844E-5</v>
      </c>
      <c r="Z43" s="5">
        <f t="shared" si="7"/>
        <v>1.7570397649187215E-5</v>
      </c>
      <c r="AA43" s="5">
        <f t="shared" si="7"/>
        <v>1.7558732817975586E-5</v>
      </c>
      <c r="AB43" s="5">
        <f t="shared" si="7"/>
        <v>1.7547067986763954E-5</v>
      </c>
      <c r="AC43" s="5">
        <f t="shared" si="7"/>
        <v>1.7535403155552325E-5</v>
      </c>
      <c r="AD43" s="5">
        <f t="shared" si="7"/>
        <v>1.7523738324340696E-5</v>
      </c>
      <c r="AE43" s="5">
        <f t="shared" si="7"/>
        <v>1.7512073493129064E-5</v>
      </c>
    </row>
    <row r="44" spans="1:31" x14ac:dyDescent="0.35">
      <c r="A44" s="1" t="s">
        <v>996</v>
      </c>
      <c r="B44" s="5">
        <f t="shared" ref="B44:AE44" si="8">B29-B39</f>
        <v>6.630456295926538E-5</v>
      </c>
      <c r="C44" s="5">
        <f t="shared" si="8"/>
        <v>7.643726108201919E-5</v>
      </c>
      <c r="D44" s="5">
        <f t="shared" si="8"/>
        <v>7.0567618082623403E-5</v>
      </c>
      <c r="E44" s="5">
        <f t="shared" si="8"/>
        <v>6.7929576285142171E-5</v>
      </c>
      <c r="F44" s="5">
        <f t="shared" si="8"/>
        <v>6.6148898071842306E-5</v>
      </c>
      <c r="G44" s="5">
        <f t="shared" si="8"/>
        <v>6.4961779262975752E-5</v>
      </c>
      <c r="H44" s="5">
        <f t="shared" si="8"/>
        <v>6.4104415678794359E-5</v>
      </c>
      <c r="I44" s="5">
        <f t="shared" si="8"/>
        <v>6.3576807319298112E-5</v>
      </c>
      <c r="J44" s="5">
        <f t="shared" si="8"/>
        <v>6.3247052094612938E-5</v>
      </c>
      <c r="K44" s="5">
        <f t="shared" si="8"/>
        <v>6.2983247914864815E-5</v>
      </c>
      <c r="L44" s="5">
        <f t="shared" si="8"/>
        <v>6.2719443735116678E-5</v>
      </c>
      <c r="M44" s="5">
        <f t="shared" si="8"/>
        <v>6.2521590600305606E-5</v>
      </c>
      <c r="N44" s="5">
        <f t="shared" si="8"/>
        <v>6.2323737465494494E-5</v>
      </c>
      <c r="O44" s="5">
        <f t="shared" si="8"/>
        <v>6.205993328574637E-5</v>
      </c>
      <c r="P44" s="5">
        <f t="shared" si="8"/>
        <v>6.1796129105998261E-5</v>
      </c>
      <c r="Q44" s="5">
        <f t="shared" si="8"/>
        <v>6.1796129105998261E-5</v>
      </c>
      <c r="R44" s="5">
        <f t="shared" si="8"/>
        <v>6.1796129105998261E-5</v>
      </c>
      <c r="S44" s="5">
        <f t="shared" si="8"/>
        <v>6.1796129105998261E-5</v>
      </c>
      <c r="T44" s="5">
        <f t="shared" si="8"/>
        <v>6.1796129105998261E-5</v>
      </c>
      <c r="U44" s="5">
        <f t="shared" si="8"/>
        <v>6.1796129105998261E-5</v>
      </c>
      <c r="V44" s="5">
        <f t="shared" si="8"/>
        <v>6.1796129105998261E-5</v>
      </c>
      <c r="W44" s="5">
        <f t="shared" si="8"/>
        <v>6.1796129105998261E-5</v>
      </c>
      <c r="X44" s="5">
        <f t="shared" si="8"/>
        <v>6.1796129105998261E-5</v>
      </c>
      <c r="Y44" s="5">
        <f t="shared" si="8"/>
        <v>6.1796129105998261E-5</v>
      </c>
      <c r="Z44" s="5">
        <f t="shared" si="8"/>
        <v>6.1796129105998261E-5</v>
      </c>
      <c r="AA44" s="5">
        <f t="shared" si="8"/>
        <v>6.1796129105998261E-5</v>
      </c>
      <c r="AB44" s="5">
        <f t="shared" si="8"/>
        <v>6.1796129105998261E-5</v>
      </c>
      <c r="AC44" s="5">
        <f t="shared" si="8"/>
        <v>6.1796129105998261E-5</v>
      </c>
      <c r="AD44" s="5">
        <f t="shared" si="8"/>
        <v>6.1796129105998261E-5</v>
      </c>
      <c r="AE44" s="5">
        <f t="shared" si="8"/>
        <v>6.1796129105998261E-5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5" x14ac:dyDescent="0.35"/>
  <cols>
    <col min="1" max="1" width="19.453125" customWidth="1"/>
    <col min="2" max="2" width="21.453125" customWidth="1"/>
  </cols>
  <sheetData>
    <row r="2" spans="1:34" x14ac:dyDescent="0.35">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x14ac:dyDescent="0.35">
      <c r="A3" t="s">
        <v>762</v>
      </c>
      <c r="B3" s="353" t="s">
        <v>763</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x14ac:dyDescent="0.35">
      <c r="A4" t="s">
        <v>764</v>
      </c>
      <c r="B4" s="354"/>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x14ac:dyDescent="0.35">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x14ac:dyDescent="0.35">
      <c r="B6" s="353" t="s">
        <v>765</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x14ac:dyDescent="0.35">
      <c r="B7" s="354"/>
      <c r="C7" s="128" t="s">
        <v>766</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x14ac:dyDescent="0.35">
      <c r="B8" s="354"/>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x14ac:dyDescent="0.35">
      <c r="A9" s="1" t="s">
        <v>767</v>
      </c>
      <c r="B9" s="129" t="s">
        <v>768</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769</v>
      </c>
    </row>
    <row r="10" spans="1:34" x14ac:dyDescent="0.35">
      <c r="B10" s="129" t="s">
        <v>770</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x14ac:dyDescent="0.35">
      <c r="A11" s="1"/>
      <c r="B11" s="129" t="s">
        <v>771</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772</v>
      </c>
    </row>
    <row r="12" spans="1:34" x14ac:dyDescent="0.35">
      <c r="B12" s="129" t="s">
        <v>773</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x14ac:dyDescent="0.35">
      <c r="B13" s="129" t="s">
        <v>774</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772</v>
      </c>
    </row>
    <row r="14" spans="1:34" x14ac:dyDescent="0.35">
      <c r="B14" s="129" t="s">
        <v>775</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x14ac:dyDescent="0.35">
      <c r="B15" s="129" t="s">
        <v>776</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777</v>
      </c>
    </row>
    <row r="16" spans="1:34" x14ac:dyDescent="0.35">
      <c r="B16" s="129" t="s">
        <v>778</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772</v>
      </c>
    </row>
    <row r="17" spans="1:34" x14ac:dyDescent="0.35">
      <c r="B17" s="129" t="s">
        <v>779</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772</v>
      </c>
    </row>
    <row r="18" spans="1:34" x14ac:dyDescent="0.35">
      <c r="B18" s="129" t="s">
        <v>780</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772</v>
      </c>
    </row>
    <row r="19" spans="1:34" x14ac:dyDescent="0.35">
      <c r="B19" s="129" t="s">
        <v>781</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x14ac:dyDescent="0.35">
      <c r="B20" s="129" t="s">
        <v>782</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772</v>
      </c>
    </row>
    <row r="21" spans="1:34" x14ac:dyDescent="0.35">
      <c r="B21" s="129" t="s">
        <v>783</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772</v>
      </c>
    </row>
    <row r="22" spans="1:34" x14ac:dyDescent="0.35">
      <c r="B22" s="129" t="s">
        <v>784</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772</v>
      </c>
    </row>
    <row r="23" spans="1:34" x14ac:dyDescent="0.35">
      <c r="B23" s="129" t="s">
        <v>785</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777</v>
      </c>
    </row>
    <row r="24" spans="1:34" x14ac:dyDescent="0.35">
      <c r="B24" s="129" t="s">
        <v>786</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772</v>
      </c>
    </row>
    <row r="25" spans="1:34" x14ac:dyDescent="0.3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x14ac:dyDescent="0.35">
      <c r="A26" s="1" t="s">
        <v>787</v>
      </c>
      <c r="B26" s="129" t="s">
        <v>768</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x14ac:dyDescent="0.35">
      <c r="B27" s="129" t="s">
        <v>770</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772</v>
      </c>
    </row>
    <row r="28" spans="1:34" x14ac:dyDescent="0.35">
      <c r="A28" s="1"/>
      <c r="B28" s="129" t="s">
        <v>771</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x14ac:dyDescent="0.35">
      <c r="B29" s="129" t="s">
        <v>773</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772</v>
      </c>
    </row>
    <row r="30" spans="1:34" x14ac:dyDescent="0.35">
      <c r="B30" s="129" t="s">
        <v>774</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x14ac:dyDescent="0.35">
      <c r="B31" s="129" t="s">
        <v>775</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x14ac:dyDescent="0.35">
      <c r="B32" s="129" t="s">
        <v>776</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x14ac:dyDescent="0.35">
      <c r="B33" s="129" t="s">
        <v>778</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x14ac:dyDescent="0.35">
      <c r="B34" s="129" t="s">
        <v>779</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x14ac:dyDescent="0.35">
      <c r="B35" s="129" t="s">
        <v>780</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x14ac:dyDescent="0.35">
      <c r="B36" s="129" t="s">
        <v>781</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772</v>
      </c>
    </row>
    <row r="37" spans="1:34" x14ac:dyDescent="0.35">
      <c r="B37" s="129" t="s">
        <v>782</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x14ac:dyDescent="0.35">
      <c r="B38" s="129" t="s">
        <v>783</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x14ac:dyDescent="0.35">
      <c r="B39" s="129" t="s">
        <v>784</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x14ac:dyDescent="0.35">
      <c r="B40" s="129" t="s">
        <v>785</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x14ac:dyDescent="0.35">
      <c r="B41" s="129" t="s">
        <v>786</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x14ac:dyDescent="0.3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x14ac:dyDescent="0.35">
      <c r="A43" s="1" t="s">
        <v>788</v>
      </c>
      <c r="B43" s="129" t="s">
        <v>789</v>
      </c>
    </row>
    <row r="44" spans="1:34" x14ac:dyDescent="0.35">
      <c r="B44" s="129" t="s">
        <v>790</v>
      </c>
    </row>
    <row r="45" spans="1:34" x14ac:dyDescent="0.35">
      <c r="B45" s="129" t="s">
        <v>791</v>
      </c>
    </row>
    <row r="46" spans="1:34" x14ac:dyDescent="0.35">
      <c r="B46" s="129" t="s">
        <v>792</v>
      </c>
    </row>
  </sheetData>
  <mergeCells count="2">
    <mergeCell ref="B3:B4"/>
    <mergeCell ref="B6:B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53125" defaultRowHeight="14.25" customHeight="1" x14ac:dyDescent="0.25"/>
  <cols>
    <col min="1" max="1" width="9.453125" style="132"/>
    <col min="2" max="7" width="1.453125" style="132" customWidth="1"/>
    <col min="8" max="8" width="5.453125" style="132" customWidth="1"/>
    <col min="9" max="9" width="7.453125" style="132" customWidth="1"/>
    <col min="10" max="10" width="19.453125" style="132" customWidth="1"/>
    <col min="11" max="11" width="55" style="132" bestFit="1" customWidth="1"/>
    <col min="12" max="12" width="16.453125" style="132" customWidth="1"/>
    <col min="13" max="15" width="11.453125" style="132" customWidth="1"/>
    <col min="16" max="17" width="12.453125" style="132" customWidth="1"/>
    <col min="18" max="20" width="11.453125" style="132" customWidth="1"/>
    <col min="21" max="21" width="18.453125" style="132" customWidth="1"/>
    <col min="22" max="22" width="10.453125" style="132" bestFit="1" customWidth="1"/>
    <col min="23" max="24" width="11.453125" style="132" customWidth="1"/>
    <col min="25" max="25" width="10.453125" style="132" bestFit="1" customWidth="1"/>
    <col min="26" max="45" width="11.453125" style="132" customWidth="1"/>
    <col min="46" max="16384" width="9.453125" style="132"/>
  </cols>
  <sheetData>
    <row r="1" spans="1:108" ht="18" x14ac:dyDescent="0.4">
      <c r="A1" s="407" t="s">
        <v>933</v>
      </c>
      <c r="B1" s="407"/>
      <c r="C1" s="407"/>
      <c r="D1" s="407"/>
      <c r="E1" s="407"/>
      <c r="F1" s="407"/>
      <c r="G1" s="407"/>
      <c r="H1" s="407"/>
      <c r="I1" s="407"/>
      <c r="J1" s="407"/>
      <c r="M1" s="133" t="s">
        <v>934</v>
      </c>
    </row>
    <row r="2" spans="1:108" ht="14.25" customHeight="1" x14ac:dyDescent="0.35">
      <c r="A2"/>
      <c r="B2"/>
      <c r="C2"/>
      <c r="D2"/>
      <c r="E2"/>
      <c r="F2" s="134"/>
      <c r="G2" s="134"/>
      <c r="H2" s="134"/>
      <c r="I2" s="134"/>
      <c r="J2" s="134"/>
      <c r="K2" s="134"/>
      <c r="L2" s="134"/>
      <c r="M2" s="134"/>
      <c r="N2" s="134"/>
      <c r="O2" s="134"/>
      <c r="P2" s="134"/>
      <c r="Q2" s="134"/>
      <c r="R2" s="134"/>
      <c r="S2" s="134"/>
      <c r="T2" s="134"/>
      <c r="U2" s="135" t="s">
        <v>794</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x14ac:dyDescent="0.35">
      <c r="A3"/>
      <c r="B3"/>
      <c r="C3"/>
      <c r="D3"/>
      <c r="E3"/>
      <c r="U3" s="136" t="s">
        <v>795</v>
      </c>
    </row>
    <row r="4" spans="1:108" ht="14.25" customHeight="1" x14ac:dyDescent="0.3">
      <c r="J4" s="137"/>
      <c r="U4" s="408" t="s">
        <v>796</v>
      </c>
    </row>
    <row r="5" spans="1:108" ht="14.25" customHeight="1" x14ac:dyDescent="0.25">
      <c r="U5" s="409"/>
    </row>
    <row r="7" spans="1:108" ht="14.25" customHeight="1" x14ac:dyDescent="0.35">
      <c r="B7" s="138" t="s">
        <v>797</v>
      </c>
      <c r="G7" s="383" t="s">
        <v>863</v>
      </c>
      <c r="H7" s="410"/>
      <c r="I7" s="410"/>
      <c r="J7" s="410"/>
      <c r="K7" s="410"/>
      <c r="L7" s="410"/>
      <c r="M7" s="410"/>
      <c r="N7" s="410"/>
      <c r="O7" s="410"/>
      <c r="P7" s="410"/>
      <c r="Q7" s="410"/>
      <c r="R7" s="410"/>
      <c r="S7" s="410"/>
      <c r="T7" s="410"/>
      <c r="U7" s="410"/>
      <c r="V7" s="410"/>
      <c r="W7" s="410"/>
      <c r="X7" s="410"/>
      <c r="Y7" s="410"/>
    </row>
    <row r="8" spans="1:108" ht="14.25" customHeight="1" thickBot="1" x14ac:dyDescent="0.3">
      <c r="G8" s="140"/>
      <c r="U8" s="141"/>
    </row>
    <row r="9" spans="1:108" ht="14.25" customHeight="1" thickBot="1" x14ac:dyDescent="0.4">
      <c r="A9"/>
      <c r="G9" s="140"/>
      <c r="H9" s="411" t="s">
        <v>799</v>
      </c>
      <c r="J9" s="413" t="s">
        <v>800</v>
      </c>
      <c r="K9" s="414"/>
      <c r="L9" s="415"/>
      <c r="M9" s="416">
        <v>2021</v>
      </c>
      <c r="N9" s="417"/>
      <c r="O9" s="417"/>
      <c r="P9" s="417"/>
      <c r="Q9" s="418"/>
      <c r="R9" s="419"/>
    </row>
    <row r="10" spans="1:108" ht="14.25" customHeight="1" thickBot="1" x14ac:dyDescent="0.3">
      <c r="G10" s="140"/>
      <c r="H10" s="412"/>
      <c r="J10" s="143" t="s">
        <v>801</v>
      </c>
      <c r="K10" s="268"/>
      <c r="L10" s="268"/>
      <c r="M10" s="268"/>
      <c r="N10" s="268"/>
      <c r="O10" s="268"/>
      <c r="P10" s="269"/>
      <c r="Q10" s="268"/>
      <c r="R10" s="270"/>
    </row>
    <row r="11" spans="1:108" ht="13.5" customHeight="1" thickBot="1" x14ac:dyDescent="0.4">
      <c r="G11" s="140"/>
      <c r="H11" s="412"/>
      <c r="J11" s="420" t="s">
        <v>935</v>
      </c>
      <c r="K11" s="421"/>
      <c r="L11" s="421"/>
      <c r="M11" s="421"/>
      <c r="N11" s="421"/>
      <c r="O11" s="421"/>
      <c r="P11" s="421"/>
      <c r="Q11" s="421"/>
      <c r="R11" s="422"/>
      <c r="W11" s="271"/>
      <c r="X11" s="272"/>
      <c r="Y11" s="272"/>
      <c r="Z11" s="272"/>
      <c r="AA11" s="272"/>
    </row>
    <row r="12" spans="1:108" ht="13.5" customHeight="1" thickBot="1" x14ac:dyDescent="0.4">
      <c r="G12" s="140"/>
      <c r="H12" s="412"/>
      <c r="J12" s="423" t="s">
        <v>936</v>
      </c>
      <c r="K12" s="424"/>
      <c r="L12" s="424"/>
      <c r="M12" s="424"/>
      <c r="N12" s="424"/>
      <c r="O12" s="424"/>
      <c r="P12" s="424"/>
      <c r="Q12" s="424"/>
      <c r="R12" s="425"/>
      <c r="W12" s="271"/>
      <c r="X12" s="272"/>
      <c r="Y12" s="272"/>
      <c r="Z12" s="272"/>
      <c r="AA12" s="272"/>
    </row>
    <row r="13" spans="1:108" ht="13.5" customHeight="1" thickBot="1" x14ac:dyDescent="0.4">
      <c r="G13" s="140"/>
      <c r="H13" s="412"/>
      <c r="J13" s="423" t="s">
        <v>937</v>
      </c>
      <c r="K13" s="424"/>
      <c r="L13" s="424"/>
      <c r="M13" s="424"/>
      <c r="N13" s="424"/>
      <c r="O13" s="424"/>
      <c r="P13" s="424"/>
      <c r="Q13" s="424"/>
      <c r="R13" s="425"/>
      <c r="W13" s="271"/>
      <c r="X13" s="272"/>
      <c r="Y13" s="272"/>
      <c r="Z13" s="272"/>
      <c r="AA13" s="272"/>
    </row>
    <row r="14" spans="1:108" ht="13.5" customHeight="1" thickBot="1" x14ac:dyDescent="0.4">
      <c r="G14" s="140"/>
      <c r="H14" s="412"/>
      <c r="J14" s="423" t="s">
        <v>938</v>
      </c>
      <c r="K14" s="424"/>
      <c r="L14" s="424"/>
      <c r="M14" s="424"/>
      <c r="N14" s="424"/>
      <c r="O14" s="424"/>
      <c r="P14" s="424"/>
      <c r="Q14" s="424"/>
      <c r="R14" s="425"/>
      <c r="W14" s="272"/>
      <c r="X14" s="272"/>
      <c r="Y14" s="272"/>
      <c r="Z14" s="272"/>
      <c r="AA14" s="272"/>
    </row>
    <row r="15" spans="1:108" ht="14.25" customHeight="1" thickBot="1" x14ac:dyDescent="0.4">
      <c r="G15" s="140"/>
      <c r="H15" s="412"/>
      <c r="J15" s="426" t="s">
        <v>939</v>
      </c>
      <c r="K15" s="427"/>
      <c r="L15" s="427"/>
      <c r="M15" s="427"/>
      <c r="N15" s="427"/>
      <c r="O15" s="427"/>
      <c r="P15" s="427"/>
      <c r="Q15" s="427"/>
      <c r="R15" s="428"/>
      <c r="W15" s="272"/>
      <c r="X15" s="272"/>
      <c r="Y15" s="272"/>
      <c r="Z15" s="272"/>
      <c r="AA15" s="272"/>
    </row>
    <row r="16" spans="1:108" ht="14.25" customHeight="1" thickTop="1" x14ac:dyDescent="0.35">
      <c r="G16" s="140"/>
      <c r="H16" s="412"/>
      <c r="J16" s="429" t="s">
        <v>940</v>
      </c>
      <c r="K16" s="430"/>
      <c r="L16" s="430"/>
      <c r="M16" s="430"/>
      <c r="N16" s="430"/>
      <c r="O16" s="430"/>
      <c r="P16" s="430"/>
      <c r="Q16" s="430"/>
      <c r="R16" s="431"/>
      <c r="W16" s="272"/>
      <c r="X16" s="272"/>
      <c r="Y16" s="272"/>
      <c r="Z16" s="272"/>
      <c r="AA16" s="272"/>
    </row>
    <row r="17" spans="7:27" ht="14.25" customHeight="1" x14ac:dyDescent="0.35">
      <c r="G17" s="140"/>
      <c r="H17" s="412"/>
      <c r="J17" s="432"/>
      <c r="K17" s="433"/>
      <c r="L17" s="433"/>
      <c r="M17" s="433"/>
      <c r="N17" s="433"/>
      <c r="O17" s="433"/>
      <c r="P17" s="433"/>
      <c r="Q17" s="433"/>
      <c r="R17" s="434"/>
      <c r="W17" s="272"/>
      <c r="X17" s="272"/>
      <c r="Y17" s="272"/>
      <c r="Z17" s="272"/>
      <c r="AA17" s="272"/>
    </row>
    <row r="18" spans="7:27" ht="14.25" customHeight="1" thickBot="1" x14ac:dyDescent="0.4">
      <c r="G18" s="140"/>
      <c r="H18" s="412"/>
      <c r="J18" s="435"/>
      <c r="K18" s="436"/>
      <c r="L18" s="436"/>
      <c r="M18" s="436"/>
      <c r="N18" s="436"/>
      <c r="O18" s="436"/>
      <c r="P18" s="436"/>
      <c r="Q18" s="436"/>
      <c r="R18" s="437"/>
      <c r="W18" s="272"/>
      <c r="X18" s="272"/>
      <c r="Y18" s="272"/>
      <c r="Z18" s="272"/>
      <c r="AA18" s="272"/>
    </row>
    <row r="19" spans="7:27" ht="24" customHeight="1" thickTop="1" thickBot="1" x14ac:dyDescent="0.4">
      <c r="G19" s="140"/>
      <c r="H19" s="412"/>
      <c r="J19" s="438">
        <v>118918</v>
      </c>
      <c r="K19" s="439"/>
      <c r="L19" s="439"/>
      <c r="M19" s="439"/>
      <c r="N19" s="439"/>
      <c r="O19" s="439"/>
      <c r="P19" s="439"/>
      <c r="Q19" s="439"/>
      <c r="R19" s="440"/>
      <c r="W19" s="272"/>
      <c r="X19" s="272"/>
      <c r="Y19" s="272"/>
      <c r="Z19" s="272"/>
      <c r="AA19" s="272"/>
    </row>
    <row r="20" spans="7:27" ht="14.25" customHeight="1" thickTop="1" x14ac:dyDescent="0.35">
      <c r="G20" s="140"/>
      <c r="H20" s="412"/>
      <c r="J20" s="273"/>
      <c r="K20" s="274"/>
      <c r="L20" s="275"/>
      <c r="M20" s="441" t="s">
        <v>941</v>
      </c>
      <c r="N20" s="442"/>
      <c r="O20" s="442"/>
      <c r="P20" s="442"/>
      <c r="Q20" s="442"/>
      <c r="R20" s="443"/>
      <c r="V20" s="276"/>
      <c r="W20" s="272"/>
      <c r="X20" s="272"/>
      <c r="Y20" s="272"/>
      <c r="Z20" s="272"/>
      <c r="AA20" s="272"/>
    </row>
    <row r="21" spans="7:27" ht="14.25" customHeight="1" x14ac:dyDescent="0.35">
      <c r="G21" s="140"/>
      <c r="H21" s="412"/>
      <c r="J21" s="277"/>
      <c r="M21" s="444"/>
      <c r="N21" s="445"/>
      <c r="O21" s="445"/>
      <c r="P21" s="445"/>
      <c r="Q21" s="445"/>
      <c r="R21" s="446"/>
      <c r="S21"/>
      <c r="V21" s="276"/>
      <c r="W21" s="272"/>
      <c r="X21" s="272"/>
      <c r="Y21" s="272"/>
      <c r="Z21" s="272"/>
      <c r="AA21" s="272"/>
    </row>
    <row r="22" spans="7:27" ht="14.25" customHeight="1" x14ac:dyDescent="0.35">
      <c r="G22" s="140"/>
      <c r="H22" s="412"/>
      <c r="J22" s="277"/>
      <c r="M22" s="444"/>
      <c r="N22" s="445"/>
      <c r="O22" s="445"/>
      <c r="P22" s="445"/>
      <c r="Q22" s="445"/>
      <c r="R22" s="446"/>
      <c r="S22"/>
      <c r="V22" s="276"/>
      <c r="W22" s="272"/>
      <c r="X22" s="272"/>
      <c r="Y22" s="272"/>
      <c r="Z22" s="272"/>
      <c r="AA22" s="272"/>
    </row>
    <row r="23" spans="7:27" ht="14.25" customHeight="1" x14ac:dyDescent="0.35">
      <c r="G23" s="140"/>
      <c r="H23" s="412"/>
      <c r="J23" s="277"/>
      <c r="M23" s="444"/>
      <c r="N23" s="445"/>
      <c r="O23" s="445"/>
      <c r="P23" s="445"/>
      <c r="Q23" s="445"/>
      <c r="R23" s="446"/>
      <c r="S23"/>
      <c r="V23" s="276"/>
      <c r="W23" s="272"/>
      <c r="X23" s="272"/>
      <c r="Y23" s="272"/>
      <c r="Z23" s="272"/>
      <c r="AA23" s="272"/>
    </row>
    <row r="24" spans="7:27" ht="14.25" customHeight="1" thickBot="1" x14ac:dyDescent="0.4">
      <c r="G24" s="140"/>
      <c r="H24" s="412"/>
      <c r="J24" s="279"/>
      <c r="K24" s="280"/>
      <c r="M24" s="447"/>
      <c r="N24" s="448"/>
      <c r="O24" s="448"/>
      <c r="P24" s="448"/>
      <c r="Q24" s="448"/>
      <c r="R24" s="449"/>
      <c r="S24"/>
      <c r="U24" s="272"/>
      <c r="V24" s="276"/>
      <c r="W24" s="272"/>
      <c r="X24" s="272"/>
      <c r="Y24" s="272"/>
      <c r="Z24" s="272"/>
      <c r="AA24" s="272"/>
    </row>
    <row r="25" spans="7:27" ht="14.25" customHeight="1" thickBot="1" x14ac:dyDescent="0.4">
      <c r="G25" s="140"/>
      <c r="H25" s="267"/>
      <c r="M25" s="278"/>
      <c r="N25" s="278"/>
      <c r="O25" s="278"/>
      <c r="P25" s="278"/>
      <c r="Q25" s="278"/>
      <c r="R25" s="278"/>
      <c r="S25"/>
      <c r="U25" s="272"/>
      <c r="V25" s="276"/>
      <c r="W25" s="272"/>
      <c r="X25" s="272"/>
      <c r="Y25" s="272"/>
      <c r="Z25" s="272"/>
      <c r="AA25" s="272"/>
    </row>
    <row r="26" spans="7:27" ht="14.25" customHeight="1" thickBot="1" x14ac:dyDescent="0.4">
      <c r="G26" s="140"/>
      <c r="H26" s="267"/>
      <c r="J26" s="390" t="s">
        <v>803</v>
      </c>
      <c r="K26" s="147" t="s">
        <v>804</v>
      </c>
      <c r="L26" s="147" t="s">
        <v>805</v>
      </c>
      <c r="M26" s="147" t="s">
        <v>806</v>
      </c>
      <c r="N26" s="147" t="s">
        <v>807</v>
      </c>
      <c r="O26" s="147" t="s">
        <v>808</v>
      </c>
      <c r="P26" s="278"/>
      <c r="Q26" s="278"/>
      <c r="R26" s="278"/>
      <c r="S26"/>
      <c r="U26" s="272"/>
      <c r="V26" s="276"/>
      <c r="W26" s="272"/>
      <c r="X26" s="272"/>
      <c r="Y26" s="272"/>
      <c r="Z26" s="272"/>
      <c r="AA26" s="272"/>
    </row>
    <row r="27" spans="7:27" ht="14.25" customHeight="1" x14ac:dyDescent="0.35">
      <c r="G27" s="140"/>
      <c r="H27" s="267"/>
      <c r="J27" s="390"/>
      <c r="K27" s="148" t="s">
        <v>942</v>
      </c>
      <c r="L27" s="148" t="s">
        <v>943</v>
      </c>
      <c r="M27" s="148" t="s">
        <v>814</v>
      </c>
      <c r="N27" s="148" t="s">
        <v>815</v>
      </c>
      <c r="O27" s="281" t="s">
        <v>816</v>
      </c>
      <c r="P27" s="278"/>
      <c r="Q27" s="278"/>
      <c r="R27" s="278"/>
      <c r="S27"/>
      <c r="U27" s="272"/>
      <c r="V27" s="276"/>
      <c r="W27" s="272"/>
      <c r="X27" s="272"/>
      <c r="Y27" s="272"/>
      <c r="Z27" s="272"/>
      <c r="AA27" s="272"/>
    </row>
    <row r="28" spans="7:27" ht="14.25" customHeight="1" x14ac:dyDescent="0.35">
      <c r="G28" s="140"/>
      <c r="H28" s="267"/>
      <c r="J28" s="390"/>
      <c r="K28" s="151" t="s">
        <v>944</v>
      </c>
      <c r="L28" s="151" t="s">
        <v>943</v>
      </c>
      <c r="M28" s="151" t="s">
        <v>819</v>
      </c>
      <c r="N28" s="151" t="s">
        <v>815</v>
      </c>
      <c r="O28" s="282" t="s">
        <v>816</v>
      </c>
      <c r="P28" s="278"/>
      <c r="Q28" s="278"/>
      <c r="R28" s="278"/>
      <c r="S28"/>
      <c r="U28" s="272"/>
      <c r="V28" s="276"/>
      <c r="W28" s="272"/>
      <c r="X28" s="272"/>
      <c r="Y28" s="272"/>
      <c r="Z28" s="272"/>
      <c r="AA28" s="272"/>
    </row>
    <row r="29" spans="7:27" ht="14.25" customHeight="1" x14ac:dyDescent="0.35">
      <c r="G29" s="140"/>
      <c r="H29" s="267"/>
      <c r="J29" s="390"/>
      <c r="K29" s="153" t="s">
        <v>945</v>
      </c>
      <c r="L29" s="153" t="s">
        <v>943</v>
      </c>
      <c r="M29" s="153" t="s">
        <v>823</v>
      </c>
      <c r="N29" s="153" t="s">
        <v>815</v>
      </c>
      <c r="O29" s="283" t="s">
        <v>816</v>
      </c>
      <c r="P29" s="278"/>
      <c r="Q29" s="278"/>
      <c r="R29" s="278"/>
      <c r="S29"/>
      <c r="U29" s="272"/>
      <c r="V29" s="276"/>
      <c r="W29" s="272"/>
      <c r="X29" s="272"/>
      <c r="Y29" s="272"/>
      <c r="Z29" s="272"/>
      <c r="AA29" s="272"/>
    </row>
    <row r="30" spans="7:27" ht="14.25" customHeight="1" x14ac:dyDescent="0.35">
      <c r="G30" s="140"/>
      <c r="H30" s="267"/>
      <c r="J30" s="390"/>
      <c r="K30" s="151" t="s">
        <v>946</v>
      </c>
      <c r="L30" s="151" t="s">
        <v>943</v>
      </c>
      <c r="M30" s="151" t="s">
        <v>826</v>
      </c>
      <c r="N30" s="151" t="s">
        <v>815</v>
      </c>
      <c r="O30" s="282" t="s">
        <v>816</v>
      </c>
      <c r="P30" s="278"/>
      <c r="Q30" s="278"/>
      <c r="R30" s="278"/>
      <c r="S30"/>
      <c r="U30" s="272"/>
      <c r="V30" s="276"/>
      <c r="W30" s="272"/>
      <c r="X30" s="272"/>
      <c r="Y30" s="272"/>
      <c r="Z30" s="272"/>
      <c r="AA30" s="272"/>
    </row>
    <row r="31" spans="7:27" ht="14.25" customHeight="1" x14ac:dyDescent="0.35">
      <c r="G31" s="140"/>
      <c r="H31" s="267"/>
      <c r="J31" s="390"/>
      <c r="K31" s="153" t="s">
        <v>947</v>
      </c>
      <c r="L31" s="153" t="s">
        <v>943</v>
      </c>
      <c r="M31" s="153" t="s">
        <v>829</v>
      </c>
      <c r="N31" s="153" t="s">
        <v>815</v>
      </c>
      <c r="O31" s="283" t="s">
        <v>816</v>
      </c>
      <c r="P31" s="278"/>
      <c r="Q31" s="278"/>
      <c r="R31" s="278"/>
      <c r="S31"/>
      <c r="U31" s="272"/>
      <c r="V31" s="276"/>
      <c r="W31" s="272"/>
      <c r="X31" s="272"/>
      <c r="Y31" s="272"/>
      <c r="Z31" s="272"/>
      <c r="AA31" s="272"/>
    </row>
    <row r="32" spans="7:27" ht="14.25" customHeight="1" x14ac:dyDescent="0.35">
      <c r="G32" s="140"/>
      <c r="H32" s="267"/>
      <c r="J32" s="390"/>
      <c r="K32" s="155" t="s">
        <v>948</v>
      </c>
      <c r="L32" s="155" t="s">
        <v>943</v>
      </c>
      <c r="M32" s="155" t="s">
        <v>832</v>
      </c>
      <c r="N32" s="155" t="s">
        <v>815</v>
      </c>
      <c r="O32" s="284" t="s">
        <v>816</v>
      </c>
      <c r="P32" s="278"/>
      <c r="Q32" s="278"/>
      <c r="R32" s="278"/>
      <c r="S32"/>
      <c r="U32" s="272"/>
      <c r="V32" s="276"/>
      <c r="W32" s="272"/>
      <c r="X32" s="272"/>
      <c r="Y32" s="272"/>
      <c r="Z32" s="272"/>
      <c r="AA32" s="272"/>
    </row>
    <row r="33" spans="6:27" ht="14.25" customHeight="1" x14ac:dyDescent="0.35">
      <c r="G33" s="140"/>
      <c r="H33" s="267"/>
      <c r="J33" s="390"/>
      <c r="K33" s="153" t="s">
        <v>949</v>
      </c>
      <c r="L33" s="153" t="s">
        <v>943</v>
      </c>
      <c r="M33" s="153" t="s">
        <v>835</v>
      </c>
      <c r="N33" s="153" t="s">
        <v>815</v>
      </c>
      <c r="O33" s="283" t="s">
        <v>816</v>
      </c>
      <c r="P33" s="278"/>
      <c r="Q33" s="278"/>
      <c r="R33" s="278"/>
      <c r="S33"/>
      <c r="U33" s="272"/>
      <c r="V33" s="276"/>
      <c r="W33" s="272"/>
      <c r="X33" s="272"/>
      <c r="Y33" s="272"/>
      <c r="Z33" s="272"/>
      <c r="AA33" s="272"/>
    </row>
    <row r="34" spans="6:27" ht="14.25" customHeight="1" x14ac:dyDescent="0.35">
      <c r="G34" s="140"/>
      <c r="H34" s="267"/>
      <c r="J34" s="390"/>
      <c r="K34" s="151" t="s">
        <v>950</v>
      </c>
      <c r="L34" s="151" t="s">
        <v>943</v>
      </c>
      <c r="M34" s="151" t="s">
        <v>839</v>
      </c>
      <c r="N34" s="151" t="s">
        <v>815</v>
      </c>
      <c r="O34" s="282" t="s">
        <v>816</v>
      </c>
      <c r="P34" s="278"/>
      <c r="Q34" s="278"/>
      <c r="R34" s="278"/>
      <c r="S34"/>
      <c r="U34" s="272"/>
      <c r="V34" s="276"/>
      <c r="W34" s="272"/>
      <c r="X34" s="272"/>
      <c r="Y34" s="272"/>
      <c r="Z34" s="272"/>
      <c r="AA34" s="272"/>
    </row>
    <row r="35" spans="6:27" ht="14.25" customHeight="1" x14ac:dyDescent="0.35">
      <c r="G35" s="140"/>
      <c r="H35" s="267"/>
      <c r="J35" s="390"/>
      <c r="K35" s="153" t="s">
        <v>951</v>
      </c>
      <c r="L35" s="153" t="s">
        <v>943</v>
      </c>
      <c r="M35" s="153" t="s">
        <v>843</v>
      </c>
      <c r="N35" s="153" t="s">
        <v>815</v>
      </c>
      <c r="O35" s="283" t="s">
        <v>816</v>
      </c>
      <c r="P35" s="278"/>
      <c r="Q35" s="278"/>
      <c r="R35" s="278"/>
      <c r="S35"/>
      <c r="U35" s="272"/>
      <c r="V35" s="276"/>
      <c r="W35" s="272"/>
      <c r="X35" s="272"/>
      <c r="Y35" s="272"/>
      <c r="Z35" s="272"/>
      <c r="AA35" s="272"/>
    </row>
    <row r="36" spans="6:27" ht="14.25" customHeight="1" thickBot="1" x14ac:dyDescent="0.4">
      <c r="G36" s="140"/>
      <c r="H36" s="267"/>
      <c r="J36" s="390"/>
      <c r="K36" s="157" t="s">
        <v>952</v>
      </c>
      <c r="L36" s="157" t="s">
        <v>943</v>
      </c>
      <c r="M36" s="157" t="s">
        <v>847</v>
      </c>
      <c r="N36" s="157" t="s">
        <v>815</v>
      </c>
      <c r="O36" s="285" t="s">
        <v>816</v>
      </c>
      <c r="P36" s="278"/>
      <c r="Q36" s="278"/>
      <c r="R36" s="278"/>
      <c r="S36"/>
      <c r="U36" s="272"/>
      <c r="V36" s="276"/>
      <c r="W36" s="272"/>
      <c r="X36" s="272"/>
      <c r="Y36" s="272"/>
      <c r="Z36" s="272"/>
      <c r="AA36" s="272"/>
    </row>
    <row r="37" spans="6:27" ht="14.25" customHeight="1" thickBot="1" x14ac:dyDescent="0.4">
      <c r="G37" s="140"/>
      <c r="H37"/>
      <c r="J37"/>
      <c r="K37"/>
      <c r="L37" s="286"/>
      <c r="M37"/>
      <c r="R37" s="276"/>
      <c r="S37" s="276"/>
      <c r="T37" s="276"/>
      <c r="U37" s="272"/>
      <c r="V37" s="276"/>
      <c r="W37" s="272"/>
      <c r="X37" s="272"/>
      <c r="Y37" s="272"/>
      <c r="Z37" s="272"/>
      <c r="AA37" s="272"/>
    </row>
    <row r="38" spans="6:27" ht="14.25" customHeight="1" x14ac:dyDescent="0.35">
      <c r="G38" s="140"/>
      <c r="H38" s="394" t="s">
        <v>851</v>
      </c>
      <c r="J38" s="396" t="s">
        <v>852</v>
      </c>
      <c r="K38" s="397"/>
      <c r="L38" s="397"/>
      <c r="M38" s="397"/>
      <c r="N38" s="397"/>
      <c r="O38" s="398"/>
      <c r="U38" s="272"/>
      <c r="W38" s="272"/>
      <c r="X38" s="272"/>
      <c r="Y38" s="272"/>
      <c r="Z38" s="272"/>
      <c r="AA38" s="272"/>
    </row>
    <row r="39" spans="6:27" ht="14.25" customHeight="1" thickBot="1" x14ac:dyDescent="0.4">
      <c r="G39" s="140"/>
      <c r="H39" s="395"/>
      <c r="J39" s="399" t="s">
        <v>854</v>
      </c>
      <c r="K39" s="400"/>
      <c r="L39" s="400"/>
      <c r="M39" s="400"/>
      <c r="N39" s="400"/>
      <c r="O39" s="287">
        <v>20</v>
      </c>
      <c r="P39" s="288"/>
      <c r="Q39" s="132" t="s">
        <v>850</v>
      </c>
      <c r="S39" s="159" t="s">
        <v>962</v>
      </c>
      <c r="U39" s="272"/>
    </row>
    <row r="40" spans="6:27" ht="14.25" customHeight="1" x14ac:dyDescent="0.35">
      <c r="G40" s="140"/>
      <c r="H40" s="395"/>
      <c r="J40" s="165" t="s">
        <v>855</v>
      </c>
      <c r="K40" s="166"/>
      <c r="L40" s="166"/>
      <c r="M40" s="166"/>
      <c r="N40" s="166"/>
      <c r="O40" s="167">
        <v>5</v>
      </c>
      <c r="Q40" s="132" t="s">
        <v>853</v>
      </c>
      <c r="S40" s="160">
        <v>20</v>
      </c>
      <c r="U40" s="272"/>
    </row>
    <row r="41" spans="6:27" ht="14.65" customHeight="1" thickBot="1" x14ac:dyDescent="0.3">
      <c r="F41" s="140"/>
      <c r="G41" s="140"/>
      <c r="H41" s="395"/>
      <c r="J41" s="289" t="s">
        <v>856</v>
      </c>
      <c r="K41" s="290"/>
      <c r="L41" s="290"/>
      <c r="M41" s="290"/>
      <c r="N41" s="290"/>
      <c r="O41" s="168">
        <v>0.02</v>
      </c>
      <c r="Z41" s="291"/>
      <c r="AA41" s="291"/>
    </row>
    <row r="42" spans="6:27" ht="15" customHeight="1" x14ac:dyDescent="0.3">
      <c r="F42" s="140"/>
      <c r="G42" s="140"/>
      <c r="H42" s="395"/>
      <c r="J42" s="292" t="s">
        <v>857</v>
      </c>
      <c r="K42" s="293"/>
      <c r="L42" s="293"/>
      <c r="M42" s="293"/>
      <c r="N42" s="293"/>
      <c r="O42" s="172">
        <v>1</v>
      </c>
    </row>
    <row r="43" spans="6:27" ht="15" customHeight="1" x14ac:dyDescent="0.35">
      <c r="G43" s="140"/>
      <c r="H43" s="395"/>
      <c r="J43" s="294" t="s">
        <v>172</v>
      </c>
      <c r="K43" s="295" t="s">
        <v>858</v>
      </c>
      <c r="L43" s="401" t="s">
        <v>859</v>
      </c>
      <c r="M43" s="404" t="s">
        <v>860</v>
      </c>
      <c r="O43"/>
    </row>
    <row r="44" spans="6:27" ht="15" customHeight="1" x14ac:dyDescent="0.35">
      <c r="G44" s="140"/>
      <c r="H44" s="395"/>
      <c r="J44" s="296" t="s">
        <v>861</v>
      </c>
      <c r="K44" s="142" t="s">
        <v>862</v>
      </c>
      <c r="L44" s="402"/>
      <c r="M44" s="405"/>
      <c r="O44"/>
    </row>
    <row r="45" spans="6:27" ht="15" customHeight="1" x14ac:dyDescent="0.35">
      <c r="G45" s="140"/>
      <c r="H45" s="395"/>
      <c r="J45" s="296"/>
      <c r="K45" s="142"/>
      <c r="L45" s="402"/>
      <c r="M45" s="405"/>
      <c r="O45"/>
    </row>
    <row r="46" spans="6:27" ht="15" customHeight="1" x14ac:dyDescent="0.35">
      <c r="G46" s="140"/>
      <c r="H46" s="395"/>
      <c r="J46" s="296"/>
      <c r="K46" s="142"/>
      <c r="L46" s="403"/>
      <c r="M46" s="406"/>
      <c r="O46"/>
    </row>
    <row r="47" spans="6:27" ht="14.25" customHeight="1" x14ac:dyDescent="0.25">
      <c r="G47" s="140"/>
      <c r="H47" s="395"/>
      <c r="J47" s="177">
        <v>0</v>
      </c>
      <c r="K47" s="178">
        <v>1</v>
      </c>
      <c r="L47" s="178">
        <v>0.8</v>
      </c>
      <c r="M47" s="297">
        <v>0.19999999999999996</v>
      </c>
      <c r="O47" s="182"/>
    </row>
    <row r="48" spans="6:27" ht="14.25" customHeight="1" x14ac:dyDescent="0.25">
      <c r="G48" s="140"/>
      <c r="H48" s="395"/>
      <c r="J48" s="180">
        <v>1</v>
      </c>
      <c r="K48" s="181">
        <v>0</v>
      </c>
      <c r="L48" s="181">
        <v>0.8</v>
      </c>
      <c r="M48" s="298">
        <v>0.19999999999999996</v>
      </c>
      <c r="O48" s="182"/>
    </row>
    <row r="49" spans="7:42" ht="14.25" customHeight="1" thickBot="1" x14ac:dyDescent="0.3">
      <c r="G49" s="140"/>
      <c r="H49" s="395"/>
      <c r="J49" s="183">
        <v>2</v>
      </c>
      <c r="K49" s="184">
        <v>0</v>
      </c>
      <c r="L49" s="184">
        <v>0.8</v>
      </c>
      <c r="M49" s="299">
        <v>0.19999999999999996</v>
      </c>
    </row>
    <row r="50" spans="7:42" ht="14.25" customHeight="1" x14ac:dyDescent="0.25">
      <c r="G50" s="140"/>
      <c r="H50" s="395"/>
      <c r="J50" s="300"/>
      <c r="K50" s="300"/>
      <c r="L50" s="300"/>
      <c r="M50" s="300"/>
      <c r="N50" s="182"/>
      <c r="O50" s="291"/>
    </row>
    <row r="51" spans="7:42" ht="14.25" customHeight="1" x14ac:dyDescent="0.25">
      <c r="G51" s="140"/>
      <c r="H51" s="395"/>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x14ac:dyDescent="0.3">
      <c r="G52" s="140"/>
      <c r="H52" s="395"/>
      <c r="J52" s="390" t="s">
        <v>863</v>
      </c>
      <c r="K52" s="187" t="s">
        <v>864</v>
      </c>
      <c r="L52" s="187" t="s">
        <v>865</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x14ac:dyDescent="0.3">
      <c r="G53" s="140"/>
      <c r="H53" s="395"/>
      <c r="J53" s="390"/>
      <c r="K53" s="187" t="s">
        <v>866</v>
      </c>
      <c r="L53" s="187" t="s">
        <v>867</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x14ac:dyDescent="0.3">
      <c r="G54" s="140"/>
      <c r="H54" s="395"/>
      <c r="J54" s="390"/>
      <c r="K54" s="187" t="s">
        <v>866</v>
      </c>
      <c r="L54" s="187" t="s">
        <v>868</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x14ac:dyDescent="0.3">
      <c r="G55" s="140"/>
      <c r="H55" s="395"/>
      <c r="J55" s="390"/>
      <c r="K55" s="187" t="s">
        <v>866</v>
      </c>
      <c r="L55" s="187" t="s">
        <v>869</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x14ac:dyDescent="0.35">
      <c r="G56" s="140"/>
      <c r="H56" s="395"/>
      <c r="J56" s="390"/>
      <c r="K56" s="187" t="s">
        <v>870</v>
      </c>
      <c r="L56" s="187" t="s">
        <v>867</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x14ac:dyDescent="0.35">
      <c r="G57" s="140"/>
      <c r="H57" s="395"/>
      <c r="J57" s="390"/>
      <c r="K57" s="187" t="s">
        <v>870</v>
      </c>
      <c r="L57" s="187" t="s">
        <v>868</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x14ac:dyDescent="0.35">
      <c r="G58" s="140"/>
      <c r="H58" s="395"/>
      <c r="J58" s="390"/>
      <c r="K58" s="187" t="s">
        <v>870</v>
      </c>
      <c r="L58" s="187" t="s">
        <v>869</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x14ac:dyDescent="0.3">
      <c r="G59" s="140"/>
      <c r="H59" s="395"/>
      <c r="J59" s="390"/>
      <c r="K59" s="187" t="s">
        <v>871</v>
      </c>
      <c r="L59" s="187" t="s">
        <v>865</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x14ac:dyDescent="0.3">
      <c r="G60" s="140"/>
      <c r="H60" s="395"/>
      <c r="J60" s="390"/>
      <c r="K60" s="187" t="s">
        <v>872</v>
      </c>
      <c r="L60" s="187" t="s">
        <v>867</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x14ac:dyDescent="0.3">
      <c r="G61" s="140"/>
      <c r="H61" s="395"/>
      <c r="J61" s="390"/>
      <c r="K61" s="187" t="s">
        <v>872</v>
      </c>
      <c r="L61" s="187" t="s">
        <v>868</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x14ac:dyDescent="0.3">
      <c r="G62" s="140"/>
      <c r="H62" s="395"/>
      <c r="J62" s="390"/>
      <c r="K62" s="187" t="s">
        <v>872</v>
      </c>
      <c r="L62" s="187" t="s">
        <v>869</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x14ac:dyDescent="0.35">
      <c r="G63" s="140"/>
      <c r="H63" s="395"/>
      <c r="J63" s="390"/>
      <c r="K63" s="187" t="s">
        <v>873</v>
      </c>
      <c r="L63" s="187" t="s">
        <v>867</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x14ac:dyDescent="0.35">
      <c r="G64" s="140"/>
      <c r="H64" s="395"/>
      <c r="J64" s="390"/>
      <c r="K64" s="187" t="s">
        <v>873</v>
      </c>
      <c r="L64" s="187" t="s">
        <v>868</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x14ac:dyDescent="0.35">
      <c r="G65" s="140"/>
      <c r="H65" s="395"/>
      <c r="J65" s="390"/>
      <c r="K65" s="187" t="s">
        <v>873</v>
      </c>
      <c r="L65" s="187" t="s">
        <v>869</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x14ac:dyDescent="0.3">
      <c r="G66" s="140"/>
      <c r="H66" s="395"/>
      <c r="J66" s="390"/>
      <c r="K66" s="187" t="s">
        <v>874</v>
      </c>
      <c r="L66" s="187" t="s">
        <v>867</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x14ac:dyDescent="0.3">
      <c r="G67" s="140"/>
      <c r="H67" s="395"/>
      <c r="J67" s="390"/>
      <c r="K67" s="187" t="s">
        <v>874</v>
      </c>
      <c r="L67" s="187" t="s">
        <v>868</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x14ac:dyDescent="0.3">
      <c r="G68" s="140"/>
      <c r="H68" s="395"/>
      <c r="J68" s="390"/>
      <c r="K68" s="187" t="s">
        <v>874</v>
      </c>
      <c r="L68" s="187" t="s">
        <v>869</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x14ac:dyDescent="0.3">
      <c r="G69" s="140"/>
      <c r="H69" s="395"/>
      <c r="J69" s="390"/>
      <c r="K69" s="187" t="s">
        <v>875</v>
      </c>
      <c r="L69" s="187" t="s">
        <v>865</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x14ac:dyDescent="0.3">
      <c r="G70" s="140"/>
      <c r="H70" s="395"/>
      <c r="J70" s="390"/>
      <c r="K70" s="187" t="s">
        <v>876</v>
      </c>
      <c r="L70" s="187" t="s">
        <v>867</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x14ac:dyDescent="0.3">
      <c r="G71" s="140"/>
      <c r="H71" s="395"/>
      <c r="J71" s="390"/>
      <c r="K71" s="187" t="s">
        <v>876</v>
      </c>
      <c r="L71" s="187" t="s">
        <v>868</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x14ac:dyDescent="0.3">
      <c r="G72" s="140"/>
      <c r="H72" s="395"/>
      <c r="J72" s="390"/>
      <c r="K72" s="187" t="s">
        <v>876</v>
      </c>
      <c r="L72" s="187" t="s">
        <v>869</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x14ac:dyDescent="0.35">
      <c r="G73" s="140"/>
      <c r="H73" s="395"/>
      <c r="J73" s="390"/>
      <c r="K73" s="187" t="s">
        <v>877</v>
      </c>
      <c r="L73" s="187" t="s">
        <v>867</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x14ac:dyDescent="0.35">
      <c r="G74" s="140"/>
      <c r="H74" s="395"/>
      <c r="J74" s="390"/>
      <c r="K74" s="187" t="s">
        <v>877</v>
      </c>
      <c r="L74" s="187" t="s">
        <v>868</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x14ac:dyDescent="0.35">
      <c r="G75" s="140"/>
      <c r="H75" s="395"/>
      <c r="J75" s="390"/>
      <c r="K75" s="187" t="s">
        <v>877</v>
      </c>
      <c r="L75" s="187" t="s">
        <v>869</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x14ac:dyDescent="0.3">
      <c r="G76" s="140"/>
      <c r="H76" s="395"/>
      <c r="J76" s="390"/>
      <c r="K76" s="191" t="s">
        <v>878</v>
      </c>
      <c r="L76" s="187" t="s">
        <v>867</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x14ac:dyDescent="0.3">
      <c r="G77" s="140"/>
      <c r="H77" s="395"/>
      <c r="J77" s="390"/>
      <c r="K77" s="191" t="s">
        <v>878</v>
      </c>
      <c r="L77" s="187" t="s">
        <v>868</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x14ac:dyDescent="0.3">
      <c r="G78" s="140"/>
      <c r="H78" s="395"/>
      <c r="J78" s="390"/>
      <c r="K78" s="191" t="s">
        <v>878</v>
      </c>
      <c r="L78" s="187" t="s">
        <v>869</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x14ac:dyDescent="0.3">
      <c r="G79" s="140"/>
      <c r="H79" s="395"/>
      <c r="J79" s="390"/>
      <c r="K79" s="191" t="s">
        <v>879</v>
      </c>
      <c r="L79" s="187" t="s">
        <v>867</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x14ac:dyDescent="0.3">
      <c r="G80" s="140"/>
      <c r="H80" s="395"/>
      <c r="J80" s="146"/>
      <c r="K80" s="191" t="s">
        <v>879</v>
      </c>
      <c r="L80" s="187" t="s">
        <v>868</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x14ac:dyDescent="0.3">
      <c r="G81" s="140"/>
      <c r="H81" s="395"/>
      <c r="J81" s="146"/>
      <c r="K81" s="191" t="s">
        <v>879</v>
      </c>
      <c r="L81" s="187" t="s">
        <v>869</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x14ac:dyDescent="0.25">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x14ac:dyDescent="0.3">
      <c r="D84" s="138" t="s">
        <v>797</v>
      </c>
      <c r="G84" s="383" t="s">
        <v>880</v>
      </c>
      <c r="H84" s="383"/>
      <c r="I84" s="383"/>
      <c r="J84" s="383"/>
      <c r="K84" s="383"/>
      <c r="L84" s="383"/>
      <c r="M84" s="383"/>
      <c r="N84" s="383"/>
      <c r="O84" s="383"/>
      <c r="P84" s="383"/>
      <c r="Q84" s="383"/>
      <c r="R84" s="383"/>
      <c r="S84" s="383"/>
      <c r="T84" s="383"/>
      <c r="U84" s="383"/>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x14ac:dyDescent="0.25">
      <c r="G85" s="140"/>
      <c r="M85" s="132" t="s">
        <v>881</v>
      </c>
      <c r="AA85" s="301"/>
      <c r="AB85" s="301"/>
      <c r="AC85" s="301"/>
      <c r="AD85" s="301"/>
      <c r="AP85" s="301"/>
      <c r="AQ85" s="301"/>
    </row>
    <row r="86" spans="4:44" ht="14.25" customHeight="1" x14ac:dyDescent="0.25">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x14ac:dyDescent="0.3">
      <c r="G87" s="140"/>
      <c r="H87" s="393" t="s">
        <v>882</v>
      </c>
      <c r="J87" s="353" t="s">
        <v>883</v>
      </c>
      <c r="K87" s="196" t="s">
        <v>942</v>
      </c>
      <c r="L87" s="196" t="s">
        <v>867</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x14ac:dyDescent="0.3">
      <c r="G88" s="140"/>
      <c r="H88" s="393"/>
      <c r="J88" s="354"/>
      <c r="K88" s="137" t="s">
        <v>942</v>
      </c>
      <c r="L88" s="187" t="s">
        <v>868</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x14ac:dyDescent="0.35">
      <c r="G89" s="140"/>
      <c r="H89" s="393"/>
      <c r="J89" s="354"/>
      <c r="K89" s="198" t="s">
        <v>942</v>
      </c>
      <c r="L89" s="198" t="s">
        <v>869</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x14ac:dyDescent="0.3">
      <c r="G90" s="140"/>
      <c r="H90" s="393"/>
      <c r="J90" s="354"/>
      <c r="K90" s="196" t="s">
        <v>944</v>
      </c>
      <c r="L90" s="196" t="s">
        <v>867</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x14ac:dyDescent="0.3">
      <c r="G91" s="140"/>
      <c r="H91" s="393"/>
      <c r="J91" s="354"/>
      <c r="K91" s="137" t="s">
        <v>944</v>
      </c>
      <c r="L91" s="187" t="s">
        <v>868</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x14ac:dyDescent="0.35">
      <c r="G92" s="140"/>
      <c r="H92" s="393"/>
      <c r="J92" s="354"/>
      <c r="K92" s="198" t="s">
        <v>944</v>
      </c>
      <c r="L92" s="198" t="s">
        <v>869</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x14ac:dyDescent="0.3">
      <c r="G93" s="140"/>
      <c r="H93" s="393"/>
      <c r="J93" s="354"/>
      <c r="K93" s="196" t="s">
        <v>945</v>
      </c>
      <c r="L93" s="196" t="s">
        <v>867</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x14ac:dyDescent="0.3">
      <c r="G94" s="140"/>
      <c r="H94" s="393"/>
      <c r="J94" s="354"/>
      <c r="K94" s="137" t="s">
        <v>945</v>
      </c>
      <c r="L94" s="187" t="s">
        <v>868</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x14ac:dyDescent="0.35">
      <c r="G95" s="140"/>
      <c r="H95" s="393"/>
      <c r="J95" s="354"/>
      <c r="K95" s="198" t="s">
        <v>945</v>
      </c>
      <c r="L95" s="198" t="s">
        <v>869</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x14ac:dyDescent="0.3">
      <c r="G96" s="140"/>
      <c r="H96" s="393"/>
      <c r="J96" s="354"/>
      <c r="K96" s="196" t="s">
        <v>946</v>
      </c>
      <c r="L96" s="196" t="s">
        <v>867</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x14ac:dyDescent="0.3">
      <c r="G97" s="140"/>
      <c r="H97" s="393"/>
      <c r="J97" s="354"/>
      <c r="K97" s="137" t="s">
        <v>946</v>
      </c>
      <c r="L97" s="187" t="s">
        <v>868</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x14ac:dyDescent="0.35">
      <c r="G98" s="140"/>
      <c r="H98" s="393"/>
      <c r="J98" s="354"/>
      <c r="K98" s="198" t="s">
        <v>946</v>
      </c>
      <c r="L98" s="198" t="s">
        <v>869</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x14ac:dyDescent="0.3">
      <c r="G99" s="140"/>
      <c r="H99" s="393"/>
      <c r="J99" s="354"/>
      <c r="K99" s="196" t="s">
        <v>947</v>
      </c>
      <c r="L99" s="196" t="s">
        <v>867</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x14ac:dyDescent="0.3">
      <c r="G100" s="140"/>
      <c r="H100" s="393"/>
      <c r="J100" s="354"/>
      <c r="K100" s="137" t="s">
        <v>947</v>
      </c>
      <c r="L100" s="187" t="s">
        <v>868</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x14ac:dyDescent="0.35">
      <c r="G101" s="140"/>
      <c r="H101" s="393"/>
      <c r="J101" s="354"/>
      <c r="K101" s="198" t="s">
        <v>947</v>
      </c>
      <c r="L101" s="198" t="s">
        <v>869</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x14ac:dyDescent="0.3">
      <c r="G102" s="140"/>
      <c r="H102" s="393"/>
      <c r="J102" s="354"/>
      <c r="K102" s="196" t="s">
        <v>948</v>
      </c>
      <c r="L102" s="196" t="s">
        <v>867</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x14ac:dyDescent="0.3">
      <c r="G103" s="140"/>
      <c r="H103" s="393"/>
      <c r="J103" s="354"/>
      <c r="K103" s="137" t="s">
        <v>948</v>
      </c>
      <c r="L103" s="187" t="s">
        <v>868</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x14ac:dyDescent="0.35">
      <c r="G104" s="140"/>
      <c r="H104" s="393"/>
      <c r="J104" s="354"/>
      <c r="K104" s="198" t="s">
        <v>948</v>
      </c>
      <c r="L104" s="198" t="s">
        <v>869</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x14ac:dyDescent="0.3">
      <c r="G105" s="140"/>
      <c r="H105" s="393"/>
      <c r="J105" s="354"/>
      <c r="K105" s="196" t="s">
        <v>949</v>
      </c>
      <c r="L105" s="196" t="s">
        <v>867</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x14ac:dyDescent="0.3">
      <c r="G106" s="140"/>
      <c r="H106" s="393"/>
      <c r="J106" s="354"/>
      <c r="K106" s="137" t="s">
        <v>949</v>
      </c>
      <c r="L106" s="187" t="s">
        <v>868</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x14ac:dyDescent="0.35">
      <c r="G107" s="140"/>
      <c r="H107" s="393"/>
      <c r="J107" s="354"/>
      <c r="K107" s="198" t="s">
        <v>949</v>
      </c>
      <c r="L107" s="198" t="s">
        <v>869</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x14ac:dyDescent="0.3">
      <c r="G108" s="140"/>
      <c r="H108" s="393"/>
      <c r="J108" s="354"/>
      <c r="K108" s="196" t="s">
        <v>950</v>
      </c>
      <c r="L108" s="196" t="s">
        <v>867</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x14ac:dyDescent="0.3">
      <c r="G109" s="140"/>
      <c r="H109" s="393"/>
      <c r="J109" s="354"/>
      <c r="K109" s="137" t="s">
        <v>950</v>
      </c>
      <c r="L109" s="187" t="s">
        <v>868</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x14ac:dyDescent="0.35">
      <c r="G110" s="140"/>
      <c r="H110" s="393"/>
      <c r="J110" s="354"/>
      <c r="K110" s="198" t="s">
        <v>950</v>
      </c>
      <c r="L110" s="198" t="s">
        <v>869</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x14ac:dyDescent="0.3">
      <c r="G111" s="140"/>
      <c r="H111" s="393"/>
      <c r="J111" s="354"/>
      <c r="K111" s="196" t="s">
        <v>951</v>
      </c>
      <c r="L111" s="196" t="s">
        <v>867</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x14ac:dyDescent="0.3">
      <c r="G112" s="140"/>
      <c r="H112" s="393"/>
      <c r="J112" s="354"/>
      <c r="K112" s="137" t="s">
        <v>951</v>
      </c>
      <c r="L112" s="187" t="s">
        <v>868</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x14ac:dyDescent="0.35">
      <c r="G113" s="140"/>
      <c r="H113" s="393"/>
      <c r="J113" s="354"/>
      <c r="K113" s="198" t="s">
        <v>951</v>
      </c>
      <c r="L113" s="198" t="s">
        <v>869</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x14ac:dyDescent="0.3">
      <c r="G114" s="140"/>
      <c r="H114" s="393"/>
      <c r="J114" s="354"/>
      <c r="K114" s="196" t="s">
        <v>952</v>
      </c>
      <c r="L114" s="196" t="s">
        <v>867</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x14ac:dyDescent="0.3">
      <c r="G115" s="140"/>
      <c r="H115" s="393"/>
      <c r="J115" s="354"/>
      <c r="K115" s="137" t="s">
        <v>952</v>
      </c>
      <c r="L115" s="187" t="s">
        <v>868</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x14ac:dyDescent="0.35">
      <c r="G116" s="140"/>
      <c r="H116" s="393"/>
      <c r="J116" s="387"/>
      <c r="K116" s="198" t="s">
        <v>952</v>
      </c>
      <c r="L116" s="198" t="s">
        <v>869</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x14ac:dyDescent="0.3">
      <c r="G117" s="140"/>
      <c r="H117" s="393"/>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x14ac:dyDescent="0.25">
      <c r="G118" s="140"/>
      <c r="H118" s="393"/>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x14ac:dyDescent="0.3">
      <c r="G119" s="140"/>
      <c r="H119" s="393"/>
      <c r="J119" s="353" t="s">
        <v>884</v>
      </c>
      <c r="K119" s="196" t="s">
        <v>942</v>
      </c>
      <c r="L119" s="196" t="s">
        <v>867</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x14ac:dyDescent="0.3">
      <c r="G120" s="140"/>
      <c r="H120" s="393"/>
      <c r="J120" s="354"/>
      <c r="K120" s="137" t="s">
        <v>942</v>
      </c>
      <c r="L120" s="187" t="s">
        <v>868</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x14ac:dyDescent="0.35">
      <c r="G121" s="140"/>
      <c r="H121" s="393"/>
      <c r="J121" s="354"/>
      <c r="K121" s="198" t="s">
        <v>942</v>
      </c>
      <c r="L121" s="198" t="s">
        <v>869</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x14ac:dyDescent="0.3">
      <c r="G122" s="140"/>
      <c r="H122" s="393"/>
      <c r="J122" s="354"/>
      <c r="K122" s="196" t="s">
        <v>944</v>
      </c>
      <c r="L122" s="196" t="s">
        <v>867</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x14ac:dyDescent="0.3">
      <c r="G123" s="140"/>
      <c r="H123" s="393"/>
      <c r="J123" s="354"/>
      <c r="K123" s="137" t="s">
        <v>944</v>
      </c>
      <c r="L123" s="187" t="s">
        <v>868</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x14ac:dyDescent="0.35">
      <c r="G124" s="140"/>
      <c r="H124" s="393"/>
      <c r="J124" s="354"/>
      <c r="K124" s="198" t="s">
        <v>944</v>
      </c>
      <c r="L124" s="198" t="s">
        <v>869</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x14ac:dyDescent="0.3">
      <c r="G125" s="140"/>
      <c r="H125" s="393"/>
      <c r="J125" s="354"/>
      <c r="K125" s="196" t="s">
        <v>945</v>
      </c>
      <c r="L125" s="196" t="s">
        <v>867</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x14ac:dyDescent="0.3">
      <c r="G126" s="140"/>
      <c r="H126" s="393"/>
      <c r="J126" s="354"/>
      <c r="K126" s="137" t="s">
        <v>945</v>
      </c>
      <c r="L126" s="187" t="s">
        <v>868</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x14ac:dyDescent="0.35">
      <c r="G127" s="140"/>
      <c r="H127" s="393"/>
      <c r="J127" s="354"/>
      <c r="K127" s="198" t="s">
        <v>945</v>
      </c>
      <c r="L127" s="198" t="s">
        <v>869</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x14ac:dyDescent="0.3">
      <c r="G128" s="140"/>
      <c r="H128" s="393"/>
      <c r="J128" s="354"/>
      <c r="K128" s="196" t="s">
        <v>946</v>
      </c>
      <c r="L128" s="196" t="s">
        <v>867</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x14ac:dyDescent="0.3">
      <c r="G129" s="140"/>
      <c r="H129" s="393"/>
      <c r="J129" s="354"/>
      <c r="K129" s="137" t="s">
        <v>946</v>
      </c>
      <c r="L129" s="187" t="s">
        <v>868</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x14ac:dyDescent="0.35">
      <c r="G130" s="140"/>
      <c r="H130" s="393"/>
      <c r="J130" s="354"/>
      <c r="K130" s="198" t="s">
        <v>946</v>
      </c>
      <c r="L130" s="198" t="s">
        <v>869</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x14ac:dyDescent="0.3">
      <c r="G131" s="140"/>
      <c r="H131" s="393"/>
      <c r="J131" s="354"/>
      <c r="K131" s="196" t="s">
        <v>947</v>
      </c>
      <c r="L131" s="196" t="s">
        <v>867</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x14ac:dyDescent="0.3">
      <c r="G132" s="140"/>
      <c r="H132" s="393"/>
      <c r="J132" s="354"/>
      <c r="K132" s="137" t="s">
        <v>947</v>
      </c>
      <c r="L132" s="187" t="s">
        <v>868</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x14ac:dyDescent="0.35">
      <c r="G133" s="140"/>
      <c r="H133" s="393"/>
      <c r="J133" s="354"/>
      <c r="K133" s="198" t="s">
        <v>947</v>
      </c>
      <c r="L133" s="198" t="s">
        <v>869</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x14ac:dyDescent="0.3">
      <c r="G134" s="140"/>
      <c r="H134" s="393"/>
      <c r="J134" s="354"/>
      <c r="K134" s="196" t="s">
        <v>948</v>
      </c>
      <c r="L134" s="196" t="s">
        <v>867</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x14ac:dyDescent="0.3">
      <c r="G135" s="140"/>
      <c r="H135" s="393"/>
      <c r="J135" s="354"/>
      <c r="K135" s="137" t="s">
        <v>948</v>
      </c>
      <c r="L135" s="187" t="s">
        <v>868</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x14ac:dyDescent="0.35">
      <c r="G136" s="140"/>
      <c r="H136" s="393"/>
      <c r="J136" s="354"/>
      <c r="K136" s="198" t="s">
        <v>948</v>
      </c>
      <c r="L136" s="198" t="s">
        <v>869</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x14ac:dyDescent="0.3">
      <c r="G137" s="140"/>
      <c r="H137" s="393"/>
      <c r="J137" s="354"/>
      <c r="K137" s="196" t="s">
        <v>949</v>
      </c>
      <c r="L137" s="196" t="s">
        <v>867</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x14ac:dyDescent="0.3">
      <c r="G138" s="140"/>
      <c r="H138" s="393"/>
      <c r="J138" s="354"/>
      <c r="K138" s="137" t="s">
        <v>949</v>
      </c>
      <c r="L138" s="187" t="s">
        <v>868</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x14ac:dyDescent="0.35">
      <c r="G139" s="140"/>
      <c r="H139" s="393"/>
      <c r="J139" s="354"/>
      <c r="K139" s="198" t="s">
        <v>949</v>
      </c>
      <c r="L139" s="198" t="s">
        <v>869</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x14ac:dyDescent="0.3">
      <c r="G140" s="140"/>
      <c r="H140" s="393"/>
      <c r="J140" s="354"/>
      <c r="K140" s="196" t="s">
        <v>950</v>
      </c>
      <c r="L140" s="196" t="s">
        <v>867</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x14ac:dyDescent="0.3">
      <c r="G141" s="140"/>
      <c r="H141" s="393"/>
      <c r="J141" s="354"/>
      <c r="K141" s="137" t="s">
        <v>950</v>
      </c>
      <c r="L141" s="187" t="s">
        <v>868</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x14ac:dyDescent="0.35">
      <c r="G142" s="140"/>
      <c r="H142" s="393"/>
      <c r="J142" s="354"/>
      <c r="K142" s="198" t="s">
        <v>950</v>
      </c>
      <c r="L142" s="198" t="s">
        <v>869</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x14ac:dyDescent="0.3">
      <c r="G143" s="140"/>
      <c r="H143" s="393"/>
      <c r="J143" s="354"/>
      <c r="K143" s="196" t="s">
        <v>951</v>
      </c>
      <c r="L143" s="196" t="s">
        <v>867</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x14ac:dyDescent="0.3">
      <c r="G144" s="140"/>
      <c r="H144" s="393"/>
      <c r="J144" s="354"/>
      <c r="K144" s="137" t="s">
        <v>951</v>
      </c>
      <c r="L144" s="187" t="s">
        <v>868</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x14ac:dyDescent="0.35">
      <c r="G145" s="140"/>
      <c r="H145" s="393"/>
      <c r="J145" s="354"/>
      <c r="K145" s="198" t="s">
        <v>951</v>
      </c>
      <c r="L145" s="198" t="s">
        <v>869</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x14ac:dyDescent="0.3">
      <c r="G146" s="140"/>
      <c r="H146" s="393"/>
      <c r="J146" s="354"/>
      <c r="K146" s="196" t="s">
        <v>952</v>
      </c>
      <c r="L146" s="196" t="s">
        <v>867</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x14ac:dyDescent="0.3">
      <c r="G147" s="140"/>
      <c r="H147" s="393"/>
      <c r="J147" s="354"/>
      <c r="K147" s="137" t="s">
        <v>952</v>
      </c>
      <c r="L147" s="187" t="s">
        <v>868</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x14ac:dyDescent="0.35">
      <c r="G148" s="140"/>
      <c r="H148" s="393"/>
      <c r="J148" s="387"/>
      <c r="K148" s="198" t="s">
        <v>952</v>
      </c>
      <c r="L148" s="198" t="s">
        <v>869</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x14ac:dyDescent="0.3">
      <c r="G149" s="140"/>
      <c r="H149" s="393"/>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x14ac:dyDescent="0.25">
      <c r="G150" s="140"/>
      <c r="H150" s="393"/>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x14ac:dyDescent="0.3">
      <c r="G151" s="140"/>
      <c r="H151" s="393"/>
      <c r="J151" s="353" t="s">
        <v>885</v>
      </c>
      <c r="K151" s="196" t="s">
        <v>942</v>
      </c>
      <c r="L151" s="196" t="s">
        <v>867</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x14ac:dyDescent="0.3">
      <c r="G152" s="140"/>
      <c r="H152" s="393"/>
      <c r="J152" s="354"/>
      <c r="K152" s="137" t="s">
        <v>942</v>
      </c>
      <c r="L152" s="187" t="s">
        <v>868</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x14ac:dyDescent="0.35">
      <c r="G153" s="140"/>
      <c r="H153" s="393"/>
      <c r="J153" s="354"/>
      <c r="K153" s="198" t="s">
        <v>942</v>
      </c>
      <c r="L153" s="198" t="s">
        <v>869</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x14ac:dyDescent="0.3">
      <c r="G154" s="140"/>
      <c r="H154" s="393"/>
      <c r="J154" s="354"/>
      <c r="K154" s="196" t="s">
        <v>944</v>
      </c>
      <c r="L154" s="196" t="s">
        <v>867</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x14ac:dyDescent="0.3">
      <c r="G155" s="140"/>
      <c r="H155" s="393"/>
      <c r="J155" s="354"/>
      <c r="K155" s="137" t="s">
        <v>944</v>
      </c>
      <c r="L155" s="187" t="s">
        <v>868</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x14ac:dyDescent="0.35">
      <c r="G156" s="140"/>
      <c r="H156" s="393"/>
      <c r="J156" s="354"/>
      <c r="K156" s="198" t="s">
        <v>944</v>
      </c>
      <c r="L156" s="198" t="s">
        <v>869</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x14ac:dyDescent="0.35">
      <c r="G157" s="140"/>
      <c r="H157" s="393"/>
      <c r="J157" s="354"/>
      <c r="K157" s="196" t="s">
        <v>945</v>
      </c>
      <c r="L157" s="196" t="s">
        <v>867</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x14ac:dyDescent="0.35">
      <c r="A158" s="132"/>
      <c r="B158" s="132"/>
      <c r="C158" s="132"/>
      <c r="D158" s="132"/>
      <c r="E158" s="132"/>
      <c r="F158" s="132"/>
      <c r="G158" s="140"/>
      <c r="H158" s="393"/>
      <c r="I158" s="132"/>
      <c r="J158" s="354"/>
      <c r="K158" s="137" t="s">
        <v>945</v>
      </c>
      <c r="L158" s="187" t="s">
        <v>868</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x14ac:dyDescent="0.35">
      <c r="A159" s="132"/>
      <c r="B159" s="132"/>
      <c r="C159" s="132"/>
      <c r="D159" s="132"/>
      <c r="E159" s="132"/>
      <c r="F159" s="132"/>
      <c r="G159" s="140"/>
      <c r="H159" s="393"/>
      <c r="I159" s="132"/>
      <c r="J159" s="354"/>
      <c r="K159" s="198" t="s">
        <v>945</v>
      </c>
      <c r="L159" s="198" t="s">
        <v>869</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x14ac:dyDescent="0.35">
      <c r="G160" s="140"/>
      <c r="H160" s="393"/>
      <c r="J160" s="354"/>
      <c r="K160" s="196" t="s">
        <v>946</v>
      </c>
      <c r="L160" s="196" t="s">
        <v>867</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x14ac:dyDescent="0.35">
      <c r="A161" s="132"/>
      <c r="B161" s="132"/>
      <c r="C161" s="132"/>
      <c r="D161" s="132"/>
      <c r="E161" s="132"/>
      <c r="F161" s="132"/>
      <c r="G161" s="140"/>
      <c r="H161" s="393"/>
      <c r="I161" s="132"/>
      <c r="J161" s="354"/>
      <c r="K161" s="137" t="s">
        <v>946</v>
      </c>
      <c r="L161" s="187" t="s">
        <v>868</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x14ac:dyDescent="0.35">
      <c r="A162" s="132"/>
      <c r="B162" s="132"/>
      <c r="C162" s="132"/>
      <c r="D162" s="132"/>
      <c r="E162" s="132"/>
      <c r="F162" s="132"/>
      <c r="G162" s="140"/>
      <c r="H162" s="393"/>
      <c r="I162" s="132"/>
      <c r="J162" s="354"/>
      <c r="K162" s="198" t="s">
        <v>946</v>
      </c>
      <c r="L162" s="198" t="s">
        <v>869</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x14ac:dyDescent="0.35">
      <c r="G163" s="140"/>
      <c r="H163" s="393"/>
      <c r="J163" s="354"/>
      <c r="K163" s="196" t="s">
        <v>947</v>
      </c>
      <c r="L163" s="196" t="s">
        <v>867</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x14ac:dyDescent="0.35">
      <c r="A164" s="132"/>
      <c r="B164" s="132"/>
      <c r="C164" s="132"/>
      <c r="D164" s="132"/>
      <c r="E164" s="132"/>
      <c r="F164" s="132"/>
      <c r="G164" s="140"/>
      <c r="H164" s="393"/>
      <c r="I164" s="132"/>
      <c r="J164" s="354"/>
      <c r="K164" s="137" t="s">
        <v>947</v>
      </c>
      <c r="L164" s="187" t="s">
        <v>868</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x14ac:dyDescent="0.35">
      <c r="A165" s="132"/>
      <c r="B165" s="132"/>
      <c r="C165" s="132"/>
      <c r="D165" s="132"/>
      <c r="E165" s="132"/>
      <c r="F165" s="132"/>
      <c r="G165" s="140"/>
      <c r="H165" s="393"/>
      <c r="I165" s="132"/>
      <c r="J165" s="354"/>
      <c r="K165" s="198" t="s">
        <v>947</v>
      </c>
      <c r="L165" s="198" t="s">
        <v>869</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x14ac:dyDescent="0.3">
      <c r="G166" s="140"/>
      <c r="H166" s="393"/>
      <c r="J166" s="354"/>
      <c r="K166" s="196" t="s">
        <v>948</v>
      </c>
      <c r="L166" s="196" t="s">
        <v>867</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x14ac:dyDescent="0.3">
      <c r="G167" s="140"/>
      <c r="H167" s="393"/>
      <c r="J167" s="354"/>
      <c r="K167" s="137" t="s">
        <v>948</v>
      </c>
      <c r="L167" s="187" t="s">
        <v>868</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x14ac:dyDescent="0.35">
      <c r="G168" s="140"/>
      <c r="H168" s="393"/>
      <c r="J168" s="354"/>
      <c r="K168" s="198" t="s">
        <v>948</v>
      </c>
      <c r="L168" s="198" t="s">
        <v>869</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x14ac:dyDescent="0.3">
      <c r="G169" s="140"/>
      <c r="H169" s="393"/>
      <c r="J169" s="354"/>
      <c r="K169" s="196" t="s">
        <v>949</v>
      </c>
      <c r="L169" s="196" t="s">
        <v>867</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x14ac:dyDescent="0.3">
      <c r="G170" s="140"/>
      <c r="H170" s="393"/>
      <c r="J170" s="354"/>
      <c r="K170" s="137" t="s">
        <v>949</v>
      </c>
      <c r="L170" s="187" t="s">
        <v>868</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x14ac:dyDescent="0.35">
      <c r="G171" s="140"/>
      <c r="H171" s="393"/>
      <c r="J171" s="354"/>
      <c r="K171" s="198" t="s">
        <v>949</v>
      </c>
      <c r="L171" s="198" t="s">
        <v>869</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x14ac:dyDescent="0.35">
      <c r="G172" s="140"/>
      <c r="H172" s="393"/>
      <c r="J172" s="354"/>
      <c r="K172" s="196" t="s">
        <v>950</v>
      </c>
      <c r="L172" s="196" t="s">
        <v>867</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x14ac:dyDescent="0.35">
      <c r="A173" s="132"/>
      <c r="B173" s="132"/>
      <c r="C173" s="132"/>
      <c r="D173" s="132"/>
      <c r="E173" s="132"/>
      <c r="F173" s="132"/>
      <c r="G173" s="140"/>
      <c r="H173" s="393"/>
      <c r="I173" s="132"/>
      <c r="J173" s="354"/>
      <c r="K173" s="137" t="s">
        <v>950</v>
      </c>
      <c r="L173" s="187" t="s">
        <v>868</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x14ac:dyDescent="0.35">
      <c r="A174" s="132"/>
      <c r="B174" s="132"/>
      <c r="C174" s="132"/>
      <c r="D174" s="132"/>
      <c r="E174" s="132"/>
      <c r="F174" s="132"/>
      <c r="G174" s="140"/>
      <c r="H174" s="393"/>
      <c r="I174" s="132"/>
      <c r="J174" s="354"/>
      <c r="K174" s="198" t="s">
        <v>950</v>
      </c>
      <c r="L174" s="198" t="s">
        <v>869</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x14ac:dyDescent="0.35">
      <c r="G175" s="140"/>
      <c r="H175" s="393"/>
      <c r="J175" s="354"/>
      <c r="K175" s="196" t="s">
        <v>951</v>
      </c>
      <c r="L175" s="196" t="s">
        <v>867</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x14ac:dyDescent="0.35">
      <c r="A176" s="132"/>
      <c r="B176" s="132"/>
      <c r="C176" s="132"/>
      <c r="D176" s="132"/>
      <c r="E176" s="132"/>
      <c r="F176" s="132"/>
      <c r="G176" s="140"/>
      <c r="H176" s="393"/>
      <c r="I176" s="132"/>
      <c r="J176" s="354"/>
      <c r="K176" s="137" t="s">
        <v>951</v>
      </c>
      <c r="L176" s="187" t="s">
        <v>868</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x14ac:dyDescent="0.35">
      <c r="A177" s="132"/>
      <c r="B177" s="132"/>
      <c r="C177" s="132"/>
      <c r="D177" s="132"/>
      <c r="E177" s="132"/>
      <c r="F177" s="132"/>
      <c r="G177" s="140"/>
      <c r="H177" s="393"/>
      <c r="I177" s="132"/>
      <c r="J177" s="354"/>
      <c r="K177" s="198" t="s">
        <v>951</v>
      </c>
      <c r="L177" s="198" t="s">
        <v>869</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x14ac:dyDescent="0.35">
      <c r="G178" s="140"/>
      <c r="H178" s="393"/>
      <c r="J178" s="354"/>
      <c r="K178" s="196" t="s">
        <v>952</v>
      </c>
      <c r="L178" s="196" t="s">
        <v>867</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x14ac:dyDescent="0.35">
      <c r="A179" s="132"/>
      <c r="B179" s="132"/>
      <c r="C179" s="132"/>
      <c r="D179" s="132"/>
      <c r="E179" s="132"/>
      <c r="F179" s="132"/>
      <c r="G179" s="140"/>
      <c r="H179" s="393"/>
      <c r="I179" s="132"/>
      <c r="J179" s="354"/>
      <c r="K179" s="137" t="s">
        <v>952</v>
      </c>
      <c r="L179" s="187" t="s">
        <v>868</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x14ac:dyDescent="0.35">
      <c r="A180" s="132"/>
      <c r="B180" s="132"/>
      <c r="C180" s="132"/>
      <c r="D180" s="132"/>
      <c r="E180" s="132"/>
      <c r="F180" s="132"/>
      <c r="G180" s="140"/>
      <c r="H180" s="393"/>
      <c r="I180" s="132"/>
      <c r="J180" s="387"/>
      <c r="K180" s="198" t="s">
        <v>952</v>
      </c>
      <c r="L180" s="198" t="s">
        <v>869</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x14ac:dyDescent="0.35">
      <c r="G181" s="140"/>
      <c r="H181" s="393"/>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x14ac:dyDescent="0.3">
      <c r="G182" s="140"/>
      <c r="H182" s="393"/>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x14ac:dyDescent="0.3">
      <c r="G183" s="140"/>
      <c r="H183" s="393"/>
      <c r="J183" s="353" t="s">
        <v>886</v>
      </c>
      <c r="K183" s="196" t="s">
        <v>942</v>
      </c>
      <c r="L183" s="196" t="s">
        <v>867</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x14ac:dyDescent="0.3">
      <c r="G184" s="140"/>
      <c r="H184" s="393"/>
      <c r="J184" s="354"/>
      <c r="K184" s="137" t="s">
        <v>942</v>
      </c>
      <c r="L184" s="187" t="s">
        <v>868</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x14ac:dyDescent="0.35">
      <c r="G185" s="140"/>
      <c r="H185" s="393"/>
      <c r="J185" s="354"/>
      <c r="K185" s="198" t="s">
        <v>942</v>
      </c>
      <c r="L185" s="198" t="s">
        <v>869</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x14ac:dyDescent="0.35">
      <c r="G186" s="140"/>
      <c r="H186" s="393"/>
      <c r="J186" s="354"/>
      <c r="K186" s="196" t="s">
        <v>944</v>
      </c>
      <c r="L186" s="196" t="s">
        <v>867</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x14ac:dyDescent="0.3">
      <c r="G187" s="140"/>
      <c r="H187" s="393"/>
      <c r="J187" s="354"/>
      <c r="K187" s="137" t="s">
        <v>944</v>
      </c>
      <c r="L187" s="187" t="s">
        <v>868</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x14ac:dyDescent="0.35">
      <c r="G188" s="140"/>
      <c r="H188" s="393"/>
      <c r="J188" s="354"/>
      <c r="K188" s="198" t="s">
        <v>944</v>
      </c>
      <c r="L188" s="198" t="s">
        <v>869</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x14ac:dyDescent="0.35">
      <c r="G189" s="140"/>
      <c r="H189" s="393"/>
      <c r="J189" s="354"/>
      <c r="K189" s="196" t="s">
        <v>945</v>
      </c>
      <c r="L189" s="196" t="s">
        <v>867</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x14ac:dyDescent="0.35">
      <c r="A190" s="132"/>
      <c r="B190" s="132"/>
      <c r="C190" s="132"/>
      <c r="D190" s="132"/>
      <c r="E190" s="132"/>
      <c r="F190" s="132"/>
      <c r="G190" s="140"/>
      <c r="H190" s="393"/>
      <c r="I190" s="132"/>
      <c r="J190" s="354"/>
      <c r="K190" s="137" t="s">
        <v>945</v>
      </c>
      <c r="L190" s="187" t="s">
        <v>868</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x14ac:dyDescent="0.35">
      <c r="A191" s="132"/>
      <c r="B191" s="132"/>
      <c r="C191" s="132"/>
      <c r="D191" s="132"/>
      <c r="E191" s="132"/>
      <c r="F191" s="132"/>
      <c r="G191" s="140"/>
      <c r="H191" s="393"/>
      <c r="I191" s="132"/>
      <c r="J191" s="354"/>
      <c r="K191" s="198" t="s">
        <v>945</v>
      </c>
      <c r="L191" s="198" t="s">
        <v>869</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x14ac:dyDescent="0.35">
      <c r="G192" s="140"/>
      <c r="H192" s="393"/>
      <c r="J192" s="354"/>
      <c r="K192" s="196" t="s">
        <v>946</v>
      </c>
      <c r="L192" s="196" t="s">
        <v>867</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x14ac:dyDescent="0.35">
      <c r="A193" s="132"/>
      <c r="B193" s="132"/>
      <c r="C193" s="132"/>
      <c r="D193" s="132"/>
      <c r="E193" s="132"/>
      <c r="F193" s="132"/>
      <c r="G193" s="140"/>
      <c r="H193" s="393"/>
      <c r="I193" s="132"/>
      <c r="J193" s="354"/>
      <c r="K193" s="137" t="s">
        <v>946</v>
      </c>
      <c r="L193" s="187" t="s">
        <v>868</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x14ac:dyDescent="0.35">
      <c r="A194" s="132"/>
      <c r="B194" s="132"/>
      <c r="C194" s="132"/>
      <c r="D194" s="132"/>
      <c r="E194" s="132"/>
      <c r="F194" s="132"/>
      <c r="G194" s="140"/>
      <c r="H194" s="393"/>
      <c r="I194" s="132"/>
      <c r="J194" s="354"/>
      <c r="K194" s="198" t="s">
        <v>946</v>
      </c>
      <c r="L194" s="198" t="s">
        <v>869</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x14ac:dyDescent="0.3">
      <c r="G195" s="140"/>
      <c r="H195" s="393"/>
      <c r="J195" s="354"/>
      <c r="K195" s="196" t="s">
        <v>947</v>
      </c>
      <c r="L195" s="196" t="s">
        <v>867</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x14ac:dyDescent="0.3">
      <c r="G196" s="140"/>
      <c r="H196" s="393"/>
      <c r="J196" s="354"/>
      <c r="K196" s="137" t="s">
        <v>947</v>
      </c>
      <c r="L196" s="187" t="s">
        <v>868</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x14ac:dyDescent="0.35">
      <c r="G197" s="140"/>
      <c r="H197" s="393"/>
      <c r="J197" s="354"/>
      <c r="K197" s="198" t="s">
        <v>947</v>
      </c>
      <c r="L197" s="198" t="s">
        <v>869</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x14ac:dyDescent="0.3">
      <c r="G198" s="140"/>
      <c r="H198" s="393"/>
      <c r="J198" s="354"/>
      <c r="K198" s="196" t="s">
        <v>948</v>
      </c>
      <c r="L198" s="196" t="s">
        <v>867</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x14ac:dyDescent="0.3">
      <c r="G199" s="140"/>
      <c r="H199" s="393"/>
      <c r="J199" s="354"/>
      <c r="K199" s="137" t="s">
        <v>948</v>
      </c>
      <c r="L199" s="187" t="s">
        <v>868</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x14ac:dyDescent="0.35">
      <c r="G200" s="140"/>
      <c r="H200" s="393"/>
      <c r="J200" s="354"/>
      <c r="K200" s="198" t="s">
        <v>948</v>
      </c>
      <c r="L200" s="198" t="s">
        <v>869</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x14ac:dyDescent="0.35">
      <c r="G201" s="140"/>
      <c r="H201" s="393"/>
      <c r="J201" s="354"/>
      <c r="K201" s="196" t="s">
        <v>949</v>
      </c>
      <c r="L201" s="196" t="s">
        <v>867</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x14ac:dyDescent="0.3">
      <c r="G202" s="140"/>
      <c r="H202" s="393"/>
      <c r="J202" s="354"/>
      <c r="K202" s="137" t="s">
        <v>949</v>
      </c>
      <c r="L202" s="187" t="s">
        <v>868</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x14ac:dyDescent="0.35">
      <c r="G203" s="140"/>
      <c r="H203" s="393"/>
      <c r="J203" s="354"/>
      <c r="K203" s="198" t="s">
        <v>949</v>
      </c>
      <c r="L203" s="198" t="s">
        <v>869</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x14ac:dyDescent="0.35">
      <c r="G204" s="140"/>
      <c r="H204" s="393"/>
      <c r="J204" s="354"/>
      <c r="K204" s="196" t="s">
        <v>950</v>
      </c>
      <c r="L204" s="196" t="s">
        <v>867</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x14ac:dyDescent="0.35">
      <c r="A205" s="132"/>
      <c r="B205" s="132"/>
      <c r="C205" s="132"/>
      <c r="D205" s="132"/>
      <c r="E205" s="132"/>
      <c r="F205" s="132"/>
      <c r="G205" s="140"/>
      <c r="H205" s="393"/>
      <c r="I205" s="132"/>
      <c r="J205" s="354"/>
      <c r="K205" s="137" t="s">
        <v>950</v>
      </c>
      <c r="L205" s="187" t="s">
        <v>868</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x14ac:dyDescent="0.35">
      <c r="A206" s="132"/>
      <c r="B206" s="132"/>
      <c r="C206" s="132"/>
      <c r="D206" s="132"/>
      <c r="E206" s="132"/>
      <c r="F206" s="132"/>
      <c r="G206" s="140"/>
      <c r="H206" s="393"/>
      <c r="I206" s="132"/>
      <c r="J206" s="354"/>
      <c r="K206" s="198" t="s">
        <v>950</v>
      </c>
      <c r="L206" s="198" t="s">
        <v>869</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x14ac:dyDescent="0.35">
      <c r="G207" s="140"/>
      <c r="H207" s="393"/>
      <c r="J207" s="354"/>
      <c r="K207" s="196" t="s">
        <v>951</v>
      </c>
      <c r="L207" s="196" t="s">
        <v>867</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x14ac:dyDescent="0.35">
      <c r="A208" s="132"/>
      <c r="B208" s="132"/>
      <c r="C208" s="132"/>
      <c r="D208" s="132"/>
      <c r="E208" s="132"/>
      <c r="F208" s="132"/>
      <c r="G208" s="140"/>
      <c r="H208" s="393"/>
      <c r="I208" s="132"/>
      <c r="J208" s="354"/>
      <c r="K208" s="137" t="s">
        <v>951</v>
      </c>
      <c r="L208" s="187" t="s">
        <v>868</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x14ac:dyDescent="0.35">
      <c r="A209" s="132"/>
      <c r="B209" s="132"/>
      <c r="C209" s="132"/>
      <c r="D209" s="132"/>
      <c r="E209" s="132"/>
      <c r="F209" s="132"/>
      <c r="G209" s="140"/>
      <c r="H209" s="393"/>
      <c r="I209" s="132"/>
      <c r="J209" s="354"/>
      <c r="K209" s="198" t="s">
        <v>951</v>
      </c>
      <c r="L209" s="198" t="s">
        <v>869</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x14ac:dyDescent="0.3">
      <c r="G210" s="140"/>
      <c r="H210" s="393"/>
      <c r="J210" s="354"/>
      <c r="K210" s="196" t="s">
        <v>952</v>
      </c>
      <c r="L210" s="196" t="s">
        <v>867</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x14ac:dyDescent="0.3">
      <c r="G211" s="140"/>
      <c r="H211" s="393"/>
      <c r="J211" s="354"/>
      <c r="K211" s="137" t="s">
        <v>952</v>
      </c>
      <c r="L211" s="187" t="s">
        <v>868</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x14ac:dyDescent="0.35">
      <c r="G212" s="140"/>
      <c r="H212" s="393"/>
      <c r="J212" s="387"/>
      <c r="K212" s="198" t="s">
        <v>952</v>
      </c>
      <c r="L212" s="198" t="s">
        <v>869</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x14ac:dyDescent="0.3">
      <c r="G213" s="140"/>
      <c r="H213" s="393"/>
      <c r="J213" s="203"/>
      <c r="K213" s="137"/>
      <c r="L213" s="137"/>
    </row>
    <row r="214" spans="1:89" ht="14.25" customHeight="1" x14ac:dyDescent="0.25">
      <c r="G214" s="140"/>
      <c r="H214" s="393"/>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x14ac:dyDescent="0.3">
      <c r="G215" s="140"/>
      <c r="H215" s="393"/>
      <c r="J215" s="353" t="s">
        <v>887</v>
      </c>
      <c r="K215" s="196" t="s">
        <v>942</v>
      </c>
      <c r="L215" s="196" t="s">
        <v>867</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x14ac:dyDescent="0.3">
      <c r="G216" s="140"/>
      <c r="H216" s="393"/>
      <c r="J216" s="354"/>
      <c r="K216" s="137" t="s">
        <v>942</v>
      </c>
      <c r="L216" s="187" t="s">
        <v>868</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x14ac:dyDescent="0.35">
      <c r="G217" s="140"/>
      <c r="H217" s="393"/>
      <c r="J217" s="354"/>
      <c r="K217" s="198" t="s">
        <v>942</v>
      </c>
      <c r="L217" s="198" t="s">
        <v>869</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x14ac:dyDescent="0.3">
      <c r="G218" s="140"/>
      <c r="H218" s="393"/>
      <c r="J218" s="354"/>
      <c r="K218" s="196" t="s">
        <v>944</v>
      </c>
      <c r="L218" s="196" t="s">
        <v>867</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x14ac:dyDescent="0.35">
      <c r="G219" s="140"/>
      <c r="H219" s="393"/>
      <c r="J219" s="354"/>
      <c r="K219" s="137" t="s">
        <v>944</v>
      </c>
      <c r="L219" s="187" t="s">
        <v>868</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x14ac:dyDescent="0.35">
      <c r="G220" s="140"/>
      <c r="H220" s="393"/>
      <c r="J220" s="354"/>
      <c r="K220" s="198" t="s">
        <v>944</v>
      </c>
      <c r="L220" s="198" t="s">
        <v>869</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x14ac:dyDescent="0.35">
      <c r="G221" s="140"/>
      <c r="H221" s="393"/>
      <c r="J221" s="354"/>
      <c r="K221" s="196" t="s">
        <v>945</v>
      </c>
      <c r="L221" s="196" t="s">
        <v>867</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x14ac:dyDescent="0.35">
      <c r="A222" s="132"/>
      <c r="B222" s="132"/>
      <c r="C222" s="132"/>
      <c r="D222" s="132"/>
      <c r="E222" s="132"/>
      <c r="F222" s="132"/>
      <c r="G222" s="140"/>
      <c r="H222" s="393"/>
      <c r="I222" s="132"/>
      <c r="J222" s="354"/>
      <c r="K222" s="137" t="s">
        <v>945</v>
      </c>
      <c r="L222" s="187" t="s">
        <v>868</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x14ac:dyDescent="0.35">
      <c r="A223" s="132"/>
      <c r="B223" s="132"/>
      <c r="C223" s="132"/>
      <c r="D223" s="132"/>
      <c r="E223" s="132"/>
      <c r="F223" s="132"/>
      <c r="G223" s="140"/>
      <c r="H223" s="393"/>
      <c r="I223" s="132"/>
      <c r="J223" s="354"/>
      <c r="K223" s="198" t="s">
        <v>945</v>
      </c>
      <c r="L223" s="198" t="s">
        <v>869</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x14ac:dyDescent="0.35">
      <c r="G224" s="140"/>
      <c r="H224" s="393"/>
      <c r="J224" s="354"/>
      <c r="K224" s="196" t="s">
        <v>946</v>
      </c>
      <c r="L224" s="196" t="s">
        <v>867</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x14ac:dyDescent="0.35">
      <c r="A225" s="132"/>
      <c r="B225" s="132"/>
      <c r="C225" s="132"/>
      <c r="D225" s="132"/>
      <c r="E225" s="132"/>
      <c r="F225" s="132"/>
      <c r="G225" s="140"/>
      <c r="H225" s="393"/>
      <c r="I225" s="132"/>
      <c r="J225" s="354"/>
      <c r="K225" s="137" t="s">
        <v>946</v>
      </c>
      <c r="L225" s="187" t="s">
        <v>868</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x14ac:dyDescent="0.35">
      <c r="A226" s="132"/>
      <c r="B226" s="132"/>
      <c r="C226" s="132"/>
      <c r="D226" s="132"/>
      <c r="E226" s="132"/>
      <c r="F226" s="132"/>
      <c r="G226" s="140"/>
      <c r="H226" s="393"/>
      <c r="I226" s="132"/>
      <c r="J226" s="354"/>
      <c r="K226" s="198" t="s">
        <v>946</v>
      </c>
      <c r="L226" s="198" t="s">
        <v>869</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x14ac:dyDescent="0.35">
      <c r="G227" s="140"/>
      <c r="H227" s="393"/>
      <c r="J227" s="354"/>
      <c r="K227" s="196" t="s">
        <v>947</v>
      </c>
      <c r="L227" s="196" t="s">
        <v>867</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x14ac:dyDescent="0.35">
      <c r="G228" s="140"/>
      <c r="H228" s="393"/>
      <c r="J228" s="354"/>
      <c r="K228" s="137" t="s">
        <v>947</v>
      </c>
      <c r="L228" s="187" t="s">
        <v>868</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x14ac:dyDescent="0.4">
      <c r="G229" s="140"/>
      <c r="H229" s="393"/>
      <c r="J229" s="354"/>
      <c r="K229" s="198" t="s">
        <v>947</v>
      </c>
      <c r="L229" s="198" t="s">
        <v>869</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x14ac:dyDescent="0.3">
      <c r="G230" s="140"/>
      <c r="H230" s="393"/>
      <c r="J230" s="354"/>
      <c r="K230" s="196" t="s">
        <v>948</v>
      </c>
      <c r="L230" s="196" t="s">
        <v>867</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x14ac:dyDescent="0.3">
      <c r="G231" s="140"/>
      <c r="H231" s="393"/>
      <c r="J231" s="354"/>
      <c r="K231" s="137" t="s">
        <v>948</v>
      </c>
      <c r="L231" s="187" t="s">
        <v>868</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x14ac:dyDescent="0.35">
      <c r="G232" s="140"/>
      <c r="H232" s="393"/>
      <c r="J232" s="354"/>
      <c r="K232" s="198" t="s">
        <v>948</v>
      </c>
      <c r="L232" s="198" t="s">
        <v>869</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x14ac:dyDescent="0.3">
      <c r="G233" s="140"/>
      <c r="H233" s="393"/>
      <c r="J233" s="354"/>
      <c r="K233" s="196" t="s">
        <v>949</v>
      </c>
      <c r="L233" s="196" t="s">
        <v>867</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x14ac:dyDescent="0.35">
      <c r="G234" s="140"/>
      <c r="H234" s="393"/>
      <c r="J234" s="354"/>
      <c r="K234" s="137" t="s">
        <v>949</v>
      </c>
      <c r="L234" s="187" t="s">
        <v>868</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x14ac:dyDescent="0.35">
      <c r="G235" s="140"/>
      <c r="H235" s="393"/>
      <c r="J235" s="354"/>
      <c r="K235" s="198" t="s">
        <v>949</v>
      </c>
      <c r="L235" s="198" t="s">
        <v>869</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x14ac:dyDescent="0.35">
      <c r="G236" s="140"/>
      <c r="H236" s="393"/>
      <c r="J236" s="354"/>
      <c r="K236" s="196" t="s">
        <v>950</v>
      </c>
      <c r="L236" s="196" t="s">
        <v>867</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x14ac:dyDescent="0.35">
      <c r="A237" s="132"/>
      <c r="B237" s="132"/>
      <c r="C237" s="132"/>
      <c r="D237" s="132"/>
      <c r="E237" s="132"/>
      <c r="F237" s="132"/>
      <c r="G237" s="140"/>
      <c r="H237" s="393"/>
      <c r="I237" s="132"/>
      <c r="J237" s="354"/>
      <c r="K237" s="137" t="s">
        <v>950</v>
      </c>
      <c r="L237" s="187" t="s">
        <v>868</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x14ac:dyDescent="0.35">
      <c r="A238" s="132"/>
      <c r="B238" s="132"/>
      <c r="C238" s="132"/>
      <c r="D238" s="132"/>
      <c r="E238" s="132"/>
      <c r="F238" s="132"/>
      <c r="G238" s="140"/>
      <c r="H238" s="393"/>
      <c r="I238" s="132"/>
      <c r="J238" s="354"/>
      <c r="K238" s="198" t="s">
        <v>950</v>
      </c>
      <c r="L238" s="198" t="s">
        <v>869</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x14ac:dyDescent="0.35">
      <c r="G239" s="140"/>
      <c r="H239" s="393"/>
      <c r="J239" s="354"/>
      <c r="K239" s="196" t="s">
        <v>951</v>
      </c>
      <c r="L239" s="196" t="s">
        <v>867</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x14ac:dyDescent="0.35">
      <c r="A240" s="132"/>
      <c r="B240" s="132"/>
      <c r="C240" s="132"/>
      <c r="D240" s="132"/>
      <c r="E240" s="132"/>
      <c r="F240" s="132"/>
      <c r="G240" s="140"/>
      <c r="H240" s="393"/>
      <c r="I240" s="132"/>
      <c r="J240" s="354"/>
      <c r="K240" s="137" t="s">
        <v>951</v>
      </c>
      <c r="L240" s="187" t="s">
        <v>868</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x14ac:dyDescent="0.35">
      <c r="A241" s="132"/>
      <c r="B241" s="132"/>
      <c r="C241" s="132"/>
      <c r="D241" s="132"/>
      <c r="E241" s="132"/>
      <c r="F241" s="132"/>
      <c r="G241" s="140"/>
      <c r="H241" s="393"/>
      <c r="I241" s="132"/>
      <c r="J241" s="354"/>
      <c r="K241" s="198" t="s">
        <v>951</v>
      </c>
      <c r="L241" s="198" t="s">
        <v>869</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x14ac:dyDescent="0.35">
      <c r="G242" s="140"/>
      <c r="H242" s="393"/>
      <c r="J242" s="354"/>
      <c r="K242" s="196" t="s">
        <v>952</v>
      </c>
      <c r="L242" s="196" t="s">
        <v>867</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x14ac:dyDescent="0.35">
      <c r="G243" s="140"/>
      <c r="H243" s="393"/>
      <c r="J243" s="354"/>
      <c r="K243" s="137" t="s">
        <v>952</v>
      </c>
      <c r="L243" s="187" t="s">
        <v>868</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x14ac:dyDescent="0.35">
      <c r="G244" s="140"/>
      <c r="H244" s="393"/>
      <c r="J244" s="387"/>
      <c r="K244" s="198" t="s">
        <v>952</v>
      </c>
      <c r="L244" s="198" t="s">
        <v>869</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x14ac:dyDescent="0.35">
      <c r="G245" s="140"/>
      <c r="H245" s="393"/>
      <c r="J245" s="203"/>
      <c r="K245" s="137"/>
      <c r="L245" s="137"/>
      <c r="AX245"/>
      <c r="AY245"/>
    </row>
    <row r="246" spans="1:97" ht="14.25" customHeight="1" x14ac:dyDescent="0.25">
      <c r="G246" s="140"/>
      <c r="H246" s="393"/>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x14ac:dyDescent="0.3">
      <c r="G247" s="140"/>
      <c r="H247" s="393"/>
      <c r="J247" s="353" t="s">
        <v>888</v>
      </c>
      <c r="K247" s="196" t="s">
        <v>942</v>
      </c>
      <c r="L247" s="196" t="s">
        <v>867</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x14ac:dyDescent="0.35">
      <c r="G248" s="140"/>
      <c r="H248" s="393"/>
      <c r="J248" s="354"/>
      <c r="K248" s="137" t="s">
        <v>942</v>
      </c>
      <c r="L248" s="187" t="s">
        <v>868</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x14ac:dyDescent="0.35">
      <c r="G249" s="140"/>
      <c r="H249" s="393"/>
      <c r="J249" s="354"/>
      <c r="K249" s="198" t="s">
        <v>942</v>
      </c>
      <c r="L249" s="198" t="s">
        <v>869</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x14ac:dyDescent="0.3">
      <c r="G250" s="140"/>
      <c r="H250" s="393"/>
      <c r="J250" s="354"/>
      <c r="K250" s="196" t="s">
        <v>944</v>
      </c>
      <c r="L250" s="196" t="s">
        <v>867</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x14ac:dyDescent="0.35">
      <c r="G251" s="140"/>
      <c r="H251" s="393"/>
      <c r="J251" s="354"/>
      <c r="K251" s="137" t="s">
        <v>944</v>
      </c>
      <c r="L251" s="187" t="s">
        <v>868</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x14ac:dyDescent="0.4">
      <c r="G252" s="140"/>
      <c r="H252" s="393"/>
      <c r="J252" s="354"/>
      <c r="K252" s="198" t="s">
        <v>944</v>
      </c>
      <c r="L252" s="198" t="s">
        <v>869</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x14ac:dyDescent="0.35">
      <c r="G253" s="140"/>
      <c r="H253" s="393"/>
      <c r="J253" s="354"/>
      <c r="K253" s="196" t="s">
        <v>945</v>
      </c>
      <c r="L253" s="196" t="s">
        <v>867</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x14ac:dyDescent="0.35">
      <c r="G254" s="140"/>
      <c r="H254" s="393"/>
      <c r="J254" s="354"/>
      <c r="K254" s="137" t="s">
        <v>945</v>
      </c>
      <c r="L254" s="187" t="s">
        <v>868</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4">
      <c r="G255" s="140"/>
      <c r="H255" s="393"/>
      <c r="J255" s="354"/>
      <c r="K255" s="198" t="s">
        <v>945</v>
      </c>
      <c r="L255" s="198" t="s">
        <v>869</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x14ac:dyDescent="0.35">
      <c r="G256" s="140"/>
      <c r="H256" s="393"/>
      <c r="J256" s="354"/>
      <c r="K256" s="196" t="s">
        <v>946</v>
      </c>
      <c r="L256" s="196" t="s">
        <v>867</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x14ac:dyDescent="0.35">
      <c r="G257" s="140"/>
      <c r="H257" s="393"/>
      <c r="J257" s="354"/>
      <c r="K257" s="137" t="s">
        <v>946</v>
      </c>
      <c r="L257" s="187" t="s">
        <v>868</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4">
      <c r="G258" s="140"/>
      <c r="H258" s="393"/>
      <c r="J258" s="354"/>
      <c r="K258" s="198" t="s">
        <v>946</v>
      </c>
      <c r="L258" s="198" t="s">
        <v>869</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x14ac:dyDescent="0.35">
      <c r="G259" s="140"/>
      <c r="H259" s="393"/>
      <c r="J259" s="354"/>
      <c r="K259" s="196" t="s">
        <v>947</v>
      </c>
      <c r="L259" s="196" t="s">
        <v>867</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x14ac:dyDescent="0.35">
      <c r="G260" s="140"/>
      <c r="H260" s="393"/>
      <c r="J260" s="354"/>
      <c r="K260" s="137" t="s">
        <v>947</v>
      </c>
      <c r="L260" s="187" t="s">
        <v>868</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4">
      <c r="G261" s="140"/>
      <c r="H261" s="393"/>
      <c r="J261" s="354"/>
      <c r="K261" s="198" t="s">
        <v>947</v>
      </c>
      <c r="L261" s="198" t="s">
        <v>869</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x14ac:dyDescent="0.3">
      <c r="G262" s="140"/>
      <c r="H262" s="393"/>
      <c r="J262" s="354"/>
      <c r="K262" s="196" t="s">
        <v>948</v>
      </c>
      <c r="L262" s="196" t="s">
        <v>867</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x14ac:dyDescent="0.35">
      <c r="G263" s="140"/>
      <c r="H263" s="393"/>
      <c r="J263" s="354"/>
      <c r="K263" s="137" t="s">
        <v>948</v>
      </c>
      <c r="L263" s="187" t="s">
        <v>868</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x14ac:dyDescent="0.35">
      <c r="G264" s="140"/>
      <c r="H264" s="393"/>
      <c r="J264" s="354"/>
      <c r="K264" s="198" t="s">
        <v>948</v>
      </c>
      <c r="L264" s="198" t="s">
        <v>869</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x14ac:dyDescent="0.3">
      <c r="G265" s="140"/>
      <c r="H265" s="393"/>
      <c r="J265" s="354"/>
      <c r="K265" s="196" t="s">
        <v>949</v>
      </c>
      <c r="L265" s="196" t="s">
        <v>867</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x14ac:dyDescent="0.35">
      <c r="G266" s="140"/>
      <c r="H266" s="393"/>
      <c r="J266" s="354"/>
      <c r="K266" s="137" t="s">
        <v>949</v>
      </c>
      <c r="L266" s="187" t="s">
        <v>868</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x14ac:dyDescent="0.4">
      <c r="G267" s="140"/>
      <c r="H267" s="393"/>
      <c r="J267" s="354"/>
      <c r="K267" s="198" t="s">
        <v>949</v>
      </c>
      <c r="L267" s="198" t="s">
        <v>869</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x14ac:dyDescent="0.35">
      <c r="G268" s="140"/>
      <c r="H268" s="393"/>
      <c r="J268" s="354"/>
      <c r="K268" s="196" t="s">
        <v>950</v>
      </c>
      <c r="L268" s="196" t="s">
        <v>867</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x14ac:dyDescent="0.35">
      <c r="G269" s="140"/>
      <c r="H269" s="393"/>
      <c r="J269" s="354"/>
      <c r="K269" s="137" t="s">
        <v>950</v>
      </c>
      <c r="L269" s="187" t="s">
        <v>868</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4">
      <c r="G270" s="140"/>
      <c r="H270" s="393"/>
      <c r="J270" s="354"/>
      <c r="K270" s="198" t="s">
        <v>950</v>
      </c>
      <c r="L270" s="198" t="s">
        <v>869</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x14ac:dyDescent="0.35">
      <c r="G271" s="140"/>
      <c r="H271" s="393"/>
      <c r="J271" s="354"/>
      <c r="K271" s="196" t="s">
        <v>951</v>
      </c>
      <c r="L271" s="196" t="s">
        <v>867</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x14ac:dyDescent="0.35">
      <c r="G272" s="140"/>
      <c r="H272" s="393"/>
      <c r="J272" s="354"/>
      <c r="K272" s="137" t="s">
        <v>951</v>
      </c>
      <c r="L272" s="187" t="s">
        <v>868</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4">
      <c r="G273" s="140"/>
      <c r="H273" s="393"/>
      <c r="J273" s="354"/>
      <c r="K273" s="198" t="s">
        <v>951</v>
      </c>
      <c r="L273" s="198" t="s">
        <v>869</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x14ac:dyDescent="0.35">
      <c r="G274" s="140"/>
      <c r="H274" s="393"/>
      <c r="J274" s="354"/>
      <c r="K274" s="196" t="s">
        <v>952</v>
      </c>
      <c r="L274" s="196" t="s">
        <v>867</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x14ac:dyDescent="0.35">
      <c r="G275" s="140"/>
      <c r="H275" s="393"/>
      <c r="J275" s="354"/>
      <c r="K275" s="137" t="s">
        <v>952</v>
      </c>
      <c r="L275" s="187" t="s">
        <v>868</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4">
      <c r="G276" s="140"/>
      <c r="H276" s="393"/>
      <c r="J276" s="387"/>
      <c r="K276" s="198" t="s">
        <v>952</v>
      </c>
      <c r="L276" s="198" t="s">
        <v>869</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x14ac:dyDescent="0.35">
      <c r="G277" s="140"/>
      <c r="H277" s="393"/>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x14ac:dyDescent="0.25">
      <c r="A278" s="132" t="s">
        <v>821</v>
      </c>
      <c r="G278" s="140"/>
      <c r="H278" s="393"/>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x14ac:dyDescent="0.3">
      <c r="G279" s="140"/>
      <c r="H279" s="393"/>
      <c r="J279" s="353" t="s">
        <v>889</v>
      </c>
      <c r="K279" s="196" t="s">
        <v>942</v>
      </c>
      <c r="L279" s="196" t="s">
        <v>867</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x14ac:dyDescent="0.35">
      <c r="G280" s="140"/>
      <c r="H280" s="393"/>
      <c r="J280" s="354"/>
      <c r="K280" s="137" t="s">
        <v>942</v>
      </c>
      <c r="L280" s="187" t="s">
        <v>868</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x14ac:dyDescent="0.35">
      <c r="G281" s="140"/>
      <c r="H281" s="393"/>
      <c r="J281" s="354"/>
      <c r="K281" s="198" t="s">
        <v>942</v>
      </c>
      <c r="L281" s="198" t="s">
        <v>869</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x14ac:dyDescent="0.3">
      <c r="G282" s="140"/>
      <c r="H282" s="393"/>
      <c r="J282" s="354"/>
      <c r="K282" s="196" t="s">
        <v>944</v>
      </c>
      <c r="L282" s="196" t="s">
        <v>867</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x14ac:dyDescent="0.35">
      <c r="G283" s="140"/>
      <c r="H283" s="393"/>
      <c r="J283" s="354"/>
      <c r="K283" s="137" t="s">
        <v>944</v>
      </c>
      <c r="L283" s="187" t="s">
        <v>868</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x14ac:dyDescent="0.35">
      <c r="G284" s="140"/>
      <c r="H284" s="393"/>
      <c r="J284" s="354"/>
      <c r="K284" s="198" t="s">
        <v>944</v>
      </c>
      <c r="L284" s="198" t="s">
        <v>869</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x14ac:dyDescent="0.3">
      <c r="G285" s="140"/>
      <c r="H285" s="393"/>
      <c r="J285" s="354"/>
      <c r="K285" s="196" t="s">
        <v>945</v>
      </c>
      <c r="L285" s="196" t="s">
        <v>867</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x14ac:dyDescent="0.3">
      <c r="G286" s="140"/>
      <c r="H286" s="393"/>
      <c r="J286" s="354"/>
      <c r="K286" s="137" t="s">
        <v>945</v>
      </c>
      <c r="L286" s="187" t="s">
        <v>868</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x14ac:dyDescent="0.35">
      <c r="G287" s="140"/>
      <c r="H287" s="393"/>
      <c r="J287" s="354"/>
      <c r="K287" s="198" t="s">
        <v>945</v>
      </c>
      <c r="L287" s="198" t="s">
        <v>869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x14ac:dyDescent="0.3">
      <c r="G288" s="140"/>
      <c r="H288" s="393"/>
      <c r="J288" s="354"/>
      <c r="K288" s="196" t="s">
        <v>946</v>
      </c>
      <c r="L288" s="196" t="s">
        <v>867</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x14ac:dyDescent="0.3">
      <c r="G289" s="140"/>
      <c r="H289" s="393"/>
      <c r="J289" s="354"/>
      <c r="K289" s="137" t="s">
        <v>946</v>
      </c>
      <c r="L289" s="187" t="s">
        <v>868</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x14ac:dyDescent="0.35">
      <c r="G290" s="140"/>
      <c r="H290" s="393"/>
      <c r="J290" s="354"/>
      <c r="K290" s="198" t="s">
        <v>946</v>
      </c>
      <c r="L290" s="198" t="s">
        <v>869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x14ac:dyDescent="0.3">
      <c r="G291" s="140"/>
      <c r="H291" s="393"/>
      <c r="J291" s="354"/>
      <c r="K291" s="196" t="s">
        <v>947</v>
      </c>
      <c r="L291" s="196" t="s">
        <v>867</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x14ac:dyDescent="0.3">
      <c r="G292" s="140"/>
      <c r="H292" s="393"/>
      <c r="J292" s="354"/>
      <c r="K292" s="137" t="s">
        <v>947</v>
      </c>
      <c r="L292" s="187" t="s">
        <v>868</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x14ac:dyDescent="0.3">
      <c r="G293" s="140"/>
      <c r="H293" s="393"/>
      <c r="J293" s="354"/>
      <c r="K293" s="198" t="s">
        <v>947</v>
      </c>
      <c r="L293" s="198" t="s">
        <v>869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x14ac:dyDescent="0.3">
      <c r="G294" s="140"/>
      <c r="H294" s="393"/>
      <c r="J294" s="354"/>
      <c r="K294" s="196" t="s">
        <v>948</v>
      </c>
      <c r="L294" s="196" t="s">
        <v>867</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x14ac:dyDescent="0.35">
      <c r="G295" s="140"/>
      <c r="H295" s="393"/>
      <c r="J295" s="354"/>
      <c r="K295" s="137" t="s">
        <v>948</v>
      </c>
      <c r="L295" s="187" t="s">
        <v>868</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x14ac:dyDescent="0.35">
      <c r="G296" s="140"/>
      <c r="H296" s="393"/>
      <c r="J296" s="354"/>
      <c r="K296" s="198" t="s">
        <v>948</v>
      </c>
      <c r="L296" s="198" t="s">
        <v>869</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x14ac:dyDescent="0.3">
      <c r="G297" s="140"/>
      <c r="H297" s="393"/>
      <c r="J297" s="354"/>
      <c r="K297" s="196" t="s">
        <v>949</v>
      </c>
      <c r="L297" s="196" t="s">
        <v>867</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x14ac:dyDescent="0.35">
      <c r="G298" s="140"/>
      <c r="H298" s="393"/>
      <c r="J298" s="354"/>
      <c r="K298" s="137" t="s">
        <v>949</v>
      </c>
      <c r="L298" s="187" t="s">
        <v>868</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x14ac:dyDescent="0.35">
      <c r="G299" s="140"/>
      <c r="H299" s="393"/>
      <c r="J299" s="354"/>
      <c r="K299" s="198" t="s">
        <v>949</v>
      </c>
      <c r="L299" s="198" t="s">
        <v>869</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x14ac:dyDescent="0.3">
      <c r="G300" s="140"/>
      <c r="H300" s="393"/>
      <c r="J300" s="354"/>
      <c r="K300" s="196" t="s">
        <v>950</v>
      </c>
      <c r="L300" s="196" t="s">
        <v>867</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x14ac:dyDescent="0.3">
      <c r="G301" s="140"/>
      <c r="H301" s="393"/>
      <c r="J301" s="354"/>
      <c r="K301" s="137" t="s">
        <v>950</v>
      </c>
      <c r="L301" s="187" t="s">
        <v>868</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x14ac:dyDescent="0.35">
      <c r="G302" s="140"/>
      <c r="H302" s="393"/>
      <c r="J302" s="354"/>
      <c r="K302" s="198" t="s">
        <v>950</v>
      </c>
      <c r="L302" s="198" t="s">
        <v>869</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x14ac:dyDescent="0.3">
      <c r="G303" s="140"/>
      <c r="H303" s="393"/>
      <c r="J303" s="354"/>
      <c r="K303" s="196" t="s">
        <v>951</v>
      </c>
      <c r="L303" s="196" t="s">
        <v>867</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x14ac:dyDescent="0.3">
      <c r="G304" s="140"/>
      <c r="H304" s="393"/>
      <c r="J304" s="354"/>
      <c r="K304" s="137" t="s">
        <v>951</v>
      </c>
      <c r="L304" s="187" t="s">
        <v>868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x14ac:dyDescent="0.35">
      <c r="G305" s="140"/>
      <c r="H305" s="393"/>
      <c r="J305" s="354"/>
      <c r="K305" s="198" t="s">
        <v>951</v>
      </c>
      <c r="L305" s="198" t="s">
        <v>869</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x14ac:dyDescent="0.3">
      <c r="G306" s="140"/>
      <c r="H306" s="393"/>
      <c r="J306" s="354"/>
      <c r="K306" s="196" t="s">
        <v>952</v>
      </c>
      <c r="L306" s="196" t="s">
        <v>867</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x14ac:dyDescent="0.3">
      <c r="G307" s="140"/>
      <c r="H307" s="393"/>
      <c r="J307" s="354"/>
      <c r="K307" s="137" t="s">
        <v>952</v>
      </c>
      <c r="L307" s="187" t="s">
        <v>868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3">
      <c r="G308" s="140"/>
      <c r="H308" s="393"/>
      <c r="J308" s="387"/>
      <c r="K308" s="198" t="s">
        <v>952</v>
      </c>
      <c r="L308" s="198" t="s">
        <v>869</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x14ac:dyDescent="0.3">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x14ac:dyDescent="0.25">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x14ac:dyDescent="0.3">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x14ac:dyDescent="0.25">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x14ac:dyDescent="0.25">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x14ac:dyDescent="0.3">
      <c r="G314" s="140"/>
      <c r="H314" s="386" t="s">
        <v>890</v>
      </c>
      <c r="J314" s="353" t="s">
        <v>891</v>
      </c>
      <c r="K314" s="196" t="s">
        <v>942</v>
      </c>
      <c r="L314" s="196" t="s">
        <v>867</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x14ac:dyDescent="0.3">
      <c r="G315" s="140"/>
      <c r="H315" s="386"/>
      <c r="J315" s="354"/>
      <c r="K315" s="137" t="s">
        <v>942</v>
      </c>
      <c r="L315" s="187" t="s">
        <v>868</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x14ac:dyDescent="0.35">
      <c r="G316" s="140"/>
      <c r="H316" s="386"/>
      <c r="J316" s="354"/>
      <c r="K316" s="198" t="s">
        <v>942</v>
      </c>
      <c r="L316" s="198" t="s">
        <v>869</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x14ac:dyDescent="0.3">
      <c r="G317" s="140"/>
      <c r="H317" s="386"/>
      <c r="J317" s="354"/>
      <c r="K317" s="196" t="s">
        <v>944</v>
      </c>
      <c r="L317" s="196" t="s">
        <v>867</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x14ac:dyDescent="0.3">
      <c r="G318" s="140"/>
      <c r="H318" s="386"/>
      <c r="J318" s="354"/>
      <c r="K318" s="137" t="s">
        <v>944</v>
      </c>
      <c r="L318" s="187" t="s">
        <v>868</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x14ac:dyDescent="0.35">
      <c r="G319" s="140"/>
      <c r="H319" s="386"/>
      <c r="J319" s="354"/>
      <c r="K319" s="198" t="s">
        <v>944</v>
      </c>
      <c r="L319" s="198" t="s">
        <v>869</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x14ac:dyDescent="0.3">
      <c r="G320" s="140"/>
      <c r="H320" s="386"/>
      <c r="J320" s="354"/>
      <c r="K320" s="196" t="s">
        <v>945</v>
      </c>
      <c r="L320" s="196" t="s">
        <v>867</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x14ac:dyDescent="0.3">
      <c r="G321" s="140"/>
      <c r="H321" s="386"/>
      <c r="J321" s="354"/>
      <c r="K321" s="137" t="s">
        <v>945</v>
      </c>
      <c r="L321" s="187" t="s">
        <v>868</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x14ac:dyDescent="0.35">
      <c r="G322" s="140"/>
      <c r="H322" s="386"/>
      <c r="J322" s="354"/>
      <c r="K322" s="198" t="s">
        <v>945</v>
      </c>
      <c r="L322" s="198" t="s">
        <v>869</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x14ac:dyDescent="0.3">
      <c r="G323" s="140"/>
      <c r="H323" s="386"/>
      <c r="J323" s="354"/>
      <c r="K323" s="196" t="s">
        <v>946</v>
      </c>
      <c r="L323" s="196" t="s">
        <v>867</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x14ac:dyDescent="0.3">
      <c r="G324" s="140"/>
      <c r="H324" s="386"/>
      <c r="J324" s="354"/>
      <c r="K324" s="137" t="s">
        <v>946</v>
      </c>
      <c r="L324" s="187" t="s">
        <v>868</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x14ac:dyDescent="0.35">
      <c r="G325" s="140"/>
      <c r="H325" s="386"/>
      <c r="J325" s="354"/>
      <c r="K325" s="198" t="s">
        <v>946</v>
      </c>
      <c r="L325" s="198" t="s">
        <v>869</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x14ac:dyDescent="0.3">
      <c r="G326" s="140"/>
      <c r="H326" s="386"/>
      <c r="J326" s="354"/>
      <c r="K326" s="196" t="s">
        <v>947</v>
      </c>
      <c r="L326" s="196" t="s">
        <v>867</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x14ac:dyDescent="0.3">
      <c r="G327" s="140"/>
      <c r="H327" s="386"/>
      <c r="J327" s="354"/>
      <c r="K327" s="137" t="s">
        <v>947</v>
      </c>
      <c r="L327" s="187" t="s">
        <v>868</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x14ac:dyDescent="0.3">
      <c r="G328" s="140"/>
      <c r="H328" s="386"/>
      <c r="J328" s="354"/>
      <c r="K328" s="198" t="s">
        <v>947</v>
      </c>
      <c r="L328" s="198" t="s">
        <v>869</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x14ac:dyDescent="0.3">
      <c r="G329" s="140"/>
      <c r="H329" s="386"/>
      <c r="J329" s="354"/>
      <c r="K329" s="196" t="s">
        <v>948</v>
      </c>
      <c r="L329" s="196" t="s">
        <v>867</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x14ac:dyDescent="0.3">
      <c r="G330" s="140"/>
      <c r="H330" s="386"/>
      <c r="J330" s="354"/>
      <c r="K330" s="137" t="s">
        <v>948</v>
      </c>
      <c r="L330" s="187" t="s">
        <v>868</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x14ac:dyDescent="0.35">
      <c r="G331" s="140"/>
      <c r="H331" s="386"/>
      <c r="J331" s="354"/>
      <c r="K331" s="198" t="s">
        <v>948</v>
      </c>
      <c r="L331" s="198" t="s">
        <v>869</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x14ac:dyDescent="0.3">
      <c r="G332" s="140"/>
      <c r="H332" s="386"/>
      <c r="J332" s="354"/>
      <c r="K332" s="196" t="s">
        <v>949</v>
      </c>
      <c r="L332" s="196" t="s">
        <v>867</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x14ac:dyDescent="0.3">
      <c r="G333" s="140"/>
      <c r="H333" s="386"/>
      <c r="J333" s="354"/>
      <c r="K333" s="137" t="s">
        <v>949</v>
      </c>
      <c r="L333" s="187" t="s">
        <v>868</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x14ac:dyDescent="0.35">
      <c r="G334" s="140"/>
      <c r="H334" s="386"/>
      <c r="J334" s="354"/>
      <c r="K334" s="198" t="s">
        <v>949</v>
      </c>
      <c r="L334" s="198" t="s">
        <v>869</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x14ac:dyDescent="0.3">
      <c r="G335" s="140"/>
      <c r="H335" s="386"/>
      <c r="J335" s="354"/>
      <c r="K335" s="196" t="s">
        <v>950</v>
      </c>
      <c r="L335" s="196" t="s">
        <v>867</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x14ac:dyDescent="0.3">
      <c r="G336" s="140"/>
      <c r="H336" s="386"/>
      <c r="J336" s="354"/>
      <c r="K336" s="137" t="s">
        <v>950</v>
      </c>
      <c r="L336" s="187" t="s">
        <v>868</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x14ac:dyDescent="0.35">
      <c r="G337" s="140"/>
      <c r="H337" s="386"/>
      <c r="J337" s="354"/>
      <c r="K337" s="198" t="s">
        <v>950</v>
      </c>
      <c r="L337" s="198" t="s">
        <v>869</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x14ac:dyDescent="0.3">
      <c r="G338" s="140"/>
      <c r="H338" s="386"/>
      <c r="J338" s="354"/>
      <c r="K338" s="196" t="s">
        <v>951</v>
      </c>
      <c r="L338" s="196" t="s">
        <v>867</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x14ac:dyDescent="0.3">
      <c r="G339" s="140"/>
      <c r="H339" s="386"/>
      <c r="J339" s="354"/>
      <c r="K339" s="137" t="s">
        <v>951</v>
      </c>
      <c r="L339" s="187" t="s">
        <v>868</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x14ac:dyDescent="0.35">
      <c r="G340" s="140"/>
      <c r="H340" s="386"/>
      <c r="J340" s="354"/>
      <c r="K340" s="198" t="s">
        <v>951</v>
      </c>
      <c r="L340" s="198" t="s">
        <v>869</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x14ac:dyDescent="0.3">
      <c r="G341" s="140"/>
      <c r="H341" s="386"/>
      <c r="J341" s="354"/>
      <c r="K341" s="196" t="s">
        <v>952</v>
      </c>
      <c r="L341" s="196" t="s">
        <v>867</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x14ac:dyDescent="0.3">
      <c r="G342" s="140"/>
      <c r="H342" s="386"/>
      <c r="J342" s="354"/>
      <c r="K342" s="137" t="s">
        <v>952</v>
      </c>
      <c r="L342" s="187" t="s">
        <v>868</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x14ac:dyDescent="0.3">
      <c r="G343" s="140"/>
      <c r="H343" s="386"/>
      <c r="J343" s="387"/>
      <c r="K343" s="198" t="s">
        <v>952</v>
      </c>
      <c r="L343" s="198" t="s">
        <v>869</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x14ac:dyDescent="0.3">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x14ac:dyDescent="0.25">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x14ac:dyDescent="0.25">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x14ac:dyDescent="0.3">
      <c r="G347" s="140"/>
      <c r="H347" s="388" t="s">
        <v>892</v>
      </c>
      <c r="J347" s="390" t="s">
        <v>893</v>
      </c>
      <c r="K347" s="196" t="s">
        <v>942</v>
      </c>
      <c r="L347" s="196" t="s">
        <v>867</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x14ac:dyDescent="0.3">
      <c r="G348" s="140"/>
      <c r="H348" s="388"/>
      <c r="J348" s="390"/>
      <c r="K348" s="137" t="s">
        <v>942</v>
      </c>
      <c r="L348" s="187" t="s">
        <v>868</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x14ac:dyDescent="0.35">
      <c r="G349" s="140"/>
      <c r="H349" s="388"/>
      <c r="J349" s="390"/>
      <c r="K349" s="198" t="s">
        <v>942</v>
      </c>
      <c r="L349" s="198" t="s">
        <v>869</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x14ac:dyDescent="0.3">
      <c r="G350" s="140"/>
      <c r="H350" s="388"/>
      <c r="J350" s="390"/>
      <c r="K350" s="196" t="s">
        <v>944</v>
      </c>
      <c r="L350" s="196" t="s">
        <v>867</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x14ac:dyDescent="0.3">
      <c r="G351" s="140"/>
      <c r="H351" s="388"/>
      <c r="J351" s="390"/>
      <c r="K351" s="137" t="s">
        <v>944</v>
      </c>
      <c r="L351" s="187" t="s">
        <v>868</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x14ac:dyDescent="0.35">
      <c r="G352" s="140"/>
      <c r="H352" s="388"/>
      <c r="J352" s="390"/>
      <c r="K352" s="198" t="s">
        <v>944</v>
      </c>
      <c r="L352" s="198" t="s">
        <v>869</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x14ac:dyDescent="0.3">
      <c r="G353" s="140"/>
      <c r="H353" s="388"/>
      <c r="J353" s="390"/>
      <c r="K353" s="196" t="s">
        <v>945</v>
      </c>
      <c r="L353" s="196" t="s">
        <v>867</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x14ac:dyDescent="0.3">
      <c r="G354" s="140"/>
      <c r="H354" s="388"/>
      <c r="J354" s="390"/>
      <c r="K354" s="137" t="s">
        <v>945</v>
      </c>
      <c r="L354" s="187" t="s">
        <v>868</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x14ac:dyDescent="0.35">
      <c r="G355" s="140"/>
      <c r="H355" s="388"/>
      <c r="J355" s="390"/>
      <c r="K355" s="198" t="s">
        <v>945</v>
      </c>
      <c r="L355" s="198" t="s">
        <v>869</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x14ac:dyDescent="0.3">
      <c r="G356" s="140"/>
      <c r="H356" s="388"/>
      <c r="J356" s="390"/>
      <c r="K356" s="196" t="s">
        <v>946</v>
      </c>
      <c r="L356" s="196" t="s">
        <v>867</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x14ac:dyDescent="0.3">
      <c r="G357" s="140"/>
      <c r="H357" s="388"/>
      <c r="J357" s="390"/>
      <c r="K357" s="137" t="s">
        <v>946</v>
      </c>
      <c r="L357" s="187" t="s">
        <v>868</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x14ac:dyDescent="0.35">
      <c r="G358" s="140"/>
      <c r="H358" s="388"/>
      <c r="J358" s="390"/>
      <c r="K358" s="198" t="s">
        <v>946</v>
      </c>
      <c r="L358" s="198" t="s">
        <v>869</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x14ac:dyDescent="0.3">
      <c r="G359" s="140"/>
      <c r="H359" s="388"/>
      <c r="J359" s="390"/>
      <c r="K359" s="196" t="s">
        <v>947</v>
      </c>
      <c r="L359" s="196" t="s">
        <v>867</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x14ac:dyDescent="0.3">
      <c r="G360" s="140"/>
      <c r="H360" s="388"/>
      <c r="J360" s="390"/>
      <c r="K360" s="137" t="s">
        <v>947</v>
      </c>
      <c r="L360" s="187" t="s">
        <v>868</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x14ac:dyDescent="0.35">
      <c r="G361" s="140"/>
      <c r="H361" s="388"/>
      <c r="J361" s="390"/>
      <c r="K361" s="198" t="s">
        <v>947</v>
      </c>
      <c r="L361" s="198" t="s">
        <v>869</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x14ac:dyDescent="0.3">
      <c r="G362" s="140"/>
      <c r="H362" s="388"/>
      <c r="J362" s="390"/>
      <c r="K362" s="196" t="s">
        <v>948</v>
      </c>
      <c r="L362" s="196" t="s">
        <v>867</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x14ac:dyDescent="0.3">
      <c r="G363" s="140"/>
      <c r="H363" s="388"/>
      <c r="J363" s="390"/>
      <c r="K363" s="137" t="s">
        <v>948</v>
      </c>
      <c r="L363" s="187" t="s">
        <v>868</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x14ac:dyDescent="0.35">
      <c r="G364" s="140"/>
      <c r="H364" s="388"/>
      <c r="J364" s="390"/>
      <c r="K364" s="198" t="s">
        <v>948</v>
      </c>
      <c r="L364" s="198" t="s">
        <v>869</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x14ac:dyDescent="0.3">
      <c r="G365" s="140"/>
      <c r="H365" s="388"/>
      <c r="J365" s="390"/>
      <c r="K365" s="196" t="s">
        <v>949</v>
      </c>
      <c r="L365" s="196" t="s">
        <v>867</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x14ac:dyDescent="0.3">
      <c r="G366" s="140"/>
      <c r="H366" s="388"/>
      <c r="J366" s="390"/>
      <c r="K366" s="137" t="s">
        <v>949</v>
      </c>
      <c r="L366" s="187" t="s">
        <v>868</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x14ac:dyDescent="0.35">
      <c r="G367" s="140"/>
      <c r="H367" s="388"/>
      <c r="J367" s="390"/>
      <c r="K367" s="198" t="s">
        <v>949</v>
      </c>
      <c r="L367" s="198" t="s">
        <v>869</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x14ac:dyDescent="0.3">
      <c r="G368" s="140"/>
      <c r="H368" s="388"/>
      <c r="J368" s="390"/>
      <c r="K368" s="196" t="s">
        <v>950</v>
      </c>
      <c r="L368" s="196" t="s">
        <v>867</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x14ac:dyDescent="0.3">
      <c r="G369" s="140"/>
      <c r="H369" s="388"/>
      <c r="J369" s="390"/>
      <c r="K369" s="137" t="s">
        <v>950</v>
      </c>
      <c r="L369" s="187" t="s">
        <v>868</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x14ac:dyDescent="0.35">
      <c r="G370" s="140"/>
      <c r="H370" s="388"/>
      <c r="J370" s="390"/>
      <c r="K370" s="198" t="s">
        <v>950</v>
      </c>
      <c r="L370" s="198" t="s">
        <v>869</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x14ac:dyDescent="0.3">
      <c r="G371" s="140"/>
      <c r="H371" s="388"/>
      <c r="J371" s="390"/>
      <c r="K371" s="196" t="s">
        <v>951</v>
      </c>
      <c r="L371" s="196" t="s">
        <v>867</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x14ac:dyDescent="0.3">
      <c r="G372" s="140"/>
      <c r="H372" s="388"/>
      <c r="J372" s="390"/>
      <c r="K372" s="137" t="s">
        <v>951</v>
      </c>
      <c r="L372" s="187" t="s">
        <v>868</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x14ac:dyDescent="0.35">
      <c r="G373" s="140"/>
      <c r="H373" s="388"/>
      <c r="J373" s="390"/>
      <c r="K373" s="198" t="s">
        <v>951</v>
      </c>
      <c r="L373" s="198" t="s">
        <v>869</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x14ac:dyDescent="0.3">
      <c r="G374" s="140"/>
      <c r="H374" s="388"/>
      <c r="J374" s="390"/>
      <c r="K374" s="196" t="s">
        <v>952</v>
      </c>
      <c r="L374" s="196" t="s">
        <v>867</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x14ac:dyDescent="0.3">
      <c r="G375" s="140"/>
      <c r="H375" s="388"/>
      <c r="J375" s="390"/>
      <c r="K375" s="137" t="s">
        <v>952</v>
      </c>
      <c r="L375" s="187" t="s">
        <v>868</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x14ac:dyDescent="0.35">
      <c r="G376" s="140"/>
      <c r="H376" s="389"/>
      <c r="J376" s="391"/>
      <c r="K376" s="198" t="s">
        <v>952</v>
      </c>
      <c r="L376" s="198" t="s">
        <v>869</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x14ac:dyDescent="0.25">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x14ac:dyDescent="0.25">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x14ac:dyDescent="0.3">
      <c r="G379" s="140"/>
      <c r="H379" s="392" t="s">
        <v>894</v>
      </c>
      <c r="J379" s="353" t="s">
        <v>895</v>
      </c>
      <c r="K379" s="137" t="s">
        <v>896</v>
      </c>
      <c r="L379" s="137" t="s">
        <v>867</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x14ac:dyDescent="0.3">
      <c r="G380" s="140"/>
      <c r="H380" s="392"/>
      <c r="J380" s="354"/>
      <c r="K380" s="137" t="s">
        <v>896</v>
      </c>
      <c r="L380" s="137" t="s">
        <v>868</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x14ac:dyDescent="0.3">
      <c r="G381" s="140"/>
      <c r="H381" s="392"/>
      <c r="J381" s="354"/>
      <c r="K381" s="137" t="s">
        <v>896</v>
      </c>
      <c r="L381" s="137" t="s">
        <v>869</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x14ac:dyDescent="0.3">
      <c r="G382" s="140"/>
      <c r="H382" s="392"/>
      <c r="J382" s="354"/>
      <c r="K382" s="137" t="s">
        <v>897</v>
      </c>
      <c r="L382" s="137" t="s">
        <v>865</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x14ac:dyDescent="0.3">
      <c r="G383" s="140"/>
      <c r="H383" s="392"/>
      <c r="J383" s="354"/>
      <c r="K383" s="137" t="s">
        <v>713</v>
      </c>
      <c r="L383" s="137" t="s">
        <v>867</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x14ac:dyDescent="0.3">
      <c r="G384" s="140"/>
      <c r="H384" s="392"/>
      <c r="J384" s="354"/>
      <c r="K384" s="137" t="s">
        <v>713</v>
      </c>
      <c r="L384" s="137" t="s">
        <v>868</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x14ac:dyDescent="0.3">
      <c r="G385" s="140"/>
      <c r="H385" s="392"/>
      <c r="J385" s="354"/>
      <c r="K385" s="137" t="s">
        <v>713</v>
      </c>
      <c r="L385" s="137" t="s">
        <v>869</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x14ac:dyDescent="0.3">
      <c r="G386" s="140"/>
      <c r="H386" s="392"/>
      <c r="J386" s="354"/>
      <c r="K386" s="137" t="s">
        <v>898</v>
      </c>
      <c r="L386" s="137" t="s">
        <v>867</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x14ac:dyDescent="0.3">
      <c r="G387" s="140"/>
      <c r="H387" s="392"/>
      <c r="J387" s="354"/>
      <c r="K387" s="137" t="s">
        <v>898</v>
      </c>
      <c r="L387" s="137" t="s">
        <v>868</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x14ac:dyDescent="0.3">
      <c r="G388" s="140"/>
      <c r="H388" s="392"/>
      <c r="J388" s="354"/>
      <c r="K388" s="137" t="s">
        <v>898</v>
      </c>
      <c r="L388" s="137" t="s">
        <v>869</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x14ac:dyDescent="0.3">
      <c r="G389" s="140"/>
      <c r="H389" s="392"/>
      <c r="J389" s="354"/>
      <c r="K389" s="137" t="s">
        <v>899</v>
      </c>
      <c r="L389" s="137" t="s">
        <v>867</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x14ac:dyDescent="0.3">
      <c r="G390" s="140"/>
      <c r="H390" s="392"/>
      <c r="J390" s="354"/>
      <c r="K390" s="137" t="s">
        <v>899</v>
      </c>
      <c r="L390" s="137" t="s">
        <v>868</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x14ac:dyDescent="0.3">
      <c r="G391" s="140"/>
      <c r="H391" s="392"/>
      <c r="J391" s="354"/>
      <c r="K391" s="137" t="s">
        <v>899</v>
      </c>
      <c r="L391" s="137" t="s">
        <v>869</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x14ac:dyDescent="0.3">
      <c r="G392" s="140"/>
      <c r="H392" s="235"/>
      <c r="I392" s="241" t="s">
        <v>900</v>
      </c>
      <c r="J392" s="242"/>
      <c r="K392" s="243" t="s">
        <v>902</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x14ac:dyDescent="0.25">
      <c r="G393" s="140"/>
      <c r="H393" s="235"/>
      <c r="I393" s="132">
        <v>0.2</v>
      </c>
      <c r="J393" s="246" t="s">
        <v>901</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x14ac:dyDescent="0.25">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x14ac:dyDescent="0.25">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x14ac:dyDescent="0.25">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x14ac:dyDescent="0.25">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x14ac:dyDescent="0.25">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x14ac:dyDescent="0.3">
      <c r="G399" s="140"/>
      <c r="H399" s="235"/>
      <c r="J399" s="246"/>
      <c r="K399" s="243" t="s">
        <v>903</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x14ac:dyDescent="0.25">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x14ac:dyDescent="0.25">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x14ac:dyDescent="0.25">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x14ac:dyDescent="0.25">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x14ac:dyDescent="0.25">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x14ac:dyDescent="0.25">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x14ac:dyDescent="0.25">
      <c r="G406" s="140"/>
      <c r="H406" s="235"/>
      <c r="J406" s="246"/>
      <c r="K406" s="244" t="s">
        <v>904</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x14ac:dyDescent="0.25">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x14ac:dyDescent="0.25">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x14ac:dyDescent="0.25">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x14ac:dyDescent="0.25">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x14ac:dyDescent="0.25">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x14ac:dyDescent="0.25">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x14ac:dyDescent="0.25">
      <c r="G413" s="310"/>
      <c r="J413" s="311"/>
      <c r="K413" s="311"/>
      <c r="L413" s="311"/>
      <c r="M413" s="311"/>
      <c r="N413" s="311"/>
    </row>
    <row r="414" spans="6:42" ht="15.75" customHeight="1" thickBot="1" x14ac:dyDescent="0.3">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x14ac:dyDescent="0.35">
      <c r="F415" s="252"/>
      <c r="H415" s="235"/>
      <c r="J415" s="353" t="s">
        <v>905</v>
      </c>
      <c r="K415" s="137" t="s">
        <v>906</v>
      </c>
      <c r="L415" s="137" t="s">
        <v>867</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x14ac:dyDescent="0.35">
      <c r="F416" s="252"/>
      <c r="H416" s="235"/>
      <c r="J416" s="354"/>
      <c r="K416" s="137" t="s">
        <v>906</v>
      </c>
      <c r="L416" s="137" t="s">
        <v>868</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x14ac:dyDescent="0.3">
      <c r="F417" s="252"/>
      <c r="H417" s="235"/>
      <c r="J417" s="354"/>
      <c r="K417" s="137" t="s">
        <v>906</v>
      </c>
      <c r="L417" s="137" t="s">
        <v>869</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x14ac:dyDescent="0.3">
      <c r="F418" s="252"/>
      <c r="H418" s="235"/>
      <c r="J418" s="127"/>
    </row>
    <row r="419" spans="6:42" ht="14.25" customHeight="1" thickTop="1" thickBot="1" x14ac:dyDescent="0.35">
      <c r="F419" s="252"/>
      <c r="H419" s="235"/>
      <c r="J419" s="246"/>
      <c r="K419" s="137" t="s">
        <v>907</v>
      </c>
      <c r="L419" s="137" t="s">
        <v>865</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x14ac:dyDescent="0.35">
      <c r="F420" s="252"/>
      <c r="H420" s="235"/>
      <c r="J420" s="246"/>
      <c r="K420" s="137" t="s">
        <v>908</v>
      </c>
      <c r="L420" s="137" t="s">
        <v>865</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x14ac:dyDescent="0.35">
      <c r="F421" s="252"/>
      <c r="H421" s="235"/>
      <c r="J421" s="246"/>
      <c r="K421" s="137" t="s">
        <v>909</v>
      </c>
      <c r="L421" s="137" t="s">
        <v>865</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x14ac:dyDescent="0.35">
      <c r="F422" s="252"/>
      <c r="H422" s="235"/>
      <c r="J422" s="246"/>
      <c r="K422" s="137" t="s">
        <v>910</v>
      </c>
      <c r="L422" s="137" t="s">
        <v>867</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x14ac:dyDescent="0.35">
      <c r="F423" s="252"/>
      <c r="H423" s="235"/>
      <c r="J423" s="246"/>
      <c r="K423" s="137" t="s">
        <v>911</v>
      </c>
      <c r="L423" s="137" t="s">
        <v>867</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x14ac:dyDescent="0.35">
      <c r="F424" s="252"/>
      <c r="H424" s="235"/>
      <c r="J424" s="246"/>
      <c r="K424" s="137" t="s">
        <v>912</v>
      </c>
      <c r="L424" s="137" t="s">
        <v>867</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x14ac:dyDescent="0.35">
      <c r="F425" s="252"/>
      <c r="H425" s="235"/>
      <c r="J425" s="246"/>
      <c r="K425" s="137" t="s">
        <v>910</v>
      </c>
      <c r="L425" s="137" t="s">
        <v>868</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x14ac:dyDescent="0.35">
      <c r="F426" s="252"/>
      <c r="H426" s="235"/>
      <c r="J426" s="246"/>
      <c r="K426" s="137" t="s">
        <v>911</v>
      </c>
      <c r="L426" s="137" t="s">
        <v>868</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x14ac:dyDescent="0.35">
      <c r="F427" s="252"/>
      <c r="H427" s="235"/>
      <c r="J427" s="246"/>
      <c r="K427" s="137" t="s">
        <v>912</v>
      </c>
      <c r="L427" s="137" t="s">
        <v>868</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x14ac:dyDescent="0.35">
      <c r="F428" s="252"/>
      <c r="H428" s="235"/>
      <c r="J428" s="246"/>
      <c r="K428" s="137" t="s">
        <v>910</v>
      </c>
      <c r="L428" s="137" t="s">
        <v>869</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x14ac:dyDescent="0.35">
      <c r="F429" s="252"/>
      <c r="H429" s="235"/>
      <c r="J429" s="246"/>
      <c r="K429" s="137" t="s">
        <v>911</v>
      </c>
      <c r="L429" s="137" t="s">
        <v>869</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x14ac:dyDescent="0.3">
      <c r="F430" s="252"/>
      <c r="H430" s="235"/>
      <c r="J430" s="246"/>
      <c r="K430" s="137" t="s">
        <v>912</v>
      </c>
      <c r="L430" s="137" t="s">
        <v>869</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x14ac:dyDescent="0.3">
      <c r="C433" s="138" t="s">
        <v>797</v>
      </c>
      <c r="G433" s="382" t="s">
        <v>913</v>
      </c>
      <c r="H433" s="383"/>
      <c r="I433" s="383"/>
      <c r="J433" s="383"/>
      <c r="K433" s="383"/>
      <c r="L433" s="383"/>
      <c r="M433" s="383"/>
      <c r="N433" s="383"/>
      <c r="O433" s="383"/>
      <c r="P433" s="383"/>
      <c r="Q433" s="383"/>
      <c r="R433" s="383"/>
      <c r="S433" s="383"/>
      <c r="T433" s="383"/>
      <c r="U433" s="383"/>
      <c r="V433" s="139"/>
      <c r="W433" s="139"/>
      <c r="X433" s="139"/>
      <c r="Y433" s="139"/>
      <c r="Z433" s="139"/>
      <c r="AA433" s="139"/>
      <c r="AB433" s="139"/>
    </row>
    <row r="434" spans="3:29" ht="14.25" customHeight="1" thickBot="1" x14ac:dyDescent="0.3">
      <c r="N434" s="312"/>
      <c r="O434" s="312"/>
      <c r="P434" s="312"/>
      <c r="Q434" s="312"/>
      <c r="R434" s="312"/>
      <c r="S434" s="312"/>
      <c r="T434" s="312"/>
      <c r="U434" s="312"/>
    </row>
    <row r="435" spans="3:29" ht="14.25" customHeight="1" x14ac:dyDescent="0.25">
      <c r="H435" s="373" t="s">
        <v>914</v>
      </c>
      <c r="I435" s="374"/>
      <c r="J435" s="374"/>
      <c r="K435" s="374"/>
      <c r="L435" s="374"/>
      <c r="M435" s="374"/>
      <c r="N435" s="376" t="s">
        <v>915</v>
      </c>
      <c r="O435" s="377"/>
      <c r="P435" s="377"/>
      <c r="Q435" s="377"/>
      <c r="R435" s="378"/>
      <c r="S435" s="313" t="s">
        <v>916</v>
      </c>
      <c r="T435" s="313" t="s">
        <v>917</v>
      </c>
      <c r="U435" s="314"/>
      <c r="V435" s="315"/>
      <c r="W435" s="315"/>
      <c r="X435" s="315"/>
      <c r="Y435" s="315"/>
      <c r="Z435" s="315"/>
      <c r="AA435" s="315"/>
      <c r="AB435" s="316"/>
    </row>
    <row r="436" spans="3:29" ht="14.25" customHeight="1" x14ac:dyDescent="0.35">
      <c r="H436" s="355" t="s">
        <v>940</v>
      </c>
      <c r="I436" s="356"/>
      <c r="J436" s="356"/>
      <c r="K436" s="356"/>
      <c r="L436" s="356"/>
      <c r="M436" s="357"/>
      <c r="N436" s="384" t="s">
        <v>953</v>
      </c>
      <c r="O436" s="385"/>
      <c r="P436" s="385"/>
      <c r="Q436" s="385"/>
      <c r="R436" s="385"/>
      <c r="S436" s="317"/>
      <c r="T436" s="317"/>
      <c r="U436" s="318"/>
      <c r="V436" s="318"/>
      <c r="W436" s="318"/>
      <c r="X436" s="318"/>
      <c r="Y436" s="318"/>
      <c r="Z436" s="318"/>
      <c r="AA436" s="318"/>
      <c r="AB436" s="319"/>
      <c r="AC436" s="132" t="s">
        <v>954</v>
      </c>
    </row>
    <row r="437" spans="3:29" ht="14.25" customHeight="1" x14ac:dyDescent="0.25">
      <c r="H437" s="355" t="s">
        <v>883</v>
      </c>
      <c r="I437" s="356"/>
      <c r="J437" s="356"/>
      <c r="K437" s="356"/>
      <c r="L437" s="356"/>
      <c r="M437" s="357"/>
      <c r="N437" s="379" t="s">
        <v>955</v>
      </c>
      <c r="O437" s="380"/>
      <c r="P437" s="380"/>
      <c r="Q437" s="380"/>
      <c r="R437" s="380"/>
      <c r="S437" s="320"/>
      <c r="T437" s="320"/>
      <c r="U437" s="321"/>
      <c r="V437" s="321"/>
      <c r="W437" s="321"/>
      <c r="X437" s="321"/>
      <c r="Y437" s="321"/>
      <c r="Z437" s="321"/>
      <c r="AA437" s="321"/>
      <c r="AB437" s="322"/>
    </row>
    <row r="438" spans="3:29" ht="30.4" customHeight="1" x14ac:dyDescent="0.35">
      <c r="H438" s="355" t="s">
        <v>887</v>
      </c>
      <c r="I438" s="356"/>
      <c r="J438" s="356"/>
      <c r="K438" s="356"/>
      <c r="L438" s="356"/>
      <c r="M438" s="357"/>
      <c r="N438" s="370" t="s">
        <v>956</v>
      </c>
      <c r="O438" s="371"/>
      <c r="P438" s="371"/>
      <c r="Q438" s="371"/>
      <c r="R438" s="372"/>
      <c r="S438" s="323"/>
      <c r="T438" s="323"/>
      <c r="U438" s="324"/>
      <c r="V438" s="324"/>
      <c r="W438" s="324"/>
      <c r="X438" s="324"/>
      <c r="Y438" s="324"/>
      <c r="Z438" s="324"/>
      <c r="AA438" s="324"/>
      <c r="AB438" s="325"/>
      <c r="AC438" s="132" t="s">
        <v>957</v>
      </c>
    </row>
    <row r="439" spans="3:29" ht="32.65" customHeight="1" x14ac:dyDescent="0.35">
      <c r="H439" s="355" t="s">
        <v>922</v>
      </c>
      <c r="I439" s="356"/>
      <c r="J439" s="356"/>
      <c r="K439" s="356"/>
      <c r="L439" s="356"/>
      <c r="M439" s="357"/>
      <c r="N439" s="370" t="s">
        <v>956</v>
      </c>
      <c r="O439" s="371"/>
      <c r="P439" s="371"/>
      <c r="Q439" s="371"/>
      <c r="R439" s="372"/>
      <c r="S439" s="326"/>
      <c r="T439" s="326"/>
      <c r="U439" s="327"/>
      <c r="V439" s="327"/>
      <c r="W439" s="327"/>
      <c r="X439" s="327"/>
      <c r="Y439" s="327"/>
      <c r="Z439" s="327"/>
      <c r="AA439" s="327"/>
      <c r="AB439" s="328"/>
      <c r="AC439" s="132" t="s">
        <v>957</v>
      </c>
    </row>
    <row r="440" spans="3:29" ht="14.25" customHeight="1" x14ac:dyDescent="0.25">
      <c r="H440" s="355" t="s">
        <v>923</v>
      </c>
      <c r="I440" s="356"/>
      <c r="J440" s="356"/>
      <c r="K440" s="356"/>
      <c r="L440" s="356"/>
      <c r="M440" s="357"/>
      <c r="N440" s="360" t="s">
        <v>924</v>
      </c>
      <c r="O440" s="361"/>
      <c r="P440" s="361"/>
      <c r="Q440" s="361"/>
      <c r="R440" s="361"/>
      <c r="S440" s="329"/>
      <c r="T440" s="329"/>
      <c r="U440" s="330"/>
      <c r="V440" s="330"/>
      <c r="W440" s="330"/>
      <c r="X440" s="330"/>
      <c r="Y440" s="330"/>
      <c r="Z440" s="330"/>
      <c r="AA440" s="330"/>
      <c r="AB440" s="331"/>
    </row>
    <row r="441" spans="3:29" ht="14.25" customHeight="1" thickBot="1" x14ac:dyDescent="0.3">
      <c r="H441" s="362" t="s">
        <v>925</v>
      </c>
      <c r="I441" s="363"/>
      <c r="J441" s="363"/>
      <c r="K441" s="363"/>
      <c r="L441" s="363"/>
      <c r="M441" s="364"/>
      <c r="N441" s="365" t="s">
        <v>924</v>
      </c>
      <c r="O441" s="366"/>
      <c r="P441" s="366"/>
      <c r="Q441" s="366"/>
      <c r="R441" s="366"/>
      <c r="S441" s="332"/>
      <c r="T441" s="333"/>
      <c r="U441" s="333"/>
      <c r="V441" s="334"/>
      <c r="W441" s="334"/>
      <c r="X441" s="334"/>
      <c r="Y441" s="334"/>
      <c r="Z441" s="334"/>
      <c r="AA441" s="334"/>
      <c r="AB441" s="335"/>
    </row>
    <row r="442" spans="3:29" ht="14.25" customHeight="1" thickBot="1" x14ac:dyDescent="0.3">
      <c r="H442" s="381"/>
      <c r="I442" s="381"/>
      <c r="J442" s="381"/>
      <c r="K442" s="381"/>
      <c r="L442" s="381"/>
      <c r="M442" s="381"/>
      <c r="N442" s="336"/>
      <c r="O442" s="336"/>
      <c r="P442" s="336"/>
      <c r="Q442" s="336"/>
      <c r="R442" s="336"/>
      <c r="S442" s="336"/>
      <c r="T442" s="336"/>
      <c r="U442" s="337"/>
      <c r="V442" s="337"/>
      <c r="W442" s="337"/>
      <c r="X442" s="337"/>
      <c r="Y442" s="337"/>
      <c r="Z442" s="337"/>
      <c r="AA442" s="337"/>
      <c r="AB442" s="337"/>
    </row>
    <row r="443" spans="3:29" ht="14.25" customHeight="1" x14ac:dyDescent="0.25">
      <c r="H443" s="373" t="s">
        <v>926</v>
      </c>
      <c r="I443" s="374"/>
      <c r="J443" s="374"/>
      <c r="K443" s="374"/>
      <c r="L443" s="374"/>
      <c r="M443" s="375"/>
      <c r="N443" s="376" t="s">
        <v>915</v>
      </c>
      <c r="O443" s="377"/>
      <c r="P443" s="377"/>
      <c r="Q443" s="377"/>
      <c r="R443" s="378"/>
      <c r="S443" s="313" t="s">
        <v>916</v>
      </c>
      <c r="T443" s="313" t="s">
        <v>917</v>
      </c>
      <c r="U443" s="338"/>
      <c r="V443" s="338"/>
      <c r="W443" s="338"/>
      <c r="X443" s="338"/>
      <c r="Y443" s="338"/>
      <c r="Z443" s="338"/>
      <c r="AA443" s="338"/>
      <c r="AB443" s="339"/>
    </row>
    <row r="444" spans="3:29" ht="14.25" customHeight="1" x14ac:dyDescent="0.25">
      <c r="H444" s="355" t="s">
        <v>883</v>
      </c>
      <c r="I444" s="356"/>
      <c r="J444" s="356"/>
      <c r="K444" s="356"/>
      <c r="L444" s="356"/>
      <c r="M444" s="357"/>
      <c r="N444" s="358" t="s">
        <v>958</v>
      </c>
      <c r="O444" s="359"/>
      <c r="P444" s="359"/>
      <c r="Q444" s="359"/>
      <c r="R444" s="359"/>
      <c r="S444" s="329"/>
      <c r="T444" s="329"/>
      <c r="U444" s="330"/>
      <c r="V444" s="330"/>
      <c r="W444" s="330"/>
      <c r="X444" s="330"/>
      <c r="Y444" s="330"/>
      <c r="Z444" s="330"/>
      <c r="AA444" s="330"/>
      <c r="AB444" s="340"/>
    </row>
    <row r="445" spans="3:29" ht="14.25" customHeight="1" x14ac:dyDescent="0.25">
      <c r="H445" s="355" t="s">
        <v>887</v>
      </c>
      <c r="I445" s="356"/>
      <c r="J445" s="356"/>
      <c r="K445" s="356"/>
      <c r="L445" s="356"/>
      <c r="M445" s="357"/>
      <c r="N445" s="358" t="s">
        <v>959</v>
      </c>
      <c r="O445" s="359"/>
      <c r="P445" s="359"/>
      <c r="Q445" s="359"/>
      <c r="R445" s="359"/>
      <c r="S445" s="329"/>
      <c r="T445" s="329"/>
      <c r="U445" s="330"/>
      <c r="V445" s="330"/>
      <c r="W445" s="330"/>
      <c r="X445" s="330"/>
      <c r="Y445" s="330"/>
      <c r="Z445" s="330"/>
      <c r="AA445" s="330"/>
      <c r="AB445" s="340"/>
    </row>
    <row r="446" spans="3:29" ht="30.4" customHeight="1" x14ac:dyDescent="0.35">
      <c r="H446" s="367" t="s">
        <v>929</v>
      </c>
      <c r="I446" s="368"/>
      <c r="J446" s="368"/>
      <c r="K446" s="368"/>
      <c r="L446" s="368"/>
      <c r="M446" s="369"/>
      <c r="N446" s="370" t="s">
        <v>956</v>
      </c>
      <c r="O446" s="371"/>
      <c r="P446" s="371"/>
      <c r="Q446" s="371"/>
      <c r="R446" s="372"/>
      <c r="S446" s="256"/>
      <c r="T446" s="263"/>
      <c r="U446" s="256"/>
      <c r="V446" s="256"/>
      <c r="W446" s="256"/>
      <c r="X446" s="256"/>
      <c r="Y446" s="256"/>
      <c r="Z446" s="256"/>
      <c r="AA446" s="256"/>
      <c r="AB446" s="257"/>
    </row>
    <row r="447" spans="3:29" ht="30.75" customHeight="1" x14ac:dyDescent="0.25">
      <c r="H447" s="355" t="s">
        <v>922</v>
      </c>
      <c r="I447" s="356"/>
      <c r="J447" s="356"/>
      <c r="K447" s="356"/>
      <c r="L447" s="356"/>
      <c r="M447" s="357"/>
      <c r="N447" s="358" t="s">
        <v>959</v>
      </c>
      <c r="O447" s="359"/>
      <c r="P447" s="359"/>
      <c r="Q447" s="359"/>
      <c r="R447" s="359"/>
      <c r="S447" s="329"/>
      <c r="T447" s="329"/>
      <c r="U447" s="330"/>
      <c r="V447" s="330"/>
      <c r="W447" s="330"/>
      <c r="X447" s="330"/>
      <c r="Y447" s="330"/>
      <c r="Z447" s="330"/>
      <c r="AA447" s="330"/>
      <c r="AB447" s="340"/>
    </row>
    <row r="448" spans="3:29" ht="13.5" customHeight="1" x14ac:dyDescent="0.25">
      <c r="H448" s="355" t="s">
        <v>923</v>
      </c>
      <c r="I448" s="356"/>
      <c r="J448" s="356"/>
      <c r="K448" s="356"/>
      <c r="L448" s="356"/>
      <c r="M448" s="357"/>
      <c r="N448" s="360" t="s">
        <v>924</v>
      </c>
      <c r="O448" s="361"/>
      <c r="P448" s="361"/>
      <c r="Q448" s="361"/>
      <c r="R448" s="361"/>
      <c r="S448" s="329"/>
      <c r="T448" s="329"/>
      <c r="U448" s="330"/>
      <c r="V448" s="330"/>
      <c r="W448" s="330"/>
      <c r="X448" s="330"/>
      <c r="Y448" s="330"/>
      <c r="Z448" s="330"/>
      <c r="AA448" s="330"/>
      <c r="AB448" s="340"/>
    </row>
    <row r="449" spans="8:28" ht="14.25" customHeight="1" thickBot="1" x14ac:dyDescent="0.3">
      <c r="H449" s="362" t="s">
        <v>931</v>
      </c>
      <c r="I449" s="363"/>
      <c r="J449" s="363"/>
      <c r="K449" s="363"/>
      <c r="L449" s="363"/>
      <c r="M449" s="364"/>
      <c r="N449" s="365" t="s">
        <v>924</v>
      </c>
      <c r="O449" s="366"/>
      <c r="P449" s="366"/>
      <c r="Q449" s="366"/>
      <c r="R449" s="366"/>
      <c r="S449" s="333"/>
      <c r="T449" s="333"/>
      <c r="U449" s="333"/>
      <c r="V449" s="334"/>
      <c r="W449" s="334"/>
      <c r="X449" s="334"/>
      <c r="Y449" s="334"/>
      <c r="Z449" s="334"/>
      <c r="AA449" s="334"/>
      <c r="AB449" s="335"/>
    </row>
    <row r="453" spans="8:28" ht="14.25" customHeight="1" x14ac:dyDescent="0.25">
      <c r="S453" s="132" t="s">
        <v>821</v>
      </c>
    </row>
    <row r="455" spans="8:28" ht="14.25" customHeight="1" x14ac:dyDescent="0.25">
      <c r="N455" s="341"/>
    </row>
    <row r="457" spans="8:28" ht="14.25" customHeight="1" x14ac:dyDescent="0.25">
      <c r="M457" s="341"/>
    </row>
    <row r="702" spans="13:44" ht="14.25" customHeight="1" x14ac:dyDescent="0.25">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25"/>
  <cols>
    <col min="1" max="1" width="9.453125" style="132"/>
    <col min="2" max="7" width="1.453125" style="132" customWidth="1"/>
    <col min="8" max="8" width="5.453125" style="132" customWidth="1"/>
    <col min="9" max="9" width="7.453125" style="132" bestFit="1" customWidth="1"/>
    <col min="10" max="10" width="16.453125" style="132" customWidth="1"/>
    <col min="11" max="11" width="55" style="132" bestFit="1" customWidth="1"/>
    <col min="12" max="12" width="22.453125" style="132" customWidth="1"/>
    <col min="13" max="16" width="11.453125" style="132" customWidth="1"/>
    <col min="17" max="17" width="12.453125" style="132" customWidth="1"/>
    <col min="18" max="18" width="13.453125" style="132" customWidth="1"/>
    <col min="19" max="19" width="14" style="132" customWidth="1"/>
    <col min="20" max="24" width="11.453125" style="132" customWidth="1"/>
    <col min="25" max="25" width="9.453125" style="132" bestFit="1" customWidth="1"/>
    <col min="26" max="45" width="11.453125" style="132" customWidth="1"/>
    <col min="46" max="16384" width="9.453125" style="132"/>
  </cols>
  <sheetData>
    <row r="1" spans="1:110" ht="18" x14ac:dyDescent="0.4">
      <c r="A1" s="130" t="s">
        <v>770</v>
      </c>
      <c r="B1" s="130"/>
      <c r="C1" s="130"/>
      <c r="D1" s="130"/>
      <c r="E1" s="130"/>
      <c r="F1" s="130"/>
      <c r="G1" s="130"/>
      <c r="H1" s="130"/>
      <c r="I1" s="131"/>
      <c r="M1" s="133" t="s">
        <v>793</v>
      </c>
    </row>
    <row r="2" spans="1:110" ht="14.25" customHeight="1" x14ac:dyDescent="0.35">
      <c r="A2"/>
      <c r="B2"/>
      <c r="C2"/>
      <c r="D2"/>
      <c r="E2"/>
      <c r="F2" s="134"/>
      <c r="G2" s="134"/>
      <c r="H2" s="134"/>
      <c r="I2" s="134"/>
      <c r="J2" s="134"/>
      <c r="K2" s="134"/>
      <c r="L2" s="134"/>
      <c r="M2" s="134"/>
      <c r="N2" s="134"/>
      <c r="O2" s="134"/>
      <c r="P2" s="134"/>
      <c r="Q2" s="134"/>
      <c r="R2" s="134"/>
      <c r="S2" s="134"/>
      <c r="T2" s="134"/>
      <c r="U2" s="135" t="s">
        <v>794</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x14ac:dyDescent="0.35">
      <c r="A3"/>
      <c r="B3"/>
      <c r="C3"/>
      <c r="D3"/>
      <c r="E3"/>
      <c r="U3" s="136" t="s">
        <v>795</v>
      </c>
    </row>
    <row r="4" spans="1:110" ht="14.25" customHeight="1" x14ac:dyDescent="0.3">
      <c r="J4" s="137"/>
      <c r="U4" s="408" t="s">
        <v>796</v>
      </c>
    </row>
    <row r="5" spans="1:110" ht="14.25" customHeight="1" x14ac:dyDescent="0.25">
      <c r="U5" s="409"/>
    </row>
    <row r="7" spans="1:110" ht="14.25" customHeight="1" x14ac:dyDescent="0.35">
      <c r="B7" s="138" t="s">
        <v>797</v>
      </c>
      <c r="G7" s="383" t="s">
        <v>798</v>
      </c>
      <c r="H7" s="470"/>
      <c r="I7" s="470"/>
      <c r="J7" s="470"/>
      <c r="K7" s="470"/>
      <c r="L7" s="470"/>
      <c r="M7" s="470"/>
      <c r="N7" s="470"/>
      <c r="O7" s="470"/>
      <c r="P7" s="470"/>
      <c r="Q7" s="470"/>
      <c r="R7" s="470"/>
      <c r="S7" s="470"/>
      <c r="T7" s="470"/>
      <c r="U7" s="470"/>
      <c r="V7" s="470"/>
      <c r="W7" s="470"/>
      <c r="X7" s="471"/>
    </row>
    <row r="8" spans="1:110" ht="14.25" customHeight="1" thickBot="1" x14ac:dyDescent="0.3">
      <c r="G8" s="140"/>
      <c r="X8" s="141"/>
    </row>
    <row r="9" spans="1:110" ht="14.25" customHeight="1" thickBot="1" x14ac:dyDescent="0.3">
      <c r="G9" s="140"/>
      <c r="H9" s="472" t="s">
        <v>799</v>
      </c>
      <c r="J9" s="413" t="s">
        <v>800</v>
      </c>
      <c r="K9" s="414"/>
      <c r="L9" s="415"/>
      <c r="M9" s="474">
        <v>2021</v>
      </c>
      <c r="N9" s="475"/>
      <c r="O9" s="475"/>
      <c r="P9" s="476"/>
      <c r="R9" s="142"/>
      <c r="X9" s="141"/>
    </row>
    <row r="10" spans="1:110" ht="14.25" customHeight="1" thickBot="1" x14ac:dyDescent="0.4">
      <c r="G10" s="140"/>
      <c r="H10" s="473"/>
      <c r="J10" s="143" t="s">
        <v>801</v>
      </c>
      <c r="P10" s="141"/>
      <c r="R10"/>
      <c r="S10"/>
      <c r="T10"/>
      <c r="U10"/>
      <c r="V10"/>
      <c r="X10" s="141"/>
      <c r="AB10"/>
      <c r="AC10"/>
    </row>
    <row r="11" spans="1:110" ht="14.25" customHeight="1" x14ac:dyDescent="0.35">
      <c r="G11" s="140"/>
      <c r="H11" s="473"/>
      <c r="J11" s="144" t="s">
        <v>802</v>
      </c>
      <c r="K11" s="145"/>
      <c r="L11" s="145"/>
      <c r="M11" s="145"/>
      <c r="N11" s="145"/>
      <c r="P11"/>
      <c r="Q11"/>
      <c r="R11"/>
      <c r="S11"/>
      <c r="T11"/>
      <c r="X11" s="141"/>
    </row>
    <row r="12" spans="1:110" ht="13.5" customHeight="1" thickBot="1" x14ac:dyDescent="0.3">
      <c r="G12" s="140"/>
      <c r="H12" s="473"/>
      <c r="X12" s="141"/>
    </row>
    <row r="13" spans="1:110" ht="45.75" customHeight="1" thickBot="1" x14ac:dyDescent="0.3">
      <c r="G13" s="140"/>
      <c r="H13" s="473"/>
      <c r="J13" s="390" t="s">
        <v>803</v>
      </c>
      <c r="K13" s="147" t="s">
        <v>804</v>
      </c>
      <c r="L13" s="147" t="s">
        <v>805</v>
      </c>
      <c r="M13" s="147" t="s">
        <v>806</v>
      </c>
      <c r="N13" s="147" t="s">
        <v>807</v>
      </c>
      <c r="O13" s="147" t="s">
        <v>808</v>
      </c>
      <c r="P13" s="147" t="s">
        <v>809</v>
      </c>
      <c r="Q13" s="147" t="s">
        <v>810</v>
      </c>
      <c r="R13" s="147" t="s">
        <v>811</v>
      </c>
      <c r="X13" s="141"/>
    </row>
    <row r="14" spans="1:110" ht="14.25" customHeight="1" x14ac:dyDescent="0.25">
      <c r="G14" s="140"/>
      <c r="H14" s="473"/>
      <c r="J14" s="390"/>
      <c r="K14" s="148" t="s">
        <v>812</v>
      </c>
      <c r="L14" s="148" t="s">
        <v>813</v>
      </c>
      <c r="M14" s="148" t="s">
        <v>814</v>
      </c>
      <c r="N14" s="148" t="s">
        <v>815</v>
      </c>
      <c r="O14" s="148" t="s">
        <v>816</v>
      </c>
      <c r="P14" s="148" t="s">
        <v>814</v>
      </c>
      <c r="Q14" s="148" t="s">
        <v>817</v>
      </c>
      <c r="R14" s="149">
        <v>9.5</v>
      </c>
      <c r="S14" s="150"/>
      <c r="X14" s="141"/>
    </row>
    <row r="15" spans="1:110" ht="14.25" customHeight="1" x14ac:dyDescent="0.25">
      <c r="G15" s="140"/>
      <c r="H15" s="473"/>
      <c r="J15" s="390"/>
      <c r="K15" s="151" t="s">
        <v>818</v>
      </c>
      <c r="L15" s="151" t="s">
        <v>813</v>
      </c>
      <c r="M15" s="151" t="s">
        <v>819</v>
      </c>
      <c r="N15" s="151" t="s">
        <v>815</v>
      </c>
      <c r="O15" s="151" t="s">
        <v>816</v>
      </c>
      <c r="P15" s="151" t="s">
        <v>819</v>
      </c>
      <c r="Q15" s="151" t="s">
        <v>820</v>
      </c>
      <c r="R15" s="152">
        <v>8.9</v>
      </c>
      <c r="X15" s="141"/>
      <c r="AA15" s="132" t="s">
        <v>821</v>
      </c>
    </row>
    <row r="16" spans="1:110" ht="14.25" customHeight="1" x14ac:dyDescent="0.25">
      <c r="G16" s="140"/>
      <c r="H16" s="473"/>
      <c r="J16" s="390"/>
      <c r="K16" s="153" t="s">
        <v>822</v>
      </c>
      <c r="L16" s="153" t="s">
        <v>813</v>
      </c>
      <c r="M16" s="153" t="s">
        <v>823</v>
      </c>
      <c r="N16" s="153" t="s">
        <v>815</v>
      </c>
      <c r="O16" s="153" t="s">
        <v>816</v>
      </c>
      <c r="P16" s="153" t="s">
        <v>823</v>
      </c>
      <c r="Q16" s="153" t="s">
        <v>824</v>
      </c>
      <c r="R16" s="154">
        <v>8.6999999999999993</v>
      </c>
      <c r="X16" s="141"/>
    </row>
    <row r="17" spans="7:29" ht="14.25" customHeight="1" x14ac:dyDescent="0.25">
      <c r="G17" s="140"/>
      <c r="H17" s="473"/>
      <c r="J17" s="390"/>
      <c r="K17" s="151" t="s">
        <v>825</v>
      </c>
      <c r="L17" s="151" t="s">
        <v>813</v>
      </c>
      <c r="M17" s="151" t="s">
        <v>826</v>
      </c>
      <c r="N17" s="151" t="s">
        <v>815</v>
      </c>
      <c r="O17" s="151" t="s">
        <v>816</v>
      </c>
      <c r="P17" s="151" t="s">
        <v>826</v>
      </c>
      <c r="Q17" s="151" t="s">
        <v>827</v>
      </c>
      <c r="R17" s="152">
        <v>8.5</v>
      </c>
      <c r="X17" s="141"/>
    </row>
    <row r="18" spans="7:29" ht="14.25" customHeight="1" x14ac:dyDescent="0.25">
      <c r="G18" s="140"/>
      <c r="H18" s="473"/>
      <c r="J18" s="390"/>
      <c r="K18" s="153" t="s">
        <v>828</v>
      </c>
      <c r="L18" s="153" t="s">
        <v>813</v>
      </c>
      <c r="M18" s="153" t="s">
        <v>829</v>
      </c>
      <c r="N18" s="153" t="s">
        <v>815</v>
      </c>
      <c r="O18" s="153" t="s">
        <v>816</v>
      </c>
      <c r="P18" s="153" t="s">
        <v>829</v>
      </c>
      <c r="Q18" s="153" t="s">
        <v>830</v>
      </c>
      <c r="R18" s="154">
        <v>8.1999999999999993</v>
      </c>
    </row>
    <row r="19" spans="7:29" ht="14.25" customHeight="1" x14ac:dyDescent="0.25">
      <c r="G19" s="140"/>
      <c r="H19" s="473"/>
      <c r="J19" s="390"/>
      <c r="K19" s="155" t="s">
        <v>831</v>
      </c>
      <c r="L19" s="155" t="s">
        <v>813</v>
      </c>
      <c r="M19" s="155" t="s">
        <v>832</v>
      </c>
      <c r="N19" s="155" t="s">
        <v>815</v>
      </c>
      <c r="O19" s="155" t="s">
        <v>816</v>
      </c>
      <c r="P19" s="155" t="s">
        <v>832</v>
      </c>
      <c r="Q19" s="155" t="s">
        <v>833</v>
      </c>
      <c r="R19" s="156">
        <v>7.8</v>
      </c>
    </row>
    <row r="20" spans="7:29" ht="14.25" customHeight="1" x14ac:dyDescent="0.25">
      <c r="G20" s="140"/>
      <c r="H20" s="473"/>
      <c r="J20" s="390"/>
      <c r="K20" s="153" t="s">
        <v>834</v>
      </c>
      <c r="L20" s="153" t="s">
        <v>813</v>
      </c>
      <c r="M20" s="153" t="s">
        <v>835</v>
      </c>
      <c r="N20" s="153" t="s">
        <v>815</v>
      </c>
      <c r="O20" s="153" t="s">
        <v>816</v>
      </c>
      <c r="P20" s="153" t="s">
        <v>835</v>
      </c>
      <c r="Q20" s="153" t="s">
        <v>836</v>
      </c>
      <c r="R20" s="154">
        <v>7.4</v>
      </c>
    </row>
    <row r="21" spans="7:29" ht="14.25" customHeight="1" x14ac:dyDescent="0.25">
      <c r="G21" s="140"/>
      <c r="H21" s="473"/>
      <c r="J21" s="390"/>
      <c r="K21" s="151" t="s">
        <v>837</v>
      </c>
      <c r="L21" s="151" t="s">
        <v>838</v>
      </c>
      <c r="M21" s="151" t="s">
        <v>839</v>
      </c>
      <c r="N21" s="151" t="s">
        <v>815</v>
      </c>
      <c r="O21" s="151" t="s">
        <v>816</v>
      </c>
      <c r="P21" s="151" t="s">
        <v>839</v>
      </c>
      <c r="Q21" s="151" t="s">
        <v>840</v>
      </c>
      <c r="R21" s="152">
        <v>6.8</v>
      </c>
    </row>
    <row r="22" spans="7:29" ht="14.25" customHeight="1" x14ac:dyDescent="0.25">
      <c r="G22" s="140"/>
      <c r="H22" s="473"/>
      <c r="J22" s="390"/>
      <c r="K22" s="153" t="s">
        <v>841</v>
      </c>
      <c r="L22" s="153" t="s">
        <v>842</v>
      </c>
      <c r="M22" s="153" t="s">
        <v>843</v>
      </c>
      <c r="N22" s="153" t="s">
        <v>815</v>
      </c>
      <c r="O22" s="153" t="s">
        <v>816</v>
      </c>
      <c r="P22" s="153" t="s">
        <v>843</v>
      </c>
      <c r="Q22" s="153" t="s">
        <v>844</v>
      </c>
      <c r="R22" s="154">
        <v>6.2</v>
      </c>
    </row>
    <row r="23" spans="7:29" ht="14.25" customHeight="1" thickBot="1" x14ac:dyDescent="0.3">
      <c r="G23" s="140"/>
      <c r="H23" s="473"/>
      <c r="J23" s="390"/>
      <c r="K23" s="157" t="s">
        <v>845</v>
      </c>
      <c r="L23" s="157" t="s">
        <v>846</v>
      </c>
      <c r="M23" s="157" t="s">
        <v>847</v>
      </c>
      <c r="N23" s="157" t="s">
        <v>815</v>
      </c>
      <c r="O23" s="157" t="s">
        <v>816</v>
      </c>
      <c r="P23" s="157" t="s">
        <v>847</v>
      </c>
      <c r="Q23" s="157" t="s">
        <v>848</v>
      </c>
      <c r="R23" s="158">
        <v>5.2</v>
      </c>
    </row>
    <row r="24" spans="7:29" ht="14.25" customHeight="1" x14ac:dyDescent="0.25">
      <c r="G24" s="140"/>
      <c r="H24" s="473"/>
      <c r="J24" s="390"/>
    </row>
    <row r="25" spans="7:29" ht="14.25" customHeight="1" x14ac:dyDescent="0.25">
      <c r="G25" s="140"/>
      <c r="H25" s="473"/>
      <c r="J25" s="390"/>
      <c r="P25" s="132" t="s">
        <v>849</v>
      </c>
      <c r="U25" s="141"/>
    </row>
    <row r="26" spans="7:29" ht="14.25" customHeight="1" x14ac:dyDescent="0.25">
      <c r="G26" s="140"/>
    </row>
    <row r="27" spans="7:29" ht="14.25" customHeight="1" thickBot="1" x14ac:dyDescent="0.3">
      <c r="G27" s="140"/>
      <c r="Q27" s="132" t="s">
        <v>850</v>
      </c>
      <c r="S27" s="159" t="s">
        <v>962</v>
      </c>
    </row>
    <row r="28" spans="7:29" ht="14.25" customHeight="1" x14ac:dyDescent="0.3">
      <c r="G28" s="140"/>
      <c r="H28" s="462" t="s">
        <v>851</v>
      </c>
      <c r="J28" s="396" t="s">
        <v>852</v>
      </c>
      <c r="K28" s="397"/>
      <c r="L28" s="397"/>
      <c r="M28" s="397"/>
      <c r="N28" s="397"/>
      <c r="O28" s="398"/>
      <c r="Q28" s="132" t="s">
        <v>853</v>
      </c>
      <c r="S28" s="160">
        <v>20</v>
      </c>
    </row>
    <row r="29" spans="7:29" ht="14.25" customHeight="1" thickBot="1" x14ac:dyDescent="0.3">
      <c r="G29" s="140"/>
      <c r="H29" s="463"/>
      <c r="J29" s="161" t="s">
        <v>854</v>
      </c>
      <c r="K29" s="162"/>
      <c r="L29" s="162"/>
      <c r="M29" s="162"/>
      <c r="N29" s="162"/>
      <c r="O29" s="163">
        <v>20</v>
      </c>
      <c r="Z29" s="164"/>
      <c r="AA29" s="164"/>
      <c r="AB29" s="164"/>
      <c r="AC29" s="164"/>
    </row>
    <row r="30" spans="7:29" ht="14.25" customHeight="1" x14ac:dyDescent="0.25">
      <c r="G30" s="140"/>
      <c r="H30" s="463"/>
      <c r="J30" s="165" t="s">
        <v>855</v>
      </c>
      <c r="K30" s="166"/>
      <c r="L30" s="166"/>
      <c r="M30" s="166"/>
      <c r="N30" s="166"/>
      <c r="O30" s="167">
        <v>5</v>
      </c>
    </row>
    <row r="31" spans="7:29" ht="14.25" customHeight="1" thickBot="1" x14ac:dyDescent="0.3">
      <c r="G31" s="140"/>
      <c r="H31" s="463"/>
      <c r="J31" s="464" t="s">
        <v>856</v>
      </c>
      <c r="K31" s="465"/>
      <c r="L31" s="465"/>
      <c r="M31" s="465"/>
      <c r="N31" s="465"/>
      <c r="O31" s="168">
        <v>0.02</v>
      </c>
    </row>
    <row r="32" spans="7:29" ht="14.25" customHeight="1" x14ac:dyDescent="0.3">
      <c r="G32" s="140"/>
      <c r="H32" s="463"/>
      <c r="J32" s="169" t="s">
        <v>857</v>
      </c>
      <c r="K32" s="170"/>
      <c r="L32" s="170"/>
      <c r="N32" s="171"/>
      <c r="O32" s="172">
        <v>3</v>
      </c>
    </row>
    <row r="33" spans="7:42" ht="26.25" customHeight="1" x14ac:dyDescent="0.25">
      <c r="G33" s="140"/>
      <c r="H33" s="463"/>
      <c r="J33" s="173" t="s">
        <v>172</v>
      </c>
      <c r="K33" s="174" t="s">
        <v>858</v>
      </c>
      <c r="L33" s="466" t="s">
        <v>859</v>
      </c>
      <c r="M33" s="468" t="s">
        <v>860</v>
      </c>
    </row>
    <row r="34" spans="7:42" ht="26.25" customHeight="1" x14ac:dyDescent="0.25">
      <c r="G34" s="140"/>
      <c r="H34" s="463"/>
      <c r="J34" s="175" t="s">
        <v>861</v>
      </c>
      <c r="K34" s="176" t="s">
        <v>862</v>
      </c>
      <c r="L34" s="467"/>
      <c r="M34" s="469"/>
    </row>
    <row r="35" spans="7:42" ht="14.25" customHeight="1" x14ac:dyDescent="0.25">
      <c r="G35" s="140"/>
      <c r="H35" s="463"/>
      <c r="J35" s="177">
        <v>0</v>
      </c>
      <c r="K35" s="178">
        <v>0.8</v>
      </c>
      <c r="L35" s="178">
        <v>0.8</v>
      </c>
      <c r="M35" s="179">
        <v>0.19999999999999996</v>
      </c>
    </row>
    <row r="36" spans="7:42" ht="14.25" customHeight="1" x14ac:dyDescent="0.25">
      <c r="G36" s="140"/>
      <c r="H36" s="463"/>
      <c r="J36" s="180">
        <v>1</v>
      </c>
      <c r="K36" s="181">
        <v>0.1</v>
      </c>
      <c r="L36" s="181">
        <v>0.8</v>
      </c>
      <c r="M36" s="179">
        <v>0.19999999999999996</v>
      </c>
      <c r="O36" s="182"/>
    </row>
    <row r="37" spans="7:42" ht="14.25" customHeight="1" thickBot="1" x14ac:dyDescent="0.3">
      <c r="G37" s="140"/>
      <c r="H37" s="463"/>
      <c r="J37" s="183">
        <v>2</v>
      </c>
      <c r="K37" s="184">
        <v>0.1</v>
      </c>
      <c r="L37" s="184">
        <v>0.8</v>
      </c>
      <c r="M37" s="185">
        <v>0.19999999999999996</v>
      </c>
    </row>
    <row r="38" spans="7:42" ht="14.25" customHeight="1" x14ac:dyDescent="0.25">
      <c r="G38" s="140"/>
      <c r="H38" s="463"/>
      <c r="M38" s="186"/>
    </row>
    <row r="39" spans="7:42" ht="14.25" customHeight="1" x14ac:dyDescent="0.35">
      <c r="H39" s="463"/>
      <c r="P39"/>
      <c r="Q39"/>
      <c r="R39"/>
      <c r="S39"/>
      <c r="T39"/>
    </row>
    <row r="40" spans="7:42" ht="14.25" customHeight="1" x14ac:dyDescent="0.25">
      <c r="H40" s="463"/>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x14ac:dyDescent="0.3">
      <c r="H41" s="463"/>
      <c r="J41" s="390" t="s">
        <v>863</v>
      </c>
      <c r="K41" s="187" t="s">
        <v>864</v>
      </c>
      <c r="L41" s="187" t="s">
        <v>865</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x14ac:dyDescent="0.3">
      <c r="H42" s="463"/>
      <c r="J42" s="390"/>
      <c r="K42" s="187" t="s">
        <v>866</v>
      </c>
      <c r="L42" s="187" t="s">
        <v>867</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x14ac:dyDescent="0.3">
      <c r="H43" s="463"/>
      <c r="J43" s="390"/>
      <c r="K43" s="187" t="s">
        <v>866</v>
      </c>
      <c r="L43" s="187" t="s">
        <v>868</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x14ac:dyDescent="0.3">
      <c r="H44" s="463"/>
      <c r="J44" s="390"/>
      <c r="K44" s="187" t="s">
        <v>866</v>
      </c>
      <c r="L44" s="187" t="s">
        <v>869</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x14ac:dyDescent="0.35">
      <c r="H45" s="463"/>
      <c r="J45" s="390"/>
      <c r="K45" s="187" t="s">
        <v>870</v>
      </c>
      <c r="L45" s="187" t="s">
        <v>867</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x14ac:dyDescent="0.35">
      <c r="H46" s="463"/>
      <c r="J46" s="390"/>
      <c r="K46" s="187" t="s">
        <v>870</v>
      </c>
      <c r="L46" s="187" t="s">
        <v>868</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x14ac:dyDescent="0.35">
      <c r="H47" s="463"/>
      <c r="J47" s="390"/>
      <c r="K47" s="187" t="s">
        <v>870</v>
      </c>
      <c r="L47" s="187" t="s">
        <v>869</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x14ac:dyDescent="0.3">
      <c r="H48" s="463"/>
      <c r="J48" s="390"/>
      <c r="K48" s="187" t="s">
        <v>871</v>
      </c>
      <c r="L48" s="187" t="s">
        <v>865</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x14ac:dyDescent="0.3">
      <c r="H49" s="463"/>
      <c r="J49" s="390"/>
      <c r="K49" s="187" t="s">
        <v>872</v>
      </c>
      <c r="L49" s="187" t="s">
        <v>867</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x14ac:dyDescent="0.3">
      <c r="H50" s="463"/>
      <c r="J50" s="390"/>
      <c r="K50" s="187" t="s">
        <v>872</v>
      </c>
      <c r="L50" s="187" t="s">
        <v>868</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x14ac:dyDescent="0.3">
      <c r="H51" s="463"/>
      <c r="J51" s="390"/>
      <c r="K51" s="187" t="s">
        <v>872</v>
      </c>
      <c r="L51" s="187" t="s">
        <v>869</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x14ac:dyDescent="0.35">
      <c r="H52" s="463"/>
      <c r="J52" s="390"/>
      <c r="K52" s="187" t="s">
        <v>873</v>
      </c>
      <c r="L52" s="187" t="s">
        <v>867</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x14ac:dyDescent="0.35">
      <c r="H53" s="463"/>
      <c r="J53" s="390"/>
      <c r="K53" s="187" t="s">
        <v>873</v>
      </c>
      <c r="L53" s="187" t="s">
        <v>868</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x14ac:dyDescent="0.35">
      <c r="H54" s="463"/>
      <c r="J54" s="390"/>
      <c r="K54" s="187" t="s">
        <v>873</v>
      </c>
      <c r="L54" s="187" t="s">
        <v>869</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x14ac:dyDescent="0.3">
      <c r="H55" s="463"/>
      <c r="J55" s="390"/>
      <c r="K55" s="187" t="s">
        <v>874</v>
      </c>
      <c r="L55" s="187" t="s">
        <v>867</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x14ac:dyDescent="0.3">
      <c r="H56" s="463"/>
      <c r="J56" s="390"/>
      <c r="K56" s="187" t="s">
        <v>874</v>
      </c>
      <c r="L56" s="187" t="s">
        <v>868</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x14ac:dyDescent="0.3">
      <c r="H57" s="463"/>
      <c r="J57" s="390"/>
      <c r="K57" s="187" t="s">
        <v>874</v>
      </c>
      <c r="L57" s="187" t="s">
        <v>869</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x14ac:dyDescent="0.3">
      <c r="H58" s="463"/>
      <c r="J58" s="390"/>
      <c r="K58" s="187" t="s">
        <v>875</v>
      </c>
      <c r="L58" s="187" t="s">
        <v>865</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x14ac:dyDescent="0.3">
      <c r="H59" s="463"/>
      <c r="J59" s="390"/>
      <c r="K59" s="187" t="s">
        <v>876</v>
      </c>
      <c r="L59" s="187" t="s">
        <v>867</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x14ac:dyDescent="0.3">
      <c r="H60" s="463"/>
      <c r="J60" s="390"/>
      <c r="K60" s="187" t="s">
        <v>876</v>
      </c>
      <c r="L60" s="187" t="s">
        <v>868</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x14ac:dyDescent="0.3">
      <c r="H61" s="463"/>
      <c r="J61" s="390"/>
      <c r="K61" s="187" t="s">
        <v>876</v>
      </c>
      <c r="L61" s="187" t="s">
        <v>869</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x14ac:dyDescent="0.35">
      <c r="H62" s="463"/>
      <c r="J62" s="390"/>
      <c r="K62" s="187" t="s">
        <v>877</v>
      </c>
      <c r="L62" s="187" t="s">
        <v>867</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x14ac:dyDescent="0.35">
      <c r="H63" s="463"/>
      <c r="J63" s="390"/>
      <c r="K63" s="187" t="s">
        <v>877</v>
      </c>
      <c r="L63" s="187" t="s">
        <v>868</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x14ac:dyDescent="0.35">
      <c r="H64" s="463"/>
      <c r="J64" s="390"/>
      <c r="K64" s="187" t="s">
        <v>877</v>
      </c>
      <c r="L64" s="187" t="s">
        <v>869</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x14ac:dyDescent="0.3">
      <c r="H65" s="463"/>
      <c r="J65" s="390"/>
      <c r="K65" s="191" t="s">
        <v>878</v>
      </c>
      <c r="L65" s="187" t="s">
        <v>867</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x14ac:dyDescent="0.3">
      <c r="H66" s="463"/>
      <c r="J66" s="390"/>
      <c r="K66" s="191" t="s">
        <v>878</v>
      </c>
      <c r="L66" s="187" t="s">
        <v>868</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x14ac:dyDescent="0.3">
      <c r="H67" s="463"/>
      <c r="J67" s="390"/>
      <c r="K67" s="191" t="s">
        <v>878</v>
      </c>
      <c r="L67" s="187" t="s">
        <v>869</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x14ac:dyDescent="0.3">
      <c r="H68" s="463"/>
      <c r="J68" s="390"/>
      <c r="K68" s="191" t="s">
        <v>879</v>
      </c>
      <c r="L68" s="187" t="s">
        <v>867</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x14ac:dyDescent="0.3">
      <c r="H69" s="463"/>
      <c r="J69" s="146"/>
      <c r="K69" s="191" t="s">
        <v>879</v>
      </c>
      <c r="L69" s="187" t="s">
        <v>868</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x14ac:dyDescent="0.3">
      <c r="H70" s="463"/>
      <c r="J70" s="146"/>
      <c r="K70" s="191" t="s">
        <v>879</v>
      </c>
      <c r="L70" s="187" t="s">
        <v>869</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x14ac:dyDescent="0.25">
      <c r="X71" s="192"/>
    </row>
    <row r="72" spans="4:44" ht="14.25" customHeight="1" x14ac:dyDescent="0.25">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x14ac:dyDescent="0.3">
      <c r="D73" s="138" t="s">
        <v>797</v>
      </c>
      <c r="G73" s="383" t="s">
        <v>880</v>
      </c>
      <c r="H73" s="383"/>
      <c r="I73" s="383"/>
      <c r="J73" s="383"/>
      <c r="K73" s="383"/>
      <c r="L73" s="383"/>
      <c r="M73" s="383"/>
      <c r="N73" s="383"/>
      <c r="O73" s="383"/>
      <c r="P73" s="383"/>
      <c r="Q73" s="383"/>
      <c r="R73" s="383"/>
      <c r="S73" s="383"/>
      <c r="T73" s="383"/>
      <c r="U73" s="383"/>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x14ac:dyDescent="0.25">
      <c r="G74" s="140"/>
      <c r="M74" s="132" t="s">
        <v>881</v>
      </c>
    </row>
    <row r="75" spans="4:44" ht="14.25" customHeight="1" thickBot="1" x14ac:dyDescent="0.3">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x14ac:dyDescent="0.3">
      <c r="G76" s="140"/>
      <c r="H76" s="393" t="s">
        <v>882</v>
      </c>
      <c r="J76" s="353" t="s">
        <v>883</v>
      </c>
      <c r="K76" s="196" t="s">
        <v>812</v>
      </c>
      <c r="L76" s="196" t="s">
        <v>867</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x14ac:dyDescent="0.3">
      <c r="G77" s="140"/>
      <c r="H77" s="393"/>
      <c r="J77" s="354"/>
      <c r="K77" s="137" t="s">
        <v>812</v>
      </c>
      <c r="L77" s="187" t="s">
        <v>868</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x14ac:dyDescent="0.35">
      <c r="G78" s="140"/>
      <c r="H78" s="393"/>
      <c r="J78" s="354"/>
      <c r="K78" s="198" t="s">
        <v>812</v>
      </c>
      <c r="L78" s="198" t="s">
        <v>869</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x14ac:dyDescent="0.3">
      <c r="G79" s="140"/>
      <c r="H79" s="393"/>
      <c r="J79" s="354"/>
      <c r="K79" s="196" t="s">
        <v>818</v>
      </c>
      <c r="L79" s="196" t="s">
        <v>867</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x14ac:dyDescent="0.3">
      <c r="G80" s="140"/>
      <c r="H80" s="393"/>
      <c r="J80" s="354"/>
      <c r="K80" s="137" t="s">
        <v>818</v>
      </c>
      <c r="L80" s="187" t="s">
        <v>868</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x14ac:dyDescent="0.35">
      <c r="G81" s="140"/>
      <c r="H81" s="393"/>
      <c r="J81" s="354"/>
      <c r="K81" s="198" t="s">
        <v>818</v>
      </c>
      <c r="L81" s="198" t="s">
        <v>869</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x14ac:dyDescent="0.3">
      <c r="G82" s="140"/>
      <c r="H82" s="393"/>
      <c r="J82" s="354"/>
      <c r="K82" s="196" t="s">
        <v>822</v>
      </c>
      <c r="L82" s="196" t="s">
        <v>867</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x14ac:dyDescent="0.3">
      <c r="G83" s="140"/>
      <c r="H83" s="393"/>
      <c r="J83" s="354"/>
      <c r="K83" s="137" t="s">
        <v>822</v>
      </c>
      <c r="L83" s="187" t="s">
        <v>868</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x14ac:dyDescent="0.35">
      <c r="G84" s="140"/>
      <c r="H84" s="393"/>
      <c r="J84" s="354"/>
      <c r="K84" s="198" t="s">
        <v>822</v>
      </c>
      <c r="L84" s="198" t="s">
        <v>869</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x14ac:dyDescent="0.3">
      <c r="G85" s="140"/>
      <c r="H85" s="393"/>
      <c r="J85" s="354"/>
      <c r="K85" s="196" t="s">
        <v>825</v>
      </c>
      <c r="L85" s="196" t="s">
        <v>867</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x14ac:dyDescent="0.3">
      <c r="G86" s="140"/>
      <c r="H86" s="393"/>
      <c r="J86" s="354"/>
      <c r="K86" s="137" t="s">
        <v>825</v>
      </c>
      <c r="L86" s="187" t="s">
        <v>868</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x14ac:dyDescent="0.35">
      <c r="G87" s="140"/>
      <c r="H87" s="393"/>
      <c r="J87" s="354"/>
      <c r="K87" s="198" t="s">
        <v>825</v>
      </c>
      <c r="L87" s="198" t="s">
        <v>869</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x14ac:dyDescent="0.3">
      <c r="G88" s="140"/>
      <c r="H88" s="393"/>
      <c r="J88" s="354"/>
      <c r="K88" s="196" t="s">
        <v>828</v>
      </c>
      <c r="L88" s="196" t="s">
        <v>867</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x14ac:dyDescent="0.3">
      <c r="G89" s="140"/>
      <c r="H89" s="393"/>
      <c r="J89" s="354"/>
      <c r="K89" s="137" t="s">
        <v>828</v>
      </c>
      <c r="L89" s="187" t="s">
        <v>868</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x14ac:dyDescent="0.35">
      <c r="G90" s="140"/>
      <c r="H90" s="393"/>
      <c r="J90" s="354"/>
      <c r="K90" s="198" t="s">
        <v>828</v>
      </c>
      <c r="L90" s="198" t="s">
        <v>869</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x14ac:dyDescent="0.3">
      <c r="G91" s="140"/>
      <c r="H91" s="393"/>
      <c r="J91" s="354"/>
      <c r="K91" s="196" t="s">
        <v>831</v>
      </c>
      <c r="L91" s="196" t="s">
        <v>867</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x14ac:dyDescent="0.3">
      <c r="G92" s="140"/>
      <c r="H92" s="393"/>
      <c r="J92" s="354"/>
      <c r="K92" s="137" t="s">
        <v>831</v>
      </c>
      <c r="L92" s="187" t="s">
        <v>868</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x14ac:dyDescent="0.35">
      <c r="G93" s="140"/>
      <c r="H93" s="393"/>
      <c r="J93" s="354"/>
      <c r="K93" s="198" t="s">
        <v>831</v>
      </c>
      <c r="L93" s="198" t="s">
        <v>869</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x14ac:dyDescent="0.3">
      <c r="G94" s="140"/>
      <c r="H94" s="393"/>
      <c r="J94" s="354"/>
      <c r="K94" s="196" t="s">
        <v>834</v>
      </c>
      <c r="L94" s="196" t="s">
        <v>867</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x14ac:dyDescent="0.3">
      <c r="G95" s="140"/>
      <c r="H95" s="393"/>
      <c r="J95" s="354"/>
      <c r="K95" s="137" t="s">
        <v>834</v>
      </c>
      <c r="L95" s="187" t="s">
        <v>868</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x14ac:dyDescent="0.35">
      <c r="G96" s="140"/>
      <c r="H96" s="393"/>
      <c r="J96" s="354"/>
      <c r="K96" s="198" t="s">
        <v>834</v>
      </c>
      <c r="L96" s="198" t="s">
        <v>869</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x14ac:dyDescent="0.3">
      <c r="G97" s="140"/>
      <c r="H97" s="393"/>
      <c r="J97" s="354"/>
      <c r="K97" s="196" t="s">
        <v>837</v>
      </c>
      <c r="L97" s="196" t="s">
        <v>867</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x14ac:dyDescent="0.3">
      <c r="G98" s="140"/>
      <c r="H98" s="393"/>
      <c r="J98" s="354"/>
      <c r="K98" s="137" t="s">
        <v>837</v>
      </c>
      <c r="L98" s="187" t="s">
        <v>868</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x14ac:dyDescent="0.35">
      <c r="G99" s="140"/>
      <c r="H99" s="393"/>
      <c r="J99" s="354"/>
      <c r="K99" s="198" t="s">
        <v>837</v>
      </c>
      <c r="L99" s="198" t="s">
        <v>869</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x14ac:dyDescent="0.3">
      <c r="G100" s="140"/>
      <c r="H100" s="393"/>
      <c r="J100" s="354"/>
      <c r="K100" s="196" t="s">
        <v>841</v>
      </c>
      <c r="L100" s="196" t="s">
        <v>867</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x14ac:dyDescent="0.35">
      <c r="G101" s="140"/>
      <c r="H101" s="393"/>
      <c r="J101" s="354"/>
      <c r="K101" s="137" t="s">
        <v>841</v>
      </c>
      <c r="L101" s="187" t="s">
        <v>868</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x14ac:dyDescent="0.35">
      <c r="G102" s="140"/>
      <c r="H102" s="393"/>
      <c r="J102" s="354"/>
      <c r="K102" s="198" t="s">
        <v>841</v>
      </c>
      <c r="L102" s="198" t="s">
        <v>869</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x14ac:dyDescent="0.3">
      <c r="G103" s="140"/>
      <c r="H103" s="393"/>
      <c r="J103" s="354"/>
      <c r="K103" s="196" t="s">
        <v>845</v>
      </c>
      <c r="L103" s="196" t="s">
        <v>867</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x14ac:dyDescent="0.3">
      <c r="G104" s="140"/>
      <c r="H104" s="393"/>
      <c r="J104" s="354"/>
      <c r="K104" s="137" t="s">
        <v>845</v>
      </c>
      <c r="L104" s="187" t="s">
        <v>868</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x14ac:dyDescent="0.3">
      <c r="G105" s="140"/>
      <c r="H105" s="393"/>
      <c r="J105" s="387"/>
      <c r="K105" s="198" t="s">
        <v>845</v>
      </c>
      <c r="L105" s="198" t="s">
        <v>869</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x14ac:dyDescent="0.3">
      <c r="G106" s="140"/>
      <c r="H106" s="393"/>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x14ac:dyDescent="0.25">
      <c r="G107" s="140"/>
      <c r="H107" s="393"/>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x14ac:dyDescent="0.3">
      <c r="G108" s="140"/>
      <c r="H108" s="393"/>
      <c r="J108" s="353" t="s">
        <v>884</v>
      </c>
      <c r="K108" s="196" t="s">
        <v>812</v>
      </c>
      <c r="L108" s="196" t="s">
        <v>867</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x14ac:dyDescent="0.3">
      <c r="G109" s="140"/>
      <c r="H109" s="393"/>
      <c r="J109" s="354"/>
      <c r="K109" s="137" t="s">
        <v>812</v>
      </c>
      <c r="L109" s="187" t="s">
        <v>868</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x14ac:dyDescent="0.35">
      <c r="G110" s="140"/>
      <c r="H110" s="393"/>
      <c r="J110" s="354"/>
      <c r="K110" s="198" t="s">
        <v>812</v>
      </c>
      <c r="L110" s="198" t="s">
        <v>869</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x14ac:dyDescent="0.3">
      <c r="G111" s="140"/>
      <c r="H111" s="393"/>
      <c r="J111" s="354"/>
      <c r="K111" s="196" t="s">
        <v>818</v>
      </c>
      <c r="L111" s="196" t="s">
        <v>867</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x14ac:dyDescent="0.3">
      <c r="G112" s="140"/>
      <c r="H112" s="393"/>
      <c r="J112" s="354"/>
      <c r="K112" s="137" t="s">
        <v>818</v>
      </c>
      <c r="L112" s="187" t="s">
        <v>868</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x14ac:dyDescent="0.35">
      <c r="G113" s="140"/>
      <c r="H113" s="393"/>
      <c r="J113" s="354"/>
      <c r="K113" s="198" t="s">
        <v>818</v>
      </c>
      <c r="L113" s="198" t="s">
        <v>869</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x14ac:dyDescent="0.3">
      <c r="G114" s="140"/>
      <c r="H114" s="393"/>
      <c r="J114" s="354"/>
      <c r="K114" s="196" t="s">
        <v>822</v>
      </c>
      <c r="L114" s="196" t="s">
        <v>867</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x14ac:dyDescent="0.3">
      <c r="G115" s="140"/>
      <c r="H115" s="393"/>
      <c r="J115" s="354"/>
      <c r="K115" s="137" t="s">
        <v>822</v>
      </c>
      <c r="L115" s="187" t="s">
        <v>868</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x14ac:dyDescent="0.35">
      <c r="G116" s="140"/>
      <c r="H116" s="393"/>
      <c r="J116" s="354"/>
      <c r="K116" s="198" t="s">
        <v>822</v>
      </c>
      <c r="L116" s="198" t="s">
        <v>869</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x14ac:dyDescent="0.3">
      <c r="G117" s="140"/>
      <c r="H117" s="393"/>
      <c r="J117" s="354"/>
      <c r="K117" s="196" t="s">
        <v>825</v>
      </c>
      <c r="L117" s="196" t="s">
        <v>867</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x14ac:dyDescent="0.3">
      <c r="G118" s="140"/>
      <c r="H118" s="393"/>
      <c r="J118" s="354"/>
      <c r="K118" s="137" t="s">
        <v>825</v>
      </c>
      <c r="L118" s="187" t="s">
        <v>868</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x14ac:dyDescent="0.35">
      <c r="G119" s="140"/>
      <c r="H119" s="393"/>
      <c r="J119" s="354"/>
      <c r="K119" s="198" t="s">
        <v>825</v>
      </c>
      <c r="L119" s="198" t="s">
        <v>869</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x14ac:dyDescent="0.3">
      <c r="G120" s="140"/>
      <c r="H120" s="393"/>
      <c r="J120" s="354"/>
      <c r="K120" s="196" t="s">
        <v>828</v>
      </c>
      <c r="L120" s="196" t="s">
        <v>867</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x14ac:dyDescent="0.3">
      <c r="G121" s="140"/>
      <c r="H121" s="393"/>
      <c r="J121" s="354"/>
      <c r="K121" s="137" t="s">
        <v>828</v>
      </c>
      <c r="L121" s="187" t="s">
        <v>868</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x14ac:dyDescent="0.35">
      <c r="G122" s="140"/>
      <c r="H122" s="393"/>
      <c r="J122" s="354"/>
      <c r="K122" s="198" t="s">
        <v>828</v>
      </c>
      <c r="L122" s="198" t="s">
        <v>869</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x14ac:dyDescent="0.3">
      <c r="G123" s="140"/>
      <c r="H123" s="393"/>
      <c r="J123" s="354"/>
      <c r="K123" s="196" t="s">
        <v>831</v>
      </c>
      <c r="L123" s="196" t="s">
        <v>867</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x14ac:dyDescent="0.35">
      <c r="A124" s="132"/>
      <c r="B124" s="132"/>
      <c r="C124" s="132"/>
      <c r="D124" s="132"/>
      <c r="E124" s="132"/>
      <c r="F124" s="132"/>
      <c r="G124" s="140"/>
      <c r="H124" s="393"/>
      <c r="I124" s="132"/>
      <c r="J124" s="354"/>
      <c r="K124" s="137" t="s">
        <v>831</v>
      </c>
      <c r="L124" s="187" t="s">
        <v>868</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x14ac:dyDescent="0.35">
      <c r="A125" s="132"/>
      <c r="B125" s="132"/>
      <c r="C125" s="132"/>
      <c r="D125" s="132"/>
      <c r="E125" s="132"/>
      <c r="F125" s="132"/>
      <c r="G125" s="140"/>
      <c r="H125" s="393"/>
      <c r="I125" s="132"/>
      <c r="J125" s="354"/>
      <c r="K125" s="198" t="s">
        <v>831</v>
      </c>
      <c r="L125" s="198" t="s">
        <v>869</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x14ac:dyDescent="0.3">
      <c r="G126" s="140"/>
      <c r="H126" s="393"/>
      <c r="J126" s="354"/>
      <c r="K126" s="196" t="s">
        <v>834</v>
      </c>
      <c r="L126" s="196" t="s">
        <v>867</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x14ac:dyDescent="0.3">
      <c r="G127" s="140"/>
      <c r="H127" s="393"/>
      <c r="J127" s="354"/>
      <c r="K127" s="137" t="s">
        <v>834</v>
      </c>
      <c r="L127" s="187" t="s">
        <v>868</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x14ac:dyDescent="0.35">
      <c r="G128" s="140"/>
      <c r="H128" s="393"/>
      <c r="J128" s="354"/>
      <c r="K128" s="198" t="s">
        <v>834</v>
      </c>
      <c r="L128" s="198" t="s">
        <v>869</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x14ac:dyDescent="0.3">
      <c r="G129" s="140"/>
      <c r="H129" s="393"/>
      <c r="J129" s="354"/>
      <c r="K129" s="196" t="s">
        <v>837</v>
      </c>
      <c r="L129" s="196" t="s">
        <v>867</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x14ac:dyDescent="0.3">
      <c r="G130" s="140"/>
      <c r="H130" s="393"/>
      <c r="J130" s="354"/>
      <c r="K130" s="137" t="s">
        <v>837</v>
      </c>
      <c r="L130" s="187" t="s">
        <v>868</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x14ac:dyDescent="0.35">
      <c r="G131" s="140"/>
      <c r="H131" s="393"/>
      <c r="J131" s="354"/>
      <c r="K131" s="198" t="s">
        <v>837</v>
      </c>
      <c r="L131" s="198" t="s">
        <v>869</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x14ac:dyDescent="0.3">
      <c r="G132" s="140"/>
      <c r="H132" s="393"/>
      <c r="J132" s="354"/>
      <c r="K132" s="196" t="s">
        <v>841</v>
      </c>
      <c r="L132" s="196" t="s">
        <v>867</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x14ac:dyDescent="0.3">
      <c r="G133" s="140"/>
      <c r="H133" s="393"/>
      <c r="J133" s="354"/>
      <c r="K133" s="137" t="s">
        <v>841</v>
      </c>
      <c r="L133" s="187" t="s">
        <v>868</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x14ac:dyDescent="0.35">
      <c r="G134" s="140"/>
      <c r="H134" s="393"/>
      <c r="J134" s="354"/>
      <c r="K134" s="198" t="s">
        <v>841</v>
      </c>
      <c r="L134" s="198" t="s">
        <v>869</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x14ac:dyDescent="0.3">
      <c r="G135" s="140"/>
      <c r="H135" s="393"/>
      <c r="J135" s="354"/>
      <c r="K135" s="196" t="s">
        <v>845</v>
      </c>
      <c r="L135" s="196" t="s">
        <v>867</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x14ac:dyDescent="0.3">
      <c r="G136" s="140"/>
      <c r="H136" s="393"/>
      <c r="J136" s="354"/>
      <c r="K136" s="137" t="s">
        <v>845</v>
      </c>
      <c r="L136" s="187" t="s">
        <v>868</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x14ac:dyDescent="0.3">
      <c r="G137" s="140"/>
      <c r="H137" s="393"/>
      <c r="J137" s="387"/>
      <c r="K137" s="198" t="s">
        <v>845</v>
      </c>
      <c r="L137" s="198" t="s">
        <v>869</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x14ac:dyDescent="0.3">
      <c r="G138" s="140"/>
      <c r="H138" s="393"/>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x14ac:dyDescent="0.25">
      <c r="G139" s="140"/>
      <c r="H139" s="393"/>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x14ac:dyDescent="0.3">
      <c r="G140" s="140"/>
      <c r="H140" s="393"/>
      <c r="J140" s="353" t="s">
        <v>885</v>
      </c>
      <c r="K140" s="196" t="s">
        <v>812</v>
      </c>
      <c r="L140" s="196" t="s">
        <v>867</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x14ac:dyDescent="0.3">
      <c r="G141" s="140"/>
      <c r="H141" s="393"/>
      <c r="J141" s="354"/>
      <c r="K141" s="137" t="s">
        <v>812</v>
      </c>
      <c r="L141" s="187" t="s">
        <v>868</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x14ac:dyDescent="0.35">
      <c r="G142" s="140"/>
      <c r="H142" s="393"/>
      <c r="J142" s="354"/>
      <c r="K142" s="198" t="s">
        <v>812</v>
      </c>
      <c r="L142" s="198" t="s">
        <v>869</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x14ac:dyDescent="0.3">
      <c r="G143" s="140"/>
      <c r="H143" s="393"/>
      <c r="J143" s="354"/>
      <c r="K143" s="196" t="s">
        <v>818</v>
      </c>
      <c r="L143" s="196" t="s">
        <v>867</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x14ac:dyDescent="0.3">
      <c r="G144" s="140"/>
      <c r="H144" s="393"/>
      <c r="J144" s="354"/>
      <c r="K144" s="137" t="s">
        <v>818</v>
      </c>
      <c r="L144" s="187" t="s">
        <v>868</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x14ac:dyDescent="0.35">
      <c r="G145" s="140"/>
      <c r="H145" s="393"/>
      <c r="J145" s="354"/>
      <c r="K145" s="198" t="s">
        <v>818</v>
      </c>
      <c r="L145" s="198" t="s">
        <v>869</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x14ac:dyDescent="0.3">
      <c r="G146" s="140"/>
      <c r="H146" s="393"/>
      <c r="J146" s="354"/>
      <c r="K146" s="196" t="s">
        <v>822</v>
      </c>
      <c r="L146" s="196" t="s">
        <v>867</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x14ac:dyDescent="0.3">
      <c r="G147" s="140"/>
      <c r="H147" s="393"/>
      <c r="J147" s="354"/>
      <c r="K147" s="137" t="s">
        <v>822</v>
      </c>
      <c r="L147" s="187" t="s">
        <v>868</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x14ac:dyDescent="0.35">
      <c r="G148" s="140"/>
      <c r="H148" s="393"/>
      <c r="J148" s="354"/>
      <c r="K148" s="198" t="s">
        <v>822</v>
      </c>
      <c r="L148" s="198" t="s">
        <v>869</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x14ac:dyDescent="0.3">
      <c r="G149" s="140"/>
      <c r="H149" s="393"/>
      <c r="J149" s="354"/>
      <c r="K149" s="196" t="s">
        <v>825</v>
      </c>
      <c r="L149" s="196" t="s">
        <v>867</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x14ac:dyDescent="0.3">
      <c r="G150" s="140"/>
      <c r="H150" s="393"/>
      <c r="J150" s="354"/>
      <c r="K150" s="137" t="s">
        <v>825</v>
      </c>
      <c r="L150" s="187" t="s">
        <v>868</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x14ac:dyDescent="0.35">
      <c r="G151" s="140"/>
      <c r="H151" s="393"/>
      <c r="J151" s="354"/>
      <c r="K151" s="198" t="s">
        <v>825</v>
      </c>
      <c r="L151" s="198" t="s">
        <v>869</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x14ac:dyDescent="0.3">
      <c r="G152" s="140"/>
      <c r="H152" s="393"/>
      <c r="J152" s="354"/>
      <c r="K152" s="196" t="s">
        <v>828</v>
      </c>
      <c r="L152" s="196" t="s">
        <v>867</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x14ac:dyDescent="0.3">
      <c r="G153" s="140"/>
      <c r="H153" s="393"/>
      <c r="J153" s="354"/>
      <c r="K153" s="137" t="s">
        <v>828</v>
      </c>
      <c r="L153" s="187" t="s">
        <v>868</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x14ac:dyDescent="0.35">
      <c r="G154" s="140"/>
      <c r="H154" s="393"/>
      <c r="J154" s="354"/>
      <c r="K154" s="198" t="s">
        <v>828</v>
      </c>
      <c r="L154" s="198" t="s">
        <v>869</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x14ac:dyDescent="0.3">
      <c r="G155" s="140"/>
      <c r="H155" s="393"/>
      <c r="J155" s="354"/>
      <c r="K155" s="196" t="s">
        <v>831</v>
      </c>
      <c r="L155" s="196" t="s">
        <v>867</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x14ac:dyDescent="0.3">
      <c r="G156" s="140"/>
      <c r="H156" s="393"/>
      <c r="J156" s="354"/>
      <c r="K156" s="137" t="s">
        <v>831</v>
      </c>
      <c r="L156" s="187" t="s">
        <v>868</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x14ac:dyDescent="0.35">
      <c r="G157" s="140"/>
      <c r="H157" s="393"/>
      <c r="J157" s="354"/>
      <c r="K157" s="198" t="s">
        <v>831</v>
      </c>
      <c r="L157" s="198" t="s">
        <v>869</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x14ac:dyDescent="0.3">
      <c r="G158" s="140"/>
      <c r="H158" s="393"/>
      <c r="J158" s="354"/>
      <c r="K158" s="196" t="s">
        <v>834</v>
      </c>
      <c r="L158" s="196" t="s">
        <v>867</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x14ac:dyDescent="0.3">
      <c r="G159" s="140"/>
      <c r="H159" s="393"/>
      <c r="J159" s="354"/>
      <c r="K159" s="137" t="s">
        <v>834</v>
      </c>
      <c r="L159" s="187" t="s">
        <v>868</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x14ac:dyDescent="0.35">
      <c r="G160" s="140"/>
      <c r="H160" s="393"/>
      <c r="J160" s="354"/>
      <c r="K160" s="198" t="s">
        <v>834</v>
      </c>
      <c r="L160" s="198" t="s">
        <v>869</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x14ac:dyDescent="0.3">
      <c r="G161" s="140"/>
      <c r="H161" s="393"/>
      <c r="J161" s="354"/>
      <c r="K161" s="196" t="s">
        <v>837</v>
      </c>
      <c r="L161" s="196" t="s">
        <v>867</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x14ac:dyDescent="0.3">
      <c r="G162" s="140"/>
      <c r="H162" s="393"/>
      <c r="J162" s="354"/>
      <c r="K162" s="137" t="s">
        <v>837</v>
      </c>
      <c r="L162" s="187" t="s">
        <v>868</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x14ac:dyDescent="0.35">
      <c r="G163" s="140"/>
      <c r="H163" s="393"/>
      <c r="J163" s="354"/>
      <c r="K163" s="198" t="s">
        <v>837</v>
      </c>
      <c r="L163" s="198" t="s">
        <v>869</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x14ac:dyDescent="0.3">
      <c r="G164" s="140"/>
      <c r="H164" s="393"/>
      <c r="J164" s="354"/>
      <c r="K164" s="196" t="s">
        <v>841</v>
      </c>
      <c r="L164" s="196" t="s">
        <v>867</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x14ac:dyDescent="0.3">
      <c r="G165" s="140"/>
      <c r="H165" s="393"/>
      <c r="J165" s="354"/>
      <c r="K165" s="137" t="s">
        <v>841</v>
      </c>
      <c r="L165" s="187" t="s">
        <v>868</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x14ac:dyDescent="0.35">
      <c r="G166" s="140"/>
      <c r="H166" s="393"/>
      <c r="J166" s="354"/>
      <c r="K166" s="198" t="s">
        <v>841</v>
      </c>
      <c r="L166" s="198" t="s">
        <v>869</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x14ac:dyDescent="0.3">
      <c r="G167" s="140"/>
      <c r="H167" s="393"/>
      <c r="J167" s="354"/>
      <c r="K167" s="196" t="s">
        <v>845</v>
      </c>
      <c r="L167" s="196" t="s">
        <v>867</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x14ac:dyDescent="0.3">
      <c r="G168" s="140"/>
      <c r="H168" s="393"/>
      <c r="J168" s="354"/>
      <c r="K168" s="137" t="s">
        <v>845</v>
      </c>
      <c r="L168" s="187" t="s">
        <v>868</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x14ac:dyDescent="0.3">
      <c r="G169" s="140"/>
      <c r="H169" s="393"/>
      <c r="J169" s="387"/>
      <c r="K169" s="198" t="s">
        <v>845</v>
      </c>
      <c r="L169" s="198" t="s">
        <v>869</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x14ac:dyDescent="0.3">
      <c r="G170" s="140"/>
      <c r="H170" s="393"/>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x14ac:dyDescent="0.25">
      <c r="G171" s="140"/>
      <c r="H171" s="393"/>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x14ac:dyDescent="0.3">
      <c r="G172" s="140"/>
      <c r="H172" s="393"/>
      <c r="J172" s="353" t="s">
        <v>886</v>
      </c>
      <c r="K172" s="196" t="s">
        <v>812</v>
      </c>
      <c r="L172" s="196" t="s">
        <v>867</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x14ac:dyDescent="0.3">
      <c r="G173" s="140"/>
      <c r="H173" s="393"/>
      <c r="J173" s="354"/>
      <c r="K173" s="137" t="s">
        <v>812</v>
      </c>
      <c r="L173" s="187" t="s">
        <v>868</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x14ac:dyDescent="0.35">
      <c r="G174" s="140"/>
      <c r="H174" s="393"/>
      <c r="J174" s="354"/>
      <c r="K174" s="198" t="s">
        <v>812</v>
      </c>
      <c r="L174" s="198" t="s">
        <v>869</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x14ac:dyDescent="0.3">
      <c r="G175" s="140"/>
      <c r="H175" s="393"/>
      <c r="J175" s="354"/>
      <c r="K175" s="196" t="s">
        <v>818</v>
      </c>
      <c r="L175" s="196" t="s">
        <v>867</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x14ac:dyDescent="0.3">
      <c r="G176" s="140"/>
      <c r="H176" s="393"/>
      <c r="J176" s="354"/>
      <c r="K176" s="137" t="s">
        <v>818</v>
      </c>
      <c r="L176" s="187" t="s">
        <v>868</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x14ac:dyDescent="0.35">
      <c r="G177" s="140"/>
      <c r="H177" s="393"/>
      <c r="J177" s="354"/>
      <c r="K177" s="198" t="s">
        <v>818</v>
      </c>
      <c r="L177" s="198" t="s">
        <v>869</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x14ac:dyDescent="0.3">
      <c r="G178" s="140"/>
      <c r="H178" s="393"/>
      <c r="J178" s="354"/>
      <c r="K178" s="196" t="s">
        <v>822</v>
      </c>
      <c r="L178" s="196" t="s">
        <v>867</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x14ac:dyDescent="0.3">
      <c r="G179" s="140"/>
      <c r="H179" s="393"/>
      <c r="J179" s="354"/>
      <c r="K179" s="137" t="s">
        <v>822</v>
      </c>
      <c r="L179" s="187" t="s">
        <v>868</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x14ac:dyDescent="0.35">
      <c r="G180" s="140"/>
      <c r="H180" s="393"/>
      <c r="J180" s="354"/>
      <c r="K180" s="198" t="s">
        <v>822</v>
      </c>
      <c r="L180" s="198" t="s">
        <v>869</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x14ac:dyDescent="0.3">
      <c r="G181" s="140"/>
      <c r="H181" s="393"/>
      <c r="J181" s="354"/>
      <c r="K181" s="196" t="s">
        <v>825</v>
      </c>
      <c r="L181" s="196" t="s">
        <v>867</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x14ac:dyDescent="0.3">
      <c r="G182" s="140"/>
      <c r="H182" s="393"/>
      <c r="J182" s="354"/>
      <c r="K182" s="137" t="s">
        <v>825</v>
      </c>
      <c r="L182" s="187" t="s">
        <v>868</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x14ac:dyDescent="0.35">
      <c r="G183" s="140"/>
      <c r="H183" s="393"/>
      <c r="J183" s="354"/>
      <c r="K183" s="198" t="s">
        <v>825</v>
      </c>
      <c r="L183" s="198" t="s">
        <v>869</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x14ac:dyDescent="0.3">
      <c r="G184" s="140"/>
      <c r="H184" s="393"/>
      <c r="J184" s="354"/>
      <c r="K184" s="196" t="s">
        <v>828</v>
      </c>
      <c r="L184" s="196" t="s">
        <v>867</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x14ac:dyDescent="0.3">
      <c r="G185" s="140"/>
      <c r="H185" s="393"/>
      <c r="J185" s="354"/>
      <c r="K185" s="137" t="s">
        <v>828</v>
      </c>
      <c r="L185" s="187" t="s">
        <v>868</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x14ac:dyDescent="0.35">
      <c r="G186" s="140"/>
      <c r="H186" s="393"/>
      <c r="J186" s="354"/>
      <c r="K186" s="198" t="s">
        <v>828</v>
      </c>
      <c r="L186" s="198" t="s">
        <v>869</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x14ac:dyDescent="0.3">
      <c r="G187" s="140"/>
      <c r="H187" s="393"/>
      <c r="J187" s="354"/>
      <c r="K187" s="196" t="s">
        <v>831</v>
      </c>
      <c r="L187" s="196" t="s">
        <v>867</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x14ac:dyDescent="0.3">
      <c r="G188" s="140"/>
      <c r="H188" s="393"/>
      <c r="J188" s="354"/>
      <c r="K188" s="137" t="s">
        <v>831</v>
      </c>
      <c r="L188" s="187" t="s">
        <v>868</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x14ac:dyDescent="0.35">
      <c r="G189" s="140"/>
      <c r="H189" s="393"/>
      <c r="J189" s="354"/>
      <c r="K189" s="198" t="s">
        <v>831</v>
      </c>
      <c r="L189" s="198" t="s">
        <v>869</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x14ac:dyDescent="0.3">
      <c r="G190" s="140"/>
      <c r="H190" s="393"/>
      <c r="J190" s="354"/>
      <c r="K190" s="196" t="s">
        <v>834</v>
      </c>
      <c r="L190" s="196" t="s">
        <v>867</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x14ac:dyDescent="0.3">
      <c r="G191" s="140"/>
      <c r="H191" s="393"/>
      <c r="J191" s="354"/>
      <c r="K191" s="137" t="s">
        <v>834</v>
      </c>
      <c r="L191" s="187" t="s">
        <v>868</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x14ac:dyDescent="0.35">
      <c r="G192" s="140"/>
      <c r="H192" s="393"/>
      <c r="J192" s="354"/>
      <c r="K192" s="198" t="s">
        <v>834</v>
      </c>
      <c r="L192" s="198" t="s">
        <v>869</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x14ac:dyDescent="0.3">
      <c r="G193" s="140"/>
      <c r="H193" s="393"/>
      <c r="J193" s="354"/>
      <c r="K193" s="196" t="s">
        <v>837</v>
      </c>
      <c r="L193" s="196" t="s">
        <v>867</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x14ac:dyDescent="0.3">
      <c r="G194" s="140"/>
      <c r="H194" s="393"/>
      <c r="J194" s="354"/>
      <c r="K194" s="137" t="s">
        <v>837</v>
      </c>
      <c r="L194" s="187" t="s">
        <v>868</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x14ac:dyDescent="0.35">
      <c r="G195" s="140"/>
      <c r="H195" s="393"/>
      <c r="J195" s="354"/>
      <c r="K195" s="198" t="s">
        <v>837</v>
      </c>
      <c r="L195" s="198" t="s">
        <v>869</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x14ac:dyDescent="0.3">
      <c r="G196" s="140"/>
      <c r="H196" s="393"/>
      <c r="J196" s="354"/>
      <c r="K196" s="196" t="s">
        <v>841</v>
      </c>
      <c r="L196" s="196" t="s">
        <v>867</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x14ac:dyDescent="0.3">
      <c r="G197" s="140"/>
      <c r="H197" s="393"/>
      <c r="J197" s="354"/>
      <c r="K197" s="137" t="s">
        <v>841</v>
      </c>
      <c r="L197" s="187" t="s">
        <v>868</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x14ac:dyDescent="0.35">
      <c r="G198" s="140"/>
      <c r="H198" s="393"/>
      <c r="J198" s="354"/>
      <c r="K198" s="198" t="s">
        <v>841</v>
      </c>
      <c r="L198" s="198" t="s">
        <v>869</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x14ac:dyDescent="0.3">
      <c r="G199" s="140"/>
      <c r="H199" s="393"/>
      <c r="J199" s="354"/>
      <c r="K199" s="196" t="s">
        <v>845</v>
      </c>
      <c r="L199" s="196" t="s">
        <v>867</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x14ac:dyDescent="0.3">
      <c r="G200" s="140"/>
      <c r="H200" s="393"/>
      <c r="J200" s="354"/>
      <c r="K200" s="137" t="s">
        <v>845</v>
      </c>
      <c r="L200" s="187" t="s">
        <v>868</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x14ac:dyDescent="0.3">
      <c r="G201" s="140"/>
      <c r="H201" s="393"/>
      <c r="J201" s="387"/>
      <c r="K201" s="198" t="s">
        <v>845</v>
      </c>
      <c r="L201" s="198" t="s">
        <v>869</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x14ac:dyDescent="0.3">
      <c r="G202" s="140"/>
      <c r="H202" s="393"/>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x14ac:dyDescent="0.3">
      <c r="G203" s="140"/>
      <c r="H203" s="393"/>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x14ac:dyDescent="0.3">
      <c r="G204" s="140"/>
      <c r="H204" s="393"/>
      <c r="J204" s="353" t="s">
        <v>887</v>
      </c>
      <c r="K204" s="196" t="s">
        <v>812</v>
      </c>
      <c r="L204" s="196" t="s">
        <v>867</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x14ac:dyDescent="0.3">
      <c r="G205" s="140"/>
      <c r="H205" s="393"/>
      <c r="J205" s="354"/>
      <c r="K205" s="137" t="s">
        <v>812</v>
      </c>
      <c r="L205" s="187" t="s">
        <v>868</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x14ac:dyDescent="0.35">
      <c r="G206" s="140"/>
      <c r="H206" s="393"/>
      <c r="J206" s="354"/>
      <c r="K206" s="198" t="s">
        <v>812</v>
      </c>
      <c r="L206" s="198" t="s">
        <v>869</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x14ac:dyDescent="0.3">
      <c r="G207" s="140"/>
      <c r="H207" s="393"/>
      <c r="J207" s="354"/>
      <c r="K207" s="196" t="s">
        <v>818</v>
      </c>
      <c r="L207" s="196" t="s">
        <v>867</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x14ac:dyDescent="0.3">
      <c r="G208" s="140"/>
      <c r="H208" s="393"/>
      <c r="J208" s="354"/>
      <c r="K208" s="137" t="s">
        <v>818</v>
      </c>
      <c r="L208" s="187" t="s">
        <v>868</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x14ac:dyDescent="0.35">
      <c r="G209" s="140"/>
      <c r="H209" s="393"/>
      <c r="J209" s="354"/>
      <c r="K209" s="198" t="s">
        <v>818</v>
      </c>
      <c r="L209" s="198" t="s">
        <v>869</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x14ac:dyDescent="0.3">
      <c r="G210" s="140"/>
      <c r="H210" s="393"/>
      <c r="J210" s="354"/>
      <c r="K210" s="196" t="s">
        <v>822</v>
      </c>
      <c r="L210" s="196" t="s">
        <v>867</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x14ac:dyDescent="0.3">
      <c r="G211" s="140"/>
      <c r="H211" s="393"/>
      <c r="J211" s="354"/>
      <c r="K211" s="137" t="s">
        <v>822</v>
      </c>
      <c r="L211" s="187" t="s">
        <v>868</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x14ac:dyDescent="0.35">
      <c r="G212" s="140"/>
      <c r="H212" s="393"/>
      <c r="J212" s="354"/>
      <c r="K212" s="198" t="s">
        <v>822</v>
      </c>
      <c r="L212" s="198" t="s">
        <v>869</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x14ac:dyDescent="0.3">
      <c r="G213" s="140"/>
      <c r="H213" s="393"/>
      <c r="J213" s="354"/>
      <c r="K213" s="196" t="s">
        <v>825</v>
      </c>
      <c r="L213" s="196" t="s">
        <v>867</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x14ac:dyDescent="0.3">
      <c r="G214" s="140"/>
      <c r="H214" s="393"/>
      <c r="J214" s="354"/>
      <c r="K214" s="137" t="s">
        <v>825</v>
      </c>
      <c r="L214" s="187" t="s">
        <v>868</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x14ac:dyDescent="0.35">
      <c r="G215" s="140"/>
      <c r="H215" s="393"/>
      <c r="J215" s="354"/>
      <c r="K215" s="198" t="s">
        <v>825</v>
      </c>
      <c r="L215" s="198" t="s">
        <v>869</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x14ac:dyDescent="0.3">
      <c r="G216" s="140"/>
      <c r="H216" s="393"/>
      <c r="J216" s="354"/>
      <c r="K216" s="196" t="s">
        <v>828</v>
      </c>
      <c r="L216" s="196" t="s">
        <v>867</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x14ac:dyDescent="0.3">
      <c r="G217" s="140"/>
      <c r="H217" s="393"/>
      <c r="J217" s="354"/>
      <c r="K217" s="137" t="s">
        <v>828</v>
      </c>
      <c r="L217" s="187" t="s">
        <v>868</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x14ac:dyDescent="0.35">
      <c r="G218" s="140"/>
      <c r="H218" s="393"/>
      <c r="J218" s="354"/>
      <c r="K218" s="198" t="s">
        <v>828</v>
      </c>
      <c r="L218" s="198" t="s">
        <v>869</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x14ac:dyDescent="0.3">
      <c r="G219" s="140"/>
      <c r="H219" s="393"/>
      <c r="J219" s="354"/>
      <c r="K219" s="196" t="s">
        <v>831</v>
      </c>
      <c r="L219" s="196" t="s">
        <v>867</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x14ac:dyDescent="0.3">
      <c r="G220" s="140"/>
      <c r="H220" s="393"/>
      <c r="J220" s="354"/>
      <c r="K220" s="137" t="s">
        <v>831</v>
      </c>
      <c r="L220" s="187" t="s">
        <v>868</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x14ac:dyDescent="0.35">
      <c r="G221" s="140"/>
      <c r="H221" s="393"/>
      <c r="J221" s="354"/>
      <c r="K221" s="198" t="s">
        <v>831</v>
      </c>
      <c r="L221" s="198" t="s">
        <v>869</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x14ac:dyDescent="0.3">
      <c r="G222" s="140"/>
      <c r="H222" s="393"/>
      <c r="J222" s="354"/>
      <c r="K222" s="196" t="s">
        <v>834</v>
      </c>
      <c r="L222" s="196" t="s">
        <v>867</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x14ac:dyDescent="0.3">
      <c r="G223" s="140"/>
      <c r="H223" s="393"/>
      <c r="J223" s="354"/>
      <c r="K223" s="137" t="s">
        <v>834</v>
      </c>
      <c r="L223" s="187" t="s">
        <v>868</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x14ac:dyDescent="0.35">
      <c r="G224" s="140"/>
      <c r="H224" s="393"/>
      <c r="J224" s="354"/>
      <c r="K224" s="198" t="s">
        <v>834</v>
      </c>
      <c r="L224" s="198" t="s">
        <v>869</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x14ac:dyDescent="0.3">
      <c r="G225" s="140"/>
      <c r="H225" s="393"/>
      <c r="J225" s="354"/>
      <c r="K225" s="196" t="s">
        <v>837</v>
      </c>
      <c r="L225" s="196" t="s">
        <v>867</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x14ac:dyDescent="0.3">
      <c r="G226" s="140"/>
      <c r="H226" s="393"/>
      <c r="J226" s="354"/>
      <c r="K226" s="137" t="s">
        <v>837</v>
      </c>
      <c r="L226" s="187" t="s">
        <v>868</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x14ac:dyDescent="0.35">
      <c r="G227" s="140"/>
      <c r="H227" s="393"/>
      <c r="J227" s="354"/>
      <c r="K227" s="198" t="s">
        <v>837</v>
      </c>
      <c r="L227" s="198" t="s">
        <v>869</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x14ac:dyDescent="0.3">
      <c r="G228" s="140"/>
      <c r="H228" s="393"/>
      <c r="J228" s="354"/>
      <c r="K228" s="196" t="s">
        <v>841</v>
      </c>
      <c r="L228" s="196" t="s">
        <v>867</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x14ac:dyDescent="0.3">
      <c r="G229" s="140"/>
      <c r="H229" s="393"/>
      <c r="J229" s="354"/>
      <c r="K229" s="137" t="s">
        <v>841</v>
      </c>
      <c r="L229" s="187" t="s">
        <v>868</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x14ac:dyDescent="0.35">
      <c r="G230" s="140"/>
      <c r="H230" s="393"/>
      <c r="J230" s="354"/>
      <c r="K230" s="198" t="s">
        <v>841</v>
      </c>
      <c r="L230" s="198" t="s">
        <v>869</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x14ac:dyDescent="0.3">
      <c r="G231" s="140"/>
      <c r="H231" s="393"/>
      <c r="J231" s="354"/>
      <c r="K231" s="196" t="s">
        <v>845</v>
      </c>
      <c r="L231" s="196" t="s">
        <v>867</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x14ac:dyDescent="0.3">
      <c r="G232" s="140"/>
      <c r="H232" s="393"/>
      <c r="J232" s="354"/>
      <c r="K232" s="137" t="s">
        <v>845</v>
      </c>
      <c r="L232" s="187" t="s">
        <v>868</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x14ac:dyDescent="0.35">
      <c r="G233" s="140"/>
      <c r="H233" s="393"/>
      <c r="J233" s="387"/>
      <c r="K233" s="198" t="s">
        <v>845</v>
      </c>
      <c r="L233" s="198" t="s">
        <v>869</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x14ac:dyDescent="0.3">
      <c r="G234" s="140"/>
      <c r="H234" s="393"/>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x14ac:dyDescent="0.3">
      <c r="G235" s="140"/>
      <c r="H235" s="393"/>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x14ac:dyDescent="0.3">
      <c r="G236" s="140"/>
      <c r="H236" s="393"/>
      <c r="J236" s="353" t="s">
        <v>888</v>
      </c>
      <c r="K236" s="196" t="s">
        <v>812</v>
      </c>
      <c r="L236" s="196" t="s">
        <v>867</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x14ac:dyDescent="0.3">
      <c r="G237" s="140"/>
      <c r="H237" s="393"/>
      <c r="J237" s="354"/>
      <c r="K237" s="137" t="s">
        <v>812</v>
      </c>
      <c r="L237" s="187" t="s">
        <v>868</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x14ac:dyDescent="0.35">
      <c r="G238" s="140"/>
      <c r="H238" s="393"/>
      <c r="J238" s="354"/>
      <c r="K238" s="198" t="s">
        <v>812</v>
      </c>
      <c r="L238" s="198" t="s">
        <v>869</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x14ac:dyDescent="0.3">
      <c r="G239" s="140"/>
      <c r="H239" s="393"/>
      <c r="J239" s="354"/>
      <c r="K239" s="196" t="s">
        <v>818</v>
      </c>
      <c r="L239" s="196" t="s">
        <v>867</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x14ac:dyDescent="0.3">
      <c r="G240" s="140"/>
      <c r="H240" s="393"/>
      <c r="J240" s="354"/>
      <c r="K240" s="137" t="s">
        <v>818</v>
      </c>
      <c r="L240" s="187" t="s">
        <v>868</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x14ac:dyDescent="0.35">
      <c r="G241" s="140"/>
      <c r="H241" s="393"/>
      <c r="J241" s="354"/>
      <c r="K241" s="198" t="s">
        <v>818</v>
      </c>
      <c r="L241" s="198" t="s">
        <v>869</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x14ac:dyDescent="0.3">
      <c r="G242" s="140"/>
      <c r="H242" s="393"/>
      <c r="J242" s="354"/>
      <c r="K242" s="196" t="s">
        <v>822</v>
      </c>
      <c r="L242" s="196" t="s">
        <v>867</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x14ac:dyDescent="0.3">
      <c r="G243" s="140"/>
      <c r="H243" s="393"/>
      <c r="J243" s="354"/>
      <c r="K243" s="137" t="s">
        <v>822</v>
      </c>
      <c r="L243" s="187" t="s">
        <v>868</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x14ac:dyDescent="0.35">
      <c r="G244" s="140"/>
      <c r="H244" s="393"/>
      <c r="J244" s="354"/>
      <c r="K244" s="198" t="s">
        <v>822</v>
      </c>
      <c r="L244" s="198" t="s">
        <v>869</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x14ac:dyDescent="0.3">
      <c r="G245" s="140"/>
      <c r="H245" s="393"/>
      <c r="J245" s="354"/>
      <c r="K245" s="196" t="s">
        <v>825</v>
      </c>
      <c r="L245" s="196" t="s">
        <v>867</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x14ac:dyDescent="0.3">
      <c r="G246" s="140"/>
      <c r="H246" s="393"/>
      <c r="J246" s="354"/>
      <c r="K246" s="137" t="s">
        <v>825</v>
      </c>
      <c r="L246" s="187" t="s">
        <v>868</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x14ac:dyDescent="0.35">
      <c r="G247" s="140"/>
      <c r="H247" s="393"/>
      <c r="J247" s="354"/>
      <c r="K247" s="198" t="s">
        <v>825</v>
      </c>
      <c r="L247" s="198" t="s">
        <v>869</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x14ac:dyDescent="0.3">
      <c r="G248" s="140"/>
      <c r="H248" s="393"/>
      <c r="J248" s="354"/>
      <c r="K248" s="196" t="s">
        <v>828</v>
      </c>
      <c r="L248" s="196" t="s">
        <v>867</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x14ac:dyDescent="0.3">
      <c r="G249" s="140"/>
      <c r="H249" s="393"/>
      <c r="J249" s="354"/>
      <c r="K249" s="137" t="s">
        <v>828</v>
      </c>
      <c r="L249" s="187" t="s">
        <v>868</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x14ac:dyDescent="0.35">
      <c r="G250" s="140"/>
      <c r="H250" s="393"/>
      <c r="J250" s="354"/>
      <c r="K250" s="198" t="s">
        <v>828</v>
      </c>
      <c r="L250" s="198" t="s">
        <v>869</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x14ac:dyDescent="0.3">
      <c r="G251" s="140"/>
      <c r="H251" s="393"/>
      <c r="J251" s="354"/>
      <c r="K251" s="196" t="s">
        <v>831</v>
      </c>
      <c r="L251" s="196" t="s">
        <v>867</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x14ac:dyDescent="0.3">
      <c r="G252" s="140"/>
      <c r="H252" s="393"/>
      <c r="J252" s="354"/>
      <c r="K252" s="137" t="s">
        <v>831</v>
      </c>
      <c r="L252" s="187" t="s">
        <v>868</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x14ac:dyDescent="0.35">
      <c r="G253" s="140"/>
      <c r="H253" s="393"/>
      <c r="J253" s="354"/>
      <c r="K253" s="198" t="s">
        <v>831</v>
      </c>
      <c r="L253" s="198" t="s">
        <v>869</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x14ac:dyDescent="0.3">
      <c r="G254" s="140"/>
      <c r="H254" s="393"/>
      <c r="J254" s="354"/>
      <c r="K254" s="196" t="s">
        <v>834</v>
      </c>
      <c r="L254" s="196" t="s">
        <v>867</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x14ac:dyDescent="0.3">
      <c r="G255" s="140"/>
      <c r="H255" s="393"/>
      <c r="J255" s="354"/>
      <c r="K255" s="137" t="s">
        <v>834</v>
      </c>
      <c r="L255" s="187" t="s">
        <v>868</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x14ac:dyDescent="0.35">
      <c r="G256" s="140"/>
      <c r="H256" s="393"/>
      <c r="J256" s="354"/>
      <c r="K256" s="198" t="s">
        <v>834</v>
      </c>
      <c r="L256" s="198" t="s">
        <v>869</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x14ac:dyDescent="0.3">
      <c r="G257" s="140"/>
      <c r="H257" s="393"/>
      <c r="J257" s="354"/>
      <c r="K257" s="196" t="s">
        <v>837</v>
      </c>
      <c r="L257" s="196" t="s">
        <v>867</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x14ac:dyDescent="0.3">
      <c r="G258" s="140"/>
      <c r="H258" s="393"/>
      <c r="J258" s="354"/>
      <c r="K258" s="137" t="s">
        <v>837</v>
      </c>
      <c r="L258" s="187" t="s">
        <v>868</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x14ac:dyDescent="0.35">
      <c r="G259" s="140"/>
      <c r="H259" s="393"/>
      <c r="J259" s="354"/>
      <c r="K259" s="198" t="s">
        <v>837</v>
      </c>
      <c r="L259" s="198" t="s">
        <v>869</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x14ac:dyDescent="0.3">
      <c r="G260" s="140"/>
      <c r="H260" s="393"/>
      <c r="J260" s="354"/>
      <c r="K260" s="196" t="s">
        <v>841</v>
      </c>
      <c r="L260" s="196" t="s">
        <v>867</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x14ac:dyDescent="0.3">
      <c r="G261" s="140"/>
      <c r="H261" s="393"/>
      <c r="J261" s="354"/>
      <c r="K261" s="137" t="s">
        <v>841</v>
      </c>
      <c r="L261" s="187" t="s">
        <v>868</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x14ac:dyDescent="0.35">
      <c r="G262" s="140"/>
      <c r="H262" s="393"/>
      <c r="J262" s="354"/>
      <c r="K262" s="198" t="s">
        <v>841</v>
      </c>
      <c r="L262" s="198" t="s">
        <v>869</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x14ac:dyDescent="0.3">
      <c r="G263" s="140"/>
      <c r="H263" s="393"/>
      <c r="J263" s="354"/>
      <c r="K263" s="196" t="s">
        <v>845</v>
      </c>
      <c r="L263" s="196" t="s">
        <v>867</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x14ac:dyDescent="0.3">
      <c r="G264" s="140"/>
      <c r="H264" s="393"/>
      <c r="J264" s="354"/>
      <c r="K264" s="137" t="s">
        <v>845</v>
      </c>
      <c r="L264" s="187" t="s">
        <v>868</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x14ac:dyDescent="0.35">
      <c r="G265" s="140"/>
      <c r="H265" s="393"/>
      <c r="J265" s="387"/>
      <c r="K265" s="198" t="s">
        <v>845</v>
      </c>
      <c r="L265" s="198" t="s">
        <v>869</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x14ac:dyDescent="0.3">
      <c r="G266" s="140"/>
      <c r="H266" s="393"/>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x14ac:dyDescent="0.25">
      <c r="G267" s="140"/>
      <c r="H267" s="393"/>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x14ac:dyDescent="0.3">
      <c r="G268" s="140"/>
      <c r="H268" s="393"/>
      <c r="J268" s="353" t="s">
        <v>889</v>
      </c>
      <c r="K268" s="196" t="s">
        <v>812</v>
      </c>
      <c r="L268" s="196" t="s">
        <v>867</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x14ac:dyDescent="0.3">
      <c r="G269" s="140"/>
      <c r="H269" s="393"/>
      <c r="J269" s="354"/>
      <c r="K269" s="137" t="s">
        <v>812</v>
      </c>
      <c r="L269" s="187" t="s">
        <v>868</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x14ac:dyDescent="0.35">
      <c r="G270" s="140"/>
      <c r="H270" s="393"/>
      <c r="J270" s="354"/>
      <c r="K270" s="198" t="s">
        <v>812</v>
      </c>
      <c r="L270" s="198" t="s">
        <v>869</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x14ac:dyDescent="0.3">
      <c r="G271" s="140"/>
      <c r="H271" s="393"/>
      <c r="J271" s="354"/>
      <c r="K271" s="196" t="s">
        <v>818</v>
      </c>
      <c r="L271" s="196" t="s">
        <v>867</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x14ac:dyDescent="0.3">
      <c r="G272" s="140"/>
      <c r="H272" s="393"/>
      <c r="J272" s="354"/>
      <c r="K272" s="137" t="s">
        <v>818</v>
      </c>
      <c r="L272" s="187" t="s">
        <v>868</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x14ac:dyDescent="0.35">
      <c r="G273" s="140"/>
      <c r="H273" s="393"/>
      <c r="J273" s="354"/>
      <c r="K273" s="198" t="s">
        <v>818</v>
      </c>
      <c r="L273" s="198" t="s">
        <v>869</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x14ac:dyDescent="0.3">
      <c r="G274" s="140"/>
      <c r="H274" s="393"/>
      <c r="J274" s="354"/>
      <c r="K274" s="196" t="s">
        <v>822</v>
      </c>
      <c r="L274" s="196" t="s">
        <v>867</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x14ac:dyDescent="0.3">
      <c r="G275" s="140"/>
      <c r="H275" s="393"/>
      <c r="J275" s="354"/>
      <c r="K275" s="137" t="s">
        <v>822</v>
      </c>
      <c r="L275" s="187" t="s">
        <v>868</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x14ac:dyDescent="0.35">
      <c r="G276" s="140"/>
      <c r="H276" s="393"/>
      <c r="J276" s="354"/>
      <c r="K276" s="198" t="s">
        <v>822</v>
      </c>
      <c r="L276" s="198" t="s">
        <v>869</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x14ac:dyDescent="0.3">
      <c r="G277" s="140"/>
      <c r="H277" s="393"/>
      <c r="J277" s="354"/>
      <c r="K277" s="196" t="s">
        <v>825</v>
      </c>
      <c r="L277" s="196" t="s">
        <v>867</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x14ac:dyDescent="0.3">
      <c r="G278" s="140"/>
      <c r="H278" s="393"/>
      <c r="J278" s="354"/>
      <c r="K278" s="137" t="s">
        <v>825</v>
      </c>
      <c r="L278" s="187" t="s">
        <v>868</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x14ac:dyDescent="0.35">
      <c r="G279" s="140"/>
      <c r="H279" s="393"/>
      <c r="J279" s="354"/>
      <c r="K279" s="198" t="s">
        <v>825</v>
      </c>
      <c r="L279" s="198" t="s">
        <v>869</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x14ac:dyDescent="0.3">
      <c r="G280" s="140"/>
      <c r="H280" s="393"/>
      <c r="J280" s="354"/>
      <c r="K280" s="196" t="s">
        <v>828</v>
      </c>
      <c r="L280" s="196" t="s">
        <v>867</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x14ac:dyDescent="0.3">
      <c r="G281" s="140"/>
      <c r="H281" s="393"/>
      <c r="J281" s="354"/>
      <c r="K281" s="137" t="s">
        <v>828</v>
      </c>
      <c r="L281" s="187" t="s">
        <v>868</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x14ac:dyDescent="0.35">
      <c r="G282" s="140"/>
      <c r="H282" s="393"/>
      <c r="J282" s="354"/>
      <c r="K282" s="198" t="s">
        <v>828</v>
      </c>
      <c r="L282" s="198" t="s">
        <v>869</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x14ac:dyDescent="0.3">
      <c r="G283" s="140"/>
      <c r="H283" s="393"/>
      <c r="J283" s="354"/>
      <c r="K283" s="196" t="s">
        <v>831</v>
      </c>
      <c r="L283" s="196" t="s">
        <v>867</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x14ac:dyDescent="0.3">
      <c r="G284" s="140"/>
      <c r="H284" s="393"/>
      <c r="J284" s="354"/>
      <c r="K284" s="137" t="s">
        <v>831</v>
      </c>
      <c r="L284" s="187" t="s">
        <v>868</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x14ac:dyDescent="0.35">
      <c r="G285" s="140"/>
      <c r="H285" s="393"/>
      <c r="J285" s="354"/>
      <c r="K285" s="198" t="s">
        <v>831</v>
      </c>
      <c r="L285" s="198" t="s">
        <v>869</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x14ac:dyDescent="0.3">
      <c r="G286" s="140"/>
      <c r="H286" s="393"/>
      <c r="J286" s="354"/>
      <c r="K286" s="196" t="s">
        <v>834</v>
      </c>
      <c r="L286" s="196" t="s">
        <v>867</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x14ac:dyDescent="0.3">
      <c r="G287" s="140"/>
      <c r="H287" s="393"/>
      <c r="J287" s="354"/>
      <c r="K287" s="137" t="s">
        <v>834</v>
      </c>
      <c r="L287" s="187" t="s">
        <v>868</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x14ac:dyDescent="0.35">
      <c r="G288" s="140"/>
      <c r="H288" s="393"/>
      <c r="J288" s="354"/>
      <c r="K288" s="198" t="s">
        <v>834</v>
      </c>
      <c r="L288" s="198" t="s">
        <v>869</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x14ac:dyDescent="0.3">
      <c r="G289" s="140"/>
      <c r="H289" s="393"/>
      <c r="J289" s="354"/>
      <c r="K289" s="196" t="s">
        <v>837</v>
      </c>
      <c r="L289" s="196" t="s">
        <v>867</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x14ac:dyDescent="0.3">
      <c r="G290" s="140"/>
      <c r="H290" s="393"/>
      <c r="J290" s="354"/>
      <c r="K290" s="137" t="s">
        <v>837</v>
      </c>
      <c r="L290" s="187" t="s">
        <v>868</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x14ac:dyDescent="0.35">
      <c r="G291" s="140"/>
      <c r="H291" s="393"/>
      <c r="J291" s="354"/>
      <c r="K291" s="198" t="s">
        <v>837</v>
      </c>
      <c r="L291" s="198" t="s">
        <v>869</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x14ac:dyDescent="0.3">
      <c r="G292" s="140"/>
      <c r="H292" s="393"/>
      <c r="J292" s="354"/>
      <c r="K292" s="196" t="s">
        <v>841</v>
      </c>
      <c r="L292" s="196" t="s">
        <v>867</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x14ac:dyDescent="0.3">
      <c r="G293" s="140"/>
      <c r="H293" s="393"/>
      <c r="J293" s="354"/>
      <c r="K293" s="137" t="s">
        <v>841</v>
      </c>
      <c r="L293" s="187" t="s">
        <v>868</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x14ac:dyDescent="0.35">
      <c r="G294" s="140"/>
      <c r="H294" s="393"/>
      <c r="J294" s="354"/>
      <c r="K294" s="198" t="s">
        <v>841</v>
      </c>
      <c r="L294" s="198" t="s">
        <v>869</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x14ac:dyDescent="0.3">
      <c r="G295" s="140"/>
      <c r="H295" s="393"/>
      <c r="J295" s="354"/>
      <c r="K295" s="196" t="s">
        <v>845</v>
      </c>
      <c r="L295" s="196" t="s">
        <v>867</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x14ac:dyDescent="0.3">
      <c r="G296" s="140"/>
      <c r="H296" s="393"/>
      <c r="J296" s="354"/>
      <c r="K296" s="137" t="s">
        <v>845</v>
      </c>
      <c r="L296" s="187" t="s">
        <v>868</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x14ac:dyDescent="0.3">
      <c r="G297" s="140"/>
      <c r="H297" s="393"/>
      <c r="J297" s="387"/>
      <c r="K297" s="198" t="s">
        <v>845</v>
      </c>
      <c r="L297" s="198" t="s">
        <v>869</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x14ac:dyDescent="0.3">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x14ac:dyDescent="0.25">
      <c r="G299" s="140"/>
      <c r="H299" s="233"/>
      <c r="I299" s="233"/>
    </row>
    <row r="300" spans="7:42" ht="14.25" customHeight="1" x14ac:dyDescent="0.25">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x14ac:dyDescent="0.3">
      <c r="G301" s="140"/>
      <c r="H301" s="460" t="s">
        <v>890</v>
      </c>
      <c r="J301" s="353" t="s">
        <v>891</v>
      </c>
      <c r="K301" s="196" t="s">
        <v>812</v>
      </c>
      <c r="L301" s="196" t="s">
        <v>867</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x14ac:dyDescent="0.3">
      <c r="G302" s="140"/>
      <c r="H302" s="460"/>
      <c r="J302" s="354"/>
      <c r="K302" s="137" t="s">
        <v>812</v>
      </c>
      <c r="L302" s="187" t="s">
        <v>868</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x14ac:dyDescent="0.35">
      <c r="G303" s="140"/>
      <c r="H303" s="460"/>
      <c r="J303" s="354"/>
      <c r="K303" s="198" t="s">
        <v>812</v>
      </c>
      <c r="L303" s="198" t="s">
        <v>869</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x14ac:dyDescent="0.3">
      <c r="G304" s="140"/>
      <c r="H304" s="460"/>
      <c r="J304" s="354"/>
      <c r="K304" s="196" t="s">
        <v>818</v>
      </c>
      <c r="L304" s="196" t="s">
        <v>867</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x14ac:dyDescent="0.3">
      <c r="G305" s="140"/>
      <c r="H305" s="460"/>
      <c r="J305" s="354"/>
      <c r="K305" s="137" t="s">
        <v>818</v>
      </c>
      <c r="L305" s="187" t="s">
        <v>868</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x14ac:dyDescent="0.35">
      <c r="G306" s="140"/>
      <c r="H306" s="460"/>
      <c r="J306" s="354"/>
      <c r="K306" s="198" t="s">
        <v>818</v>
      </c>
      <c r="L306" s="198" t="s">
        <v>869</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x14ac:dyDescent="0.3">
      <c r="G307" s="140"/>
      <c r="H307" s="460"/>
      <c r="J307" s="354"/>
      <c r="K307" s="196" t="s">
        <v>822</v>
      </c>
      <c r="L307" s="196" t="s">
        <v>867</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x14ac:dyDescent="0.3">
      <c r="G308" s="140"/>
      <c r="H308" s="460"/>
      <c r="J308" s="354"/>
      <c r="K308" s="137" t="s">
        <v>822</v>
      </c>
      <c r="L308" s="187" t="s">
        <v>868</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x14ac:dyDescent="0.35">
      <c r="G309" s="140"/>
      <c r="H309" s="460"/>
      <c r="J309" s="354"/>
      <c r="K309" s="198" t="s">
        <v>822</v>
      </c>
      <c r="L309" s="198" t="s">
        <v>869</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x14ac:dyDescent="0.3">
      <c r="G310" s="140"/>
      <c r="H310" s="460"/>
      <c r="J310" s="354"/>
      <c r="K310" s="196" t="s">
        <v>825</v>
      </c>
      <c r="L310" s="196" t="s">
        <v>867</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x14ac:dyDescent="0.3">
      <c r="G311" s="140"/>
      <c r="H311" s="460"/>
      <c r="J311" s="354"/>
      <c r="K311" s="137" t="s">
        <v>825</v>
      </c>
      <c r="L311" s="187" t="s">
        <v>868</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x14ac:dyDescent="0.35">
      <c r="G312" s="140"/>
      <c r="H312" s="460"/>
      <c r="J312" s="354"/>
      <c r="K312" s="198" t="s">
        <v>825</v>
      </c>
      <c r="L312" s="198" t="s">
        <v>869</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x14ac:dyDescent="0.3">
      <c r="G313" s="140"/>
      <c r="H313" s="460"/>
      <c r="J313" s="354"/>
      <c r="K313" s="196" t="s">
        <v>828</v>
      </c>
      <c r="L313" s="196" t="s">
        <v>867</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x14ac:dyDescent="0.3">
      <c r="G314" s="140"/>
      <c r="H314" s="460"/>
      <c r="J314" s="354"/>
      <c r="K314" s="137" t="s">
        <v>828</v>
      </c>
      <c r="L314" s="187" t="s">
        <v>868</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x14ac:dyDescent="0.35">
      <c r="G315" s="140"/>
      <c r="H315" s="460"/>
      <c r="J315" s="354"/>
      <c r="K315" s="198" t="s">
        <v>828</v>
      </c>
      <c r="L315" s="198" t="s">
        <v>869</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x14ac:dyDescent="0.3">
      <c r="G316" s="140"/>
      <c r="H316" s="460"/>
      <c r="J316" s="354"/>
      <c r="K316" s="196" t="s">
        <v>831</v>
      </c>
      <c r="L316" s="196" t="s">
        <v>867</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x14ac:dyDescent="0.3">
      <c r="G317" s="140"/>
      <c r="H317" s="460"/>
      <c r="J317" s="354"/>
      <c r="K317" s="137" t="s">
        <v>831</v>
      </c>
      <c r="L317" s="187" t="s">
        <v>868</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x14ac:dyDescent="0.35">
      <c r="G318" s="140"/>
      <c r="H318" s="460"/>
      <c r="J318" s="354"/>
      <c r="K318" s="198" t="s">
        <v>831</v>
      </c>
      <c r="L318" s="198" t="s">
        <v>869</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x14ac:dyDescent="0.3">
      <c r="G319" s="140"/>
      <c r="H319" s="460"/>
      <c r="J319" s="354"/>
      <c r="K319" s="196" t="s">
        <v>834</v>
      </c>
      <c r="L319" s="196" t="s">
        <v>867</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x14ac:dyDescent="0.3">
      <c r="G320" s="140"/>
      <c r="H320" s="460"/>
      <c r="J320" s="354"/>
      <c r="K320" s="137" t="s">
        <v>834</v>
      </c>
      <c r="L320" s="187" t="s">
        <v>868</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x14ac:dyDescent="0.35">
      <c r="G321" s="140"/>
      <c r="H321" s="460"/>
      <c r="J321" s="354"/>
      <c r="K321" s="198" t="s">
        <v>834</v>
      </c>
      <c r="L321" s="198" t="s">
        <v>869</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x14ac:dyDescent="0.3">
      <c r="G322" s="140"/>
      <c r="H322" s="460"/>
      <c r="J322" s="354"/>
      <c r="K322" s="196" t="s">
        <v>837</v>
      </c>
      <c r="L322" s="196" t="s">
        <v>867</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x14ac:dyDescent="0.3">
      <c r="G323" s="140"/>
      <c r="H323" s="460"/>
      <c r="J323" s="354"/>
      <c r="K323" s="137" t="s">
        <v>837</v>
      </c>
      <c r="L323" s="187" t="s">
        <v>868</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x14ac:dyDescent="0.35">
      <c r="G324" s="140"/>
      <c r="H324" s="460"/>
      <c r="J324" s="354"/>
      <c r="K324" s="198" t="s">
        <v>837</v>
      </c>
      <c r="L324" s="198" t="s">
        <v>869</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x14ac:dyDescent="0.3">
      <c r="G325" s="140"/>
      <c r="H325" s="460"/>
      <c r="J325" s="354"/>
      <c r="K325" s="196" t="s">
        <v>841</v>
      </c>
      <c r="L325" s="196" t="s">
        <v>867</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x14ac:dyDescent="0.3">
      <c r="G326" s="140"/>
      <c r="H326" s="460"/>
      <c r="J326" s="354"/>
      <c r="K326" s="137" t="s">
        <v>841</v>
      </c>
      <c r="L326" s="187" t="s">
        <v>868</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x14ac:dyDescent="0.35">
      <c r="G327" s="140"/>
      <c r="H327" s="460"/>
      <c r="J327" s="354"/>
      <c r="K327" s="198" t="s">
        <v>841</v>
      </c>
      <c r="L327" s="198" t="s">
        <v>869</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x14ac:dyDescent="0.3">
      <c r="G328" s="140"/>
      <c r="H328" s="460"/>
      <c r="J328" s="354"/>
      <c r="K328" s="196" t="s">
        <v>845</v>
      </c>
      <c r="L328" s="196" t="s">
        <v>867</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x14ac:dyDescent="0.3">
      <c r="G329" s="140"/>
      <c r="H329" s="460"/>
      <c r="J329" s="354"/>
      <c r="K329" s="137" t="s">
        <v>845</v>
      </c>
      <c r="L329" s="187" t="s">
        <v>868</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x14ac:dyDescent="0.3">
      <c r="G330" s="140"/>
      <c r="H330" s="460"/>
      <c r="J330" s="387"/>
      <c r="K330" s="198" t="s">
        <v>845</v>
      </c>
      <c r="L330" s="198" t="s">
        <v>869</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x14ac:dyDescent="0.3">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x14ac:dyDescent="0.25">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x14ac:dyDescent="0.3">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x14ac:dyDescent="0.3">
      <c r="G334" s="140"/>
      <c r="H334" s="388" t="s">
        <v>892</v>
      </c>
      <c r="J334" s="353" t="s">
        <v>893</v>
      </c>
      <c r="K334" s="196" t="s">
        <v>812</v>
      </c>
      <c r="L334" s="196" t="s">
        <v>867</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x14ac:dyDescent="0.3">
      <c r="G335" s="140"/>
      <c r="H335" s="388"/>
      <c r="J335" s="354"/>
      <c r="K335" s="137" t="s">
        <v>812</v>
      </c>
      <c r="L335" s="187" t="s">
        <v>868</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x14ac:dyDescent="0.35">
      <c r="G336" s="140"/>
      <c r="H336" s="388"/>
      <c r="J336" s="354"/>
      <c r="K336" s="198" t="s">
        <v>812</v>
      </c>
      <c r="L336" s="198" t="s">
        <v>869</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x14ac:dyDescent="0.3">
      <c r="G337" s="140"/>
      <c r="H337" s="388"/>
      <c r="J337" s="354"/>
      <c r="K337" s="196" t="s">
        <v>818</v>
      </c>
      <c r="L337" s="196" t="s">
        <v>867</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x14ac:dyDescent="0.3">
      <c r="G338" s="140"/>
      <c r="H338" s="388"/>
      <c r="J338" s="354"/>
      <c r="K338" s="137" t="s">
        <v>818</v>
      </c>
      <c r="L338" s="187" t="s">
        <v>868</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x14ac:dyDescent="0.35">
      <c r="G339" s="140"/>
      <c r="H339" s="388"/>
      <c r="J339" s="354"/>
      <c r="K339" s="198" t="s">
        <v>818</v>
      </c>
      <c r="L339" s="198" t="s">
        <v>869</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x14ac:dyDescent="0.3">
      <c r="G340" s="140"/>
      <c r="H340" s="388"/>
      <c r="J340" s="354"/>
      <c r="K340" s="196" t="s">
        <v>822</v>
      </c>
      <c r="L340" s="196" t="s">
        <v>867</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x14ac:dyDescent="0.3">
      <c r="G341" s="140"/>
      <c r="H341" s="388"/>
      <c r="J341" s="354"/>
      <c r="K341" s="137" t="s">
        <v>822</v>
      </c>
      <c r="L341" s="187" t="s">
        <v>868</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x14ac:dyDescent="0.35">
      <c r="G342" s="140"/>
      <c r="H342" s="388"/>
      <c r="J342" s="354"/>
      <c r="K342" s="198" t="s">
        <v>822</v>
      </c>
      <c r="L342" s="198" t="s">
        <v>869</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x14ac:dyDescent="0.3">
      <c r="G343" s="140"/>
      <c r="H343" s="388"/>
      <c r="J343" s="354"/>
      <c r="K343" s="196" t="s">
        <v>825</v>
      </c>
      <c r="L343" s="196" t="s">
        <v>867</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x14ac:dyDescent="0.3">
      <c r="G344" s="140"/>
      <c r="H344" s="388"/>
      <c r="J344" s="354"/>
      <c r="K344" s="137" t="s">
        <v>825</v>
      </c>
      <c r="L344" s="187" t="s">
        <v>868</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x14ac:dyDescent="0.35">
      <c r="G345" s="140"/>
      <c r="H345" s="388"/>
      <c r="J345" s="354"/>
      <c r="K345" s="198" t="s">
        <v>825</v>
      </c>
      <c r="L345" s="198" t="s">
        <v>869</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x14ac:dyDescent="0.3">
      <c r="G346" s="140"/>
      <c r="H346" s="388"/>
      <c r="J346" s="354"/>
      <c r="K346" s="196" t="s">
        <v>828</v>
      </c>
      <c r="L346" s="196" t="s">
        <v>867</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x14ac:dyDescent="0.3">
      <c r="G347" s="140"/>
      <c r="H347" s="388"/>
      <c r="J347" s="354"/>
      <c r="K347" s="137" t="s">
        <v>828</v>
      </c>
      <c r="L347" s="187" t="s">
        <v>868</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x14ac:dyDescent="0.35">
      <c r="G348" s="140"/>
      <c r="H348" s="388"/>
      <c r="J348" s="354"/>
      <c r="K348" s="198" t="s">
        <v>828</v>
      </c>
      <c r="L348" s="198" t="s">
        <v>869</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x14ac:dyDescent="0.3">
      <c r="G349" s="140"/>
      <c r="H349" s="388"/>
      <c r="J349" s="354"/>
      <c r="K349" s="196" t="s">
        <v>831</v>
      </c>
      <c r="L349" s="196" t="s">
        <v>867</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x14ac:dyDescent="0.3">
      <c r="G350" s="140"/>
      <c r="H350" s="388"/>
      <c r="J350" s="354"/>
      <c r="K350" s="137" t="s">
        <v>831</v>
      </c>
      <c r="L350" s="187" t="s">
        <v>868</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x14ac:dyDescent="0.35">
      <c r="G351" s="140"/>
      <c r="H351" s="388"/>
      <c r="J351" s="354"/>
      <c r="K351" s="198" t="s">
        <v>831</v>
      </c>
      <c r="L351" s="198" t="s">
        <v>869</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x14ac:dyDescent="0.3">
      <c r="G352" s="140"/>
      <c r="H352" s="388"/>
      <c r="J352" s="354"/>
      <c r="K352" s="196" t="s">
        <v>834</v>
      </c>
      <c r="L352" s="196" t="s">
        <v>867</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x14ac:dyDescent="0.3">
      <c r="G353" s="140"/>
      <c r="H353" s="388"/>
      <c r="J353" s="354"/>
      <c r="K353" s="137" t="s">
        <v>834</v>
      </c>
      <c r="L353" s="187" t="s">
        <v>868</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x14ac:dyDescent="0.35">
      <c r="G354" s="140"/>
      <c r="H354" s="388"/>
      <c r="J354" s="354"/>
      <c r="K354" s="198" t="s">
        <v>834</v>
      </c>
      <c r="L354" s="198" t="s">
        <v>869</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x14ac:dyDescent="0.3">
      <c r="G355" s="140"/>
      <c r="H355" s="388"/>
      <c r="J355" s="354"/>
      <c r="K355" s="196" t="s">
        <v>837</v>
      </c>
      <c r="L355" s="196" t="s">
        <v>867</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x14ac:dyDescent="0.3">
      <c r="G356" s="140"/>
      <c r="H356" s="388"/>
      <c r="J356" s="354"/>
      <c r="K356" s="137" t="s">
        <v>837</v>
      </c>
      <c r="L356" s="187" t="s">
        <v>868</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x14ac:dyDescent="0.35">
      <c r="G357" s="140"/>
      <c r="H357" s="388"/>
      <c r="J357" s="354"/>
      <c r="K357" s="198" t="s">
        <v>837</v>
      </c>
      <c r="L357" s="198" t="s">
        <v>869</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x14ac:dyDescent="0.3">
      <c r="G358" s="140"/>
      <c r="H358" s="388"/>
      <c r="J358" s="354"/>
      <c r="K358" s="196" t="s">
        <v>841</v>
      </c>
      <c r="L358" s="196" t="s">
        <v>867</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x14ac:dyDescent="0.3">
      <c r="G359" s="140"/>
      <c r="H359" s="388"/>
      <c r="J359" s="354"/>
      <c r="K359" s="137" t="s">
        <v>841</v>
      </c>
      <c r="L359" s="187" t="s">
        <v>868</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x14ac:dyDescent="0.35">
      <c r="G360" s="140"/>
      <c r="H360" s="388"/>
      <c r="J360" s="354"/>
      <c r="K360" s="198" t="s">
        <v>841</v>
      </c>
      <c r="L360" s="198" t="s">
        <v>869</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x14ac:dyDescent="0.3">
      <c r="G361" s="140"/>
      <c r="H361" s="388"/>
      <c r="J361" s="354"/>
      <c r="K361" s="196" t="s">
        <v>845</v>
      </c>
      <c r="L361" s="196" t="s">
        <v>867</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x14ac:dyDescent="0.3">
      <c r="G362" s="140"/>
      <c r="H362" s="388"/>
      <c r="J362" s="354"/>
      <c r="K362" s="137" t="s">
        <v>845</v>
      </c>
      <c r="L362" s="187" t="s">
        <v>868</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x14ac:dyDescent="0.3">
      <c r="G363" s="140"/>
      <c r="H363" s="388"/>
      <c r="J363" s="387"/>
      <c r="K363" s="198" t="s">
        <v>845</v>
      </c>
      <c r="L363" s="198" t="s">
        <v>869</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x14ac:dyDescent="0.3">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x14ac:dyDescent="0.25">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x14ac:dyDescent="0.25">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x14ac:dyDescent="0.3">
      <c r="G367" s="140"/>
      <c r="H367" s="392" t="s">
        <v>894</v>
      </c>
      <c r="J367" s="353" t="s">
        <v>895</v>
      </c>
      <c r="K367" s="137" t="s">
        <v>896</v>
      </c>
      <c r="L367" s="137" t="s">
        <v>867</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x14ac:dyDescent="0.3">
      <c r="G368" s="140"/>
      <c r="H368" s="392"/>
      <c r="J368" s="354"/>
      <c r="K368" s="137" t="s">
        <v>896</v>
      </c>
      <c r="L368" s="137" t="s">
        <v>868</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x14ac:dyDescent="0.3">
      <c r="G369" s="140"/>
      <c r="H369" s="392"/>
      <c r="J369" s="354"/>
      <c r="K369" s="137" t="s">
        <v>896</v>
      </c>
      <c r="L369" s="137" t="s">
        <v>869</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x14ac:dyDescent="0.3">
      <c r="G370" s="140"/>
      <c r="H370" s="392"/>
      <c r="J370" s="354"/>
      <c r="K370" s="137" t="s">
        <v>897</v>
      </c>
      <c r="L370" s="137" t="s">
        <v>865</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x14ac:dyDescent="0.3">
      <c r="G371" s="140"/>
      <c r="H371" s="392"/>
      <c r="J371" s="354"/>
      <c r="K371" s="137" t="s">
        <v>713</v>
      </c>
      <c r="L371" s="137" t="s">
        <v>867</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x14ac:dyDescent="0.3">
      <c r="G372" s="140"/>
      <c r="H372" s="392"/>
      <c r="J372" s="354"/>
      <c r="K372" s="137" t="s">
        <v>713</v>
      </c>
      <c r="L372" s="137" t="s">
        <v>868</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x14ac:dyDescent="0.3">
      <c r="G373" s="140"/>
      <c r="H373" s="392"/>
      <c r="J373" s="354"/>
      <c r="K373" s="137" t="s">
        <v>713</v>
      </c>
      <c r="L373" s="137" t="s">
        <v>869</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x14ac:dyDescent="0.3">
      <c r="G374" s="140"/>
      <c r="H374" s="238"/>
      <c r="J374" s="239"/>
      <c r="K374" s="137" t="s">
        <v>898</v>
      </c>
      <c r="L374" s="137" t="s">
        <v>867</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x14ac:dyDescent="0.3">
      <c r="G375" s="140"/>
      <c r="H375" s="238"/>
      <c r="J375" s="239"/>
      <c r="K375" s="137" t="s">
        <v>898</v>
      </c>
      <c r="L375" s="137" t="s">
        <v>868</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x14ac:dyDescent="0.3">
      <c r="G376" s="140"/>
      <c r="H376" s="238"/>
      <c r="J376" s="239"/>
      <c r="K376" s="137" t="s">
        <v>898</v>
      </c>
      <c r="L376" s="137" t="s">
        <v>869</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x14ac:dyDescent="0.3">
      <c r="G377" s="140"/>
      <c r="H377" s="238"/>
      <c r="J377" s="239"/>
      <c r="K377" s="137" t="s">
        <v>899</v>
      </c>
      <c r="L377" s="137" t="s">
        <v>867</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x14ac:dyDescent="0.3">
      <c r="G378" s="140"/>
      <c r="H378" s="238"/>
      <c r="J378" s="239"/>
      <c r="K378" s="137" t="s">
        <v>899</v>
      </c>
      <c r="L378" s="137" t="s">
        <v>868</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x14ac:dyDescent="0.3">
      <c r="G379" s="140"/>
      <c r="H379" s="238"/>
      <c r="J379" s="239"/>
      <c r="K379" s="137" t="s">
        <v>899</v>
      </c>
      <c r="L379" s="137" t="s">
        <v>869</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x14ac:dyDescent="0.3">
      <c r="G380" s="140"/>
      <c r="H380" s="235"/>
      <c r="I380" s="241" t="s">
        <v>900</v>
      </c>
      <c r="J380" s="461" t="s">
        <v>901</v>
      </c>
      <c r="K380" s="243" t="s">
        <v>902</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x14ac:dyDescent="0.25">
      <c r="G381" s="140"/>
      <c r="H381" s="235"/>
      <c r="I381" s="132">
        <v>0.2</v>
      </c>
      <c r="J381" s="461"/>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x14ac:dyDescent="0.25">
      <c r="G382" s="140"/>
      <c r="H382" s="235"/>
      <c r="I382" s="132">
        <v>0.32</v>
      </c>
      <c r="J382" s="461"/>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x14ac:dyDescent="0.25">
      <c r="G383" s="140"/>
      <c r="H383" s="235"/>
      <c r="I383" s="132">
        <v>0.192</v>
      </c>
      <c r="J383" s="461"/>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x14ac:dyDescent="0.25">
      <c r="G384" s="140"/>
      <c r="H384" s="235"/>
      <c r="I384" s="132">
        <v>0.1152</v>
      </c>
      <c r="J384" s="461"/>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x14ac:dyDescent="0.25">
      <c r="G385" s="140"/>
      <c r="H385" s="235"/>
      <c r="I385" s="132">
        <v>0.1152</v>
      </c>
      <c r="J385" s="461"/>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x14ac:dyDescent="0.25">
      <c r="G386" s="140"/>
      <c r="H386" s="235"/>
      <c r="I386" s="132">
        <v>5.7599999999999998E-2</v>
      </c>
      <c r="J386" s="461"/>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x14ac:dyDescent="0.3">
      <c r="G387" s="140"/>
      <c r="H387" s="235"/>
      <c r="J387" s="246"/>
      <c r="K387" s="243" t="s">
        <v>903</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x14ac:dyDescent="0.25">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x14ac:dyDescent="0.25">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x14ac:dyDescent="0.25">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x14ac:dyDescent="0.25">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x14ac:dyDescent="0.25">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x14ac:dyDescent="0.25">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x14ac:dyDescent="0.25">
      <c r="G394" s="140"/>
      <c r="H394" s="235"/>
      <c r="J394" s="246"/>
      <c r="K394" s="244" t="s">
        <v>904</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x14ac:dyDescent="0.25">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x14ac:dyDescent="0.25">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x14ac:dyDescent="0.25">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x14ac:dyDescent="0.25">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x14ac:dyDescent="0.25">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x14ac:dyDescent="0.25">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x14ac:dyDescent="0.25">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x14ac:dyDescent="0.3">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x14ac:dyDescent="0.3">
      <c r="G403" s="250"/>
      <c r="H403" s="235"/>
      <c r="J403" s="353" t="s">
        <v>905</v>
      </c>
      <c r="K403" s="137" t="s">
        <v>906</v>
      </c>
      <c r="L403" s="137" t="s">
        <v>867</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x14ac:dyDescent="0.3">
      <c r="F404" s="252"/>
      <c r="H404" s="235"/>
      <c r="J404" s="354"/>
      <c r="K404" s="137" t="s">
        <v>906</v>
      </c>
      <c r="L404" s="137" t="s">
        <v>868</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x14ac:dyDescent="0.3">
      <c r="F405" s="252"/>
      <c r="H405" s="235"/>
      <c r="J405" s="354"/>
      <c r="K405" s="137" t="s">
        <v>906</v>
      </c>
      <c r="L405" s="137" t="s">
        <v>869</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x14ac:dyDescent="0.3">
      <c r="F406" s="252"/>
      <c r="H406" s="235"/>
      <c r="J406" s="127"/>
    </row>
    <row r="407" spans="6:42" ht="14.25" customHeight="1" thickTop="1" thickBot="1" x14ac:dyDescent="0.35">
      <c r="F407" s="252"/>
      <c r="H407" s="235"/>
      <c r="J407" s="246"/>
      <c r="K407" s="137" t="s">
        <v>907</v>
      </c>
      <c r="L407" s="137" t="s">
        <v>865</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x14ac:dyDescent="0.35">
      <c r="F408" s="252"/>
      <c r="H408" s="235"/>
      <c r="J408" s="246"/>
      <c r="K408" s="137" t="s">
        <v>908</v>
      </c>
      <c r="L408" s="137" t="s">
        <v>865</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x14ac:dyDescent="0.35">
      <c r="F409" s="252"/>
      <c r="H409" s="235"/>
      <c r="J409" s="246"/>
      <c r="K409" s="137" t="s">
        <v>909</v>
      </c>
      <c r="L409" s="137" t="s">
        <v>865</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x14ac:dyDescent="0.35">
      <c r="F410" s="252"/>
      <c r="H410" s="235"/>
      <c r="J410" s="246"/>
      <c r="K410" s="137" t="s">
        <v>910</v>
      </c>
      <c r="L410" s="137" t="s">
        <v>867</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x14ac:dyDescent="0.35">
      <c r="F411" s="252"/>
      <c r="H411" s="235"/>
      <c r="J411" s="246"/>
      <c r="K411" s="137" t="s">
        <v>911</v>
      </c>
      <c r="L411" s="137" t="s">
        <v>867</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x14ac:dyDescent="0.35">
      <c r="F412" s="252"/>
      <c r="H412" s="235"/>
      <c r="J412" s="246"/>
      <c r="K412" s="137" t="s">
        <v>912</v>
      </c>
      <c r="L412" s="137" t="s">
        <v>867</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x14ac:dyDescent="0.35">
      <c r="F413" s="252"/>
      <c r="H413" s="235"/>
      <c r="J413" s="246"/>
      <c r="K413" s="137" t="s">
        <v>910</v>
      </c>
      <c r="L413" s="137" t="s">
        <v>868</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x14ac:dyDescent="0.35">
      <c r="F414" s="252"/>
      <c r="H414" s="235"/>
      <c r="J414" s="246"/>
      <c r="K414" s="137" t="s">
        <v>911</v>
      </c>
      <c r="L414" s="137" t="s">
        <v>868</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x14ac:dyDescent="0.35">
      <c r="F415" s="252"/>
      <c r="H415" s="235"/>
      <c r="J415" s="246"/>
      <c r="K415" s="137" t="s">
        <v>912</v>
      </c>
      <c r="L415" s="137" t="s">
        <v>868</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x14ac:dyDescent="0.35">
      <c r="F416" s="252"/>
      <c r="H416" s="235"/>
      <c r="J416" s="246"/>
      <c r="K416" s="137" t="s">
        <v>910</v>
      </c>
      <c r="L416" s="137" t="s">
        <v>869</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x14ac:dyDescent="0.35">
      <c r="F417" s="252"/>
      <c r="H417" s="235"/>
      <c r="J417" s="246"/>
      <c r="K417" s="137" t="s">
        <v>911</v>
      </c>
      <c r="L417" s="137" t="s">
        <v>869</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x14ac:dyDescent="0.3">
      <c r="F418" s="252"/>
      <c r="H418" s="235"/>
      <c r="J418" s="246"/>
      <c r="K418" s="137" t="s">
        <v>912</v>
      </c>
      <c r="L418" s="137" t="s">
        <v>869</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x14ac:dyDescent="0.3">
      <c r="C420" s="138" t="s">
        <v>797</v>
      </c>
      <c r="G420" s="382" t="s">
        <v>913</v>
      </c>
      <c r="H420" s="383"/>
      <c r="I420" s="383"/>
      <c r="J420" s="383"/>
      <c r="K420" s="383"/>
      <c r="L420" s="383"/>
      <c r="M420" s="383"/>
      <c r="N420" s="383"/>
      <c r="O420" s="383"/>
      <c r="P420" s="383"/>
      <c r="Q420" s="383"/>
      <c r="R420" s="383"/>
      <c r="S420" s="383"/>
      <c r="T420" s="383"/>
      <c r="U420" s="383"/>
      <c r="V420" s="139"/>
      <c r="W420" s="139"/>
      <c r="X420" s="139"/>
      <c r="Y420" s="139"/>
      <c r="Z420" s="139"/>
      <c r="AA420" s="139"/>
      <c r="AB420" s="139"/>
    </row>
    <row r="422" spans="3:42" ht="14.25" customHeight="1" x14ac:dyDescent="0.25">
      <c r="H422" s="454" t="s">
        <v>914</v>
      </c>
      <c r="I422" s="455"/>
      <c r="J422" s="455"/>
      <c r="K422" s="455"/>
      <c r="L422" s="455"/>
      <c r="M422" s="455"/>
      <c r="N422" s="456" t="s">
        <v>915</v>
      </c>
      <c r="O422" s="457"/>
      <c r="P422" s="457"/>
      <c r="Q422" s="457"/>
      <c r="R422" s="458"/>
      <c r="S422" s="255" t="s">
        <v>916</v>
      </c>
      <c r="T422" s="255" t="s">
        <v>917</v>
      </c>
      <c r="U422" s="256"/>
      <c r="V422" s="256"/>
      <c r="W422" s="256"/>
      <c r="X422" s="256"/>
      <c r="Y422" s="256"/>
      <c r="Z422" s="256"/>
      <c r="AA422" s="256"/>
      <c r="AB422" s="257"/>
    </row>
    <row r="423" spans="3:42" ht="14.25" customHeight="1" x14ac:dyDescent="0.35">
      <c r="H423" s="450" t="s">
        <v>918</v>
      </c>
      <c r="I423" s="356"/>
      <c r="J423" s="356"/>
      <c r="K423" s="356"/>
      <c r="L423" s="356"/>
      <c r="M423" s="356"/>
      <c r="N423" s="453" t="s">
        <v>919</v>
      </c>
      <c r="O423" s="371"/>
      <c r="P423" s="371"/>
      <c r="Q423" s="371"/>
      <c r="R423" s="371"/>
      <c r="S423" s="259"/>
      <c r="T423" s="259"/>
      <c r="U423" s="260"/>
      <c r="V423" s="260"/>
      <c r="W423" s="260"/>
      <c r="X423" s="260"/>
      <c r="Y423" s="260"/>
      <c r="Z423" s="260"/>
      <c r="AA423" s="260"/>
      <c r="AB423" s="261"/>
    </row>
    <row r="424" spans="3:42" ht="14.25" customHeight="1" x14ac:dyDescent="0.35">
      <c r="H424" s="450" t="s">
        <v>883</v>
      </c>
      <c r="I424" s="356"/>
      <c r="J424" s="356"/>
      <c r="K424" s="356"/>
      <c r="L424" s="356"/>
      <c r="M424" s="356"/>
      <c r="N424" s="453" t="s">
        <v>920</v>
      </c>
      <c r="O424" s="371"/>
      <c r="P424" s="371"/>
      <c r="Q424" s="371"/>
      <c r="R424" s="371"/>
      <c r="S424" s="259"/>
      <c r="T424" s="259"/>
      <c r="U424" s="260"/>
      <c r="V424" s="260"/>
      <c r="W424" s="260"/>
      <c r="X424" s="260"/>
      <c r="Y424" s="260"/>
      <c r="Z424" s="260"/>
      <c r="AA424" s="260"/>
      <c r="AB424" s="261"/>
    </row>
    <row r="425" spans="3:42" ht="14.25" customHeight="1" x14ac:dyDescent="0.35">
      <c r="H425" s="450" t="s">
        <v>887</v>
      </c>
      <c r="I425" s="356"/>
      <c r="J425" s="356"/>
      <c r="K425" s="356"/>
      <c r="L425" s="356"/>
      <c r="M425" s="356"/>
      <c r="N425" s="453" t="s">
        <v>921</v>
      </c>
      <c r="O425" s="371"/>
      <c r="P425" s="371"/>
      <c r="Q425" s="371"/>
      <c r="R425" s="371"/>
      <c r="S425" s="259"/>
      <c r="T425" s="259"/>
      <c r="U425" s="260"/>
      <c r="V425" s="260"/>
      <c r="W425" s="260"/>
      <c r="X425" s="260"/>
      <c r="Y425" s="260"/>
      <c r="Z425" s="260"/>
      <c r="AA425" s="260"/>
      <c r="AB425" s="261"/>
    </row>
    <row r="426" spans="3:42" ht="14.25" customHeight="1" x14ac:dyDescent="0.35">
      <c r="H426" s="450" t="s">
        <v>922</v>
      </c>
      <c r="I426" s="356"/>
      <c r="J426" s="356"/>
      <c r="K426" s="356"/>
      <c r="L426" s="356"/>
      <c r="M426" s="356"/>
      <c r="N426" s="453" t="s">
        <v>921</v>
      </c>
      <c r="O426" s="371"/>
      <c r="P426" s="371"/>
      <c r="Q426" s="371"/>
      <c r="R426" s="371"/>
      <c r="S426" s="262"/>
      <c r="T426" s="262"/>
      <c r="U426"/>
      <c r="V426"/>
      <c r="W426"/>
      <c r="X426"/>
      <c r="Y426"/>
      <c r="Z426"/>
      <c r="AA426"/>
      <c r="AB426"/>
    </row>
    <row r="427" spans="3:42" ht="14.25" customHeight="1" x14ac:dyDescent="0.25">
      <c r="H427" s="450" t="s">
        <v>923</v>
      </c>
      <c r="I427" s="356"/>
      <c r="J427" s="356"/>
      <c r="K427" s="356"/>
      <c r="L427" s="356"/>
      <c r="M427" s="356"/>
      <c r="N427" s="451" t="s">
        <v>924</v>
      </c>
      <c r="O427" s="452"/>
      <c r="P427" s="452"/>
      <c r="Q427" s="452"/>
      <c r="R427" s="452"/>
      <c r="S427" s="263"/>
      <c r="T427" s="263"/>
      <c r="U427" s="256"/>
      <c r="V427" s="256"/>
      <c r="W427" s="256"/>
      <c r="X427" s="256"/>
      <c r="Y427" s="256"/>
      <c r="Z427" s="256"/>
      <c r="AA427" s="256"/>
      <c r="AB427" s="257"/>
    </row>
    <row r="428" spans="3:42" ht="14.25" customHeight="1" x14ac:dyDescent="0.25">
      <c r="H428" s="450" t="s">
        <v>925</v>
      </c>
      <c r="I428" s="356"/>
      <c r="J428" s="356"/>
      <c r="K428" s="356"/>
      <c r="L428" s="356"/>
      <c r="M428" s="356"/>
      <c r="N428" s="451" t="s">
        <v>924</v>
      </c>
      <c r="O428" s="452"/>
      <c r="P428" s="452"/>
      <c r="Q428" s="452"/>
      <c r="R428" s="452"/>
      <c r="S428" s="263"/>
      <c r="T428" s="263"/>
      <c r="U428" s="256"/>
      <c r="V428" s="256"/>
      <c r="W428" s="256"/>
      <c r="X428" s="256"/>
      <c r="Y428" s="256"/>
      <c r="Z428" s="256"/>
      <c r="AA428" s="256"/>
      <c r="AB428" s="257"/>
    </row>
    <row r="429" spans="3:42" ht="14.25" customHeight="1" x14ac:dyDescent="0.25">
      <c r="H429" s="459"/>
      <c r="I429" s="459"/>
      <c r="J429" s="459"/>
      <c r="K429" s="459"/>
      <c r="L429" s="459"/>
      <c r="M429" s="459"/>
      <c r="O429" s="256"/>
      <c r="P429" s="256"/>
      <c r="Q429" s="256"/>
      <c r="R429" s="256"/>
      <c r="S429" s="256"/>
      <c r="T429" s="256"/>
      <c r="U429" s="256"/>
      <c r="V429" s="256"/>
      <c r="W429" s="256"/>
      <c r="X429" s="256"/>
      <c r="Y429" s="256"/>
      <c r="Z429" s="256"/>
      <c r="AA429" s="256"/>
      <c r="AB429" s="257"/>
    </row>
    <row r="430" spans="3:42" ht="14.25" customHeight="1" x14ac:dyDescent="0.25">
      <c r="H430" s="454" t="s">
        <v>926</v>
      </c>
      <c r="I430" s="455"/>
      <c r="J430" s="455"/>
      <c r="K430" s="455"/>
      <c r="L430" s="455"/>
      <c r="M430" s="455"/>
      <c r="N430" s="456" t="s">
        <v>915</v>
      </c>
      <c r="O430" s="457"/>
      <c r="P430" s="457"/>
      <c r="Q430" s="457"/>
      <c r="R430" s="458"/>
      <c r="S430" s="255" t="s">
        <v>916</v>
      </c>
      <c r="T430" s="255" t="s">
        <v>917</v>
      </c>
      <c r="U430" s="256"/>
      <c r="V430" s="256"/>
      <c r="W430" s="256"/>
      <c r="X430" s="256"/>
      <c r="Y430" s="256"/>
      <c r="Z430" s="256"/>
      <c r="AA430" s="256"/>
      <c r="AB430" s="257"/>
    </row>
    <row r="431" spans="3:42" ht="14.25" customHeight="1" x14ac:dyDescent="0.35">
      <c r="H431" s="450" t="s">
        <v>883</v>
      </c>
      <c r="I431" s="356"/>
      <c r="J431" s="356"/>
      <c r="K431" s="356"/>
      <c r="L431" s="356"/>
      <c r="M431" s="357"/>
      <c r="N431" s="453" t="s">
        <v>920</v>
      </c>
      <c r="O431" s="371"/>
      <c r="P431" s="371"/>
      <c r="Q431" s="371"/>
      <c r="R431" s="371"/>
      <c r="S431" s="259"/>
      <c r="T431" s="259"/>
      <c r="U431" s="260"/>
      <c r="V431" s="260"/>
      <c r="W431" s="260"/>
      <c r="X431" s="260"/>
      <c r="Y431" s="260"/>
      <c r="Z431" s="260"/>
      <c r="AA431" s="260"/>
      <c r="AB431" s="261"/>
    </row>
    <row r="432" spans="3:42" ht="14.25" customHeight="1" x14ac:dyDescent="0.35">
      <c r="H432" s="450" t="s">
        <v>887</v>
      </c>
      <c r="I432" s="356"/>
      <c r="J432" s="356"/>
      <c r="K432" s="356"/>
      <c r="L432" s="356"/>
      <c r="M432" s="357"/>
      <c r="N432" s="258" t="s">
        <v>927</v>
      </c>
      <c r="Q432" s="264" t="s">
        <v>928</v>
      </c>
      <c r="R432" s="256"/>
      <c r="S432" s="263"/>
      <c r="T432" s="263"/>
      <c r="U432" s="256"/>
      <c r="V432" s="256"/>
      <c r="W432" s="256"/>
      <c r="X432" s="256"/>
      <c r="Y432" s="256"/>
      <c r="Z432" s="256"/>
      <c r="AA432" s="256"/>
      <c r="AB432" s="257"/>
    </row>
    <row r="433" spans="8:28" ht="14.25" customHeight="1" x14ac:dyDescent="0.35">
      <c r="H433" s="367" t="s">
        <v>929</v>
      </c>
      <c r="I433" s="368"/>
      <c r="J433" s="368"/>
      <c r="K433" s="368"/>
      <c r="L433" s="368"/>
      <c r="M433" s="369"/>
      <c r="N433" s="265"/>
      <c r="O433" s="266"/>
      <c r="P433" s="266"/>
      <c r="Q433" s="256"/>
      <c r="R433" s="257"/>
      <c r="S433" s="256"/>
      <c r="T433" s="263"/>
      <c r="U433" s="256"/>
      <c r="V433" s="256"/>
      <c r="W433" s="256"/>
      <c r="X433" s="256"/>
      <c r="Y433" s="256"/>
      <c r="Z433" s="256"/>
      <c r="AA433" s="256"/>
      <c r="AB433" s="257"/>
    </row>
    <row r="434" spans="8:28" ht="14.25" customHeight="1" x14ac:dyDescent="0.35">
      <c r="H434" s="450" t="s">
        <v>922</v>
      </c>
      <c r="I434" s="356"/>
      <c r="J434" s="356"/>
      <c r="K434" s="356"/>
      <c r="L434" s="356"/>
      <c r="M434" s="357"/>
      <c r="N434" s="453" t="s">
        <v>930</v>
      </c>
      <c r="O434" s="371"/>
      <c r="P434" s="371"/>
      <c r="Q434" s="371"/>
      <c r="R434" s="371"/>
      <c r="S434" s="259"/>
      <c r="T434" s="259"/>
      <c r="U434" s="260"/>
      <c r="V434" s="260"/>
      <c r="W434" s="260"/>
      <c r="X434" s="260"/>
      <c r="Y434" s="260"/>
      <c r="Z434" s="260"/>
      <c r="AA434" s="260"/>
      <c r="AB434" s="261"/>
    </row>
    <row r="435" spans="8:28" ht="14.25" customHeight="1" x14ac:dyDescent="0.25">
      <c r="H435" s="450" t="s">
        <v>923</v>
      </c>
      <c r="I435" s="356"/>
      <c r="J435" s="356"/>
      <c r="K435" s="356"/>
      <c r="L435" s="356"/>
      <c r="M435" s="357"/>
      <c r="N435" s="451" t="s">
        <v>924</v>
      </c>
      <c r="O435" s="452"/>
      <c r="P435" s="452"/>
      <c r="Q435" s="452"/>
      <c r="R435" s="452"/>
      <c r="S435" s="263"/>
      <c r="T435" s="263"/>
      <c r="U435" s="256"/>
      <c r="V435" s="256"/>
      <c r="W435" s="256"/>
      <c r="X435" s="256"/>
      <c r="Y435" s="256"/>
      <c r="Z435" s="256"/>
      <c r="AA435" s="256"/>
      <c r="AB435" s="257"/>
    </row>
    <row r="436" spans="8:28" ht="14.25" customHeight="1" x14ac:dyDescent="0.25">
      <c r="H436" s="450" t="s">
        <v>931</v>
      </c>
      <c r="I436" s="356"/>
      <c r="J436" s="356"/>
      <c r="K436" s="356"/>
      <c r="L436" s="356"/>
      <c r="M436" s="357"/>
      <c r="N436" s="451" t="s">
        <v>924</v>
      </c>
      <c r="O436" s="452"/>
      <c r="P436" s="452"/>
      <c r="Q436" s="452"/>
      <c r="R436" s="452"/>
      <c r="S436" s="263"/>
      <c r="T436" s="263"/>
      <c r="U436" s="256"/>
      <c r="V436" s="256"/>
      <c r="W436" s="256"/>
      <c r="X436" s="256"/>
      <c r="Y436" s="256"/>
      <c r="Z436" s="256"/>
      <c r="AA436" s="256"/>
      <c r="AB436" s="257"/>
    </row>
    <row r="437" spans="8:28" ht="14.25" customHeight="1" x14ac:dyDescent="0.25">
      <c r="H437" s="450" t="s">
        <v>925</v>
      </c>
      <c r="I437" s="356"/>
      <c r="J437" s="356"/>
      <c r="K437" s="356"/>
      <c r="L437" s="356"/>
      <c r="M437" s="357"/>
      <c r="N437" s="451" t="s">
        <v>924</v>
      </c>
      <c r="O437" s="452"/>
      <c r="P437" s="452"/>
      <c r="Q437" s="452"/>
      <c r="R437" s="452"/>
      <c r="S437" s="263"/>
      <c r="T437" s="263"/>
      <c r="U437" s="256"/>
      <c r="V437" s="256"/>
      <c r="W437" s="256"/>
      <c r="X437" s="256"/>
      <c r="Y437" s="256"/>
      <c r="Z437" s="256"/>
      <c r="AA437" s="256"/>
      <c r="AB437" s="257"/>
    </row>
    <row r="438" spans="8:28" ht="14.25" customHeight="1" x14ac:dyDescent="0.25">
      <c r="H438" s="132" t="s">
        <v>932</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D1" workbookViewId="0">
      <selection activeCell="F7" sqref="F7:W7"/>
    </sheetView>
  </sheetViews>
  <sheetFormatPr defaultColWidth="9.26953125" defaultRowHeight="14.5" x14ac:dyDescent="0.35"/>
  <cols>
    <col min="1" max="1" width="54" bestFit="1" customWidth="1"/>
    <col min="2" max="2" width="45.7265625" customWidth="1"/>
    <col min="3" max="3" width="89.26953125" customWidth="1"/>
    <col min="4" max="4" width="17.453125" customWidth="1"/>
    <col min="5" max="5" width="21.54296875" bestFit="1" customWidth="1"/>
    <col min="7" max="7" width="10.26953125" bestFit="1" customWidth="1"/>
    <col min="8" max="9" width="10" bestFit="1" customWidth="1"/>
    <col min="10" max="10" width="10.26953125" bestFit="1" customWidth="1"/>
    <col min="11" max="11" width="10" bestFit="1" customWidth="1"/>
    <col min="15" max="15" width="11" bestFit="1" customWidth="1"/>
  </cols>
  <sheetData>
    <row r="1" spans="1:24" s="1" customFormat="1" x14ac:dyDescent="0.3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35">
      <c r="A2" t="s">
        <v>25</v>
      </c>
      <c r="B2" t="s">
        <v>228</v>
      </c>
      <c r="C2" t="s">
        <v>227</v>
      </c>
      <c r="D2" t="s">
        <v>240</v>
      </c>
      <c r="E2" t="s">
        <v>302</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300</v>
      </c>
    </row>
    <row r="3" spans="1:24" x14ac:dyDescent="0.3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35">
      <c r="A4" s="16" t="s">
        <v>26</v>
      </c>
      <c r="B4" t="s">
        <v>32</v>
      </c>
      <c r="C4" t="s">
        <v>3</v>
      </c>
      <c r="D4" t="s">
        <v>240</v>
      </c>
      <c r="E4" t="s">
        <v>272</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35">
      <c r="A5" t="s">
        <v>24</v>
      </c>
      <c r="B5" t="s">
        <v>228</v>
      </c>
      <c r="C5" s="17" t="s">
        <v>227</v>
      </c>
      <c r="D5" t="s">
        <v>240</v>
      </c>
      <c r="E5" t="s">
        <v>302</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300</v>
      </c>
    </row>
    <row r="6" spans="1:24" x14ac:dyDescent="0.35">
      <c r="A6" t="s">
        <v>40</v>
      </c>
      <c r="B6" t="s">
        <v>244</v>
      </c>
      <c r="C6" t="s">
        <v>3</v>
      </c>
      <c r="D6" t="s">
        <v>240</v>
      </c>
      <c r="E6" t="s">
        <v>272</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35">
      <c r="A7" t="s">
        <v>40</v>
      </c>
      <c r="B7" t="s">
        <v>587</v>
      </c>
      <c r="C7" t="s">
        <v>588</v>
      </c>
      <c r="D7" t="s">
        <v>240</v>
      </c>
      <c r="E7" t="s">
        <v>272</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t="s">
        <v>589</v>
      </c>
    </row>
    <row r="8" spans="1:24" x14ac:dyDescent="0.35">
      <c r="A8" t="s">
        <v>271</v>
      </c>
      <c r="B8" t="s">
        <v>231</v>
      </c>
      <c r="C8" s="17" t="s">
        <v>510</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301</v>
      </c>
    </row>
    <row r="9" spans="1:24" x14ac:dyDescent="0.35">
      <c r="A9" t="s">
        <v>502</v>
      </c>
      <c r="B9" t="s">
        <v>231</v>
      </c>
      <c r="C9" s="17" t="s">
        <v>510</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503</v>
      </c>
    </row>
    <row r="10" spans="1:24" x14ac:dyDescent="0.35">
      <c r="A10" t="s">
        <v>501</v>
      </c>
      <c r="B10" t="s">
        <v>228</v>
      </c>
      <c r="C10" t="s">
        <v>511</v>
      </c>
      <c r="D10" t="s">
        <v>240</v>
      </c>
      <c r="E10" t="s">
        <v>500</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504</v>
      </c>
    </row>
    <row r="11" spans="1:24" x14ac:dyDescent="0.35">
      <c r="A11" t="s">
        <v>502</v>
      </c>
      <c r="B11" t="s">
        <v>228</v>
      </c>
      <c r="C11" t="s">
        <v>511</v>
      </c>
      <c r="D11" t="s">
        <v>240</v>
      </c>
      <c r="E11" t="s">
        <v>500</v>
      </c>
      <c r="F11" s="29">
        <f>F10</f>
        <v>2.3E-2</v>
      </c>
      <c r="G11" s="29">
        <f t="shared" ref="G11:M11" si="0">G10</f>
        <v>2.3E-2</v>
      </c>
      <c r="H11" s="29">
        <f t="shared" si="0"/>
        <v>2.3E-2</v>
      </c>
      <c r="I11" s="29">
        <f t="shared" si="0"/>
        <v>2.3E-2</v>
      </c>
      <c r="J11" s="29">
        <f t="shared" si="0"/>
        <v>1.84E-2</v>
      </c>
      <c r="K11" s="29">
        <f t="shared" si="0"/>
        <v>1.38E-2</v>
      </c>
      <c r="L11" s="2">
        <f t="shared" si="0"/>
        <v>1.0000000000000002E-2</v>
      </c>
      <c r="M11" s="2">
        <f t="shared" si="0"/>
        <v>1.4999999999999999E-2</v>
      </c>
      <c r="N11" s="2">
        <v>0</v>
      </c>
      <c r="O11" s="2">
        <v>0</v>
      </c>
      <c r="P11" s="2">
        <v>0</v>
      </c>
      <c r="Q11" s="2">
        <v>0</v>
      </c>
      <c r="R11" s="2">
        <v>0</v>
      </c>
      <c r="S11" s="2">
        <v>0</v>
      </c>
      <c r="T11" s="2">
        <v>0</v>
      </c>
      <c r="U11" s="2">
        <v>0</v>
      </c>
      <c r="V11" s="2">
        <v>0</v>
      </c>
      <c r="W11" s="2">
        <v>0</v>
      </c>
      <c r="X11" t="s">
        <v>505</v>
      </c>
    </row>
    <row r="12" spans="1:24" s="33" customFormat="1" x14ac:dyDescent="0.35">
      <c r="A12" s="33" t="s">
        <v>299</v>
      </c>
      <c r="B12" s="33" t="s">
        <v>228</v>
      </c>
      <c r="C12" s="33" t="s">
        <v>227</v>
      </c>
      <c r="D12" s="33" t="s">
        <v>240</v>
      </c>
      <c r="E12" s="33" t="s">
        <v>500</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300</v>
      </c>
    </row>
    <row r="13" spans="1:24" x14ac:dyDescent="0.35">
      <c r="A13" t="s">
        <v>299</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509</v>
      </c>
    </row>
    <row r="14" spans="1:24" x14ac:dyDescent="0.3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35">
      <c r="A15" t="s">
        <v>26</v>
      </c>
      <c r="B15" t="s">
        <v>234</v>
      </c>
      <c r="C15" t="s">
        <v>273</v>
      </c>
      <c r="D15" t="s">
        <v>242</v>
      </c>
      <c r="E15" t="s">
        <v>272</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35">
      <c r="A16" t="s">
        <v>249</v>
      </c>
      <c r="B16" t="s">
        <v>234</v>
      </c>
      <c r="C16" t="s">
        <v>273</v>
      </c>
      <c r="D16" t="s">
        <v>242</v>
      </c>
      <c r="E16" t="s">
        <v>272</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35">
      <c r="A17" t="s">
        <v>42</v>
      </c>
      <c r="B17" t="s">
        <v>30</v>
      </c>
      <c r="C17" t="s">
        <v>235</v>
      </c>
      <c r="D17" t="s">
        <v>242</v>
      </c>
      <c r="E17" t="s">
        <v>272</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35">
      <c r="A18" t="s">
        <v>42</v>
      </c>
      <c r="B18" t="s">
        <v>31</v>
      </c>
      <c r="C18" t="s">
        <v>235</v>
      </c>
      <c r="D18" t="s">
        <v>242</v>
      </c>
      <c r="E18" t="s">
        <v>272</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35">
      <c r="A19" t="s">
        <v>42</v>
      </c>
      <c r="B19" t="s">
        <v>38</v>
      </c>
      <c r="C19" t="s">
        <v>243</v>
      </c>
      <c r="D19" t="s">
        <v>242</v>
      </c>
      <c r="E19" t="s">
        <v>272</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3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 x14ac:dyDescent="0.3"/>
  <cols>
    <col min="1" max="1" width="21.26953125" style="37" bestFit="1" customWidth="1"/>
    <col min="2" max="2" width="46.7265625" style="37" customWidth="1"/>
    <col min="3" max="16384" width="8.7265625" style="37"/>
  </cols>
  <sheetData>
    <row r="1" spans="1:33" ht="15" customHeight="1" thickBot="1" x14ac:dyDescent="0.35">
      <c r="B1" s="53" t="s">
        <v>607</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487</v>
      </c>
      <c r="D3" s="55" t="s">
        <v>606</v>
      </c>
      <c r="E3" s="55"/>
      <c r="F3" s="55"/>
      <c r="G3" s="55"/>
    </row>
    <row r="4" spans="1:33" ht="15" customHeight="1" x14ac:dyDescent="0.3">
      <c r="C4" s="55" t="s">
        <v>488</v>
      </c>
      <c r="D4" s="55" t="s">
        <v>605</v>
      </c>
      <c r="E4" s="55"/>
      <c r="F4" s="55"/>
      <c r="G4" s="55" t="s">
        <v>604</v>
      </c>
    </row>
    <row r="5" spans="1:33" ht="15" customHeight="1" x14ac:dyDescent="0.3">
      <c r="C5" s="55" t="s">
        <v>489</v>
      </c>
      <c r="D5" s="55" t="s">
        <v>603</v>
      </c>
      <c r="E5" s="55"/>
      <c r="F5" s="55"/>
      <c r="G5" s="55"/>
    </row>
    <row r="6" spans="1:33" ht="15" customHeight="1" x14ac:dyDescent="0.3">
      <c r="C6" s="55" t="s">
        <v>490</v>
      </c>
      <c r="D6" s="55"/>
      <c r="E6" s="55" t="s">
        <v>602</v>
      </c>
      <c r="F6" s="55"/>
      <c r="G6" s="55"/>
    </row>
    <row r="10" spans="1:33" ht="15" customHeight="1" x14ac:dyDescent="0.35">
      <c r="A10" s="43" t="s">
        <v>311</v>
      </c>
      <c r="B10" s="54" t="s">
        <v>43</v>
      </c>
      <c r="AG10" s="51" t="s">
        <v>601</v>
      </c>
    </row>
    <row r="11" spans="1:33" ht="15" customHeight="1" x14ac:dyDescent="0.3">
      <c r="B11" s="53" t="s">
        <v>44</v>
      </c>
      <c r="AG11" s="51" t="s">
        <v>600</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599</v>
      </c>
    </row>
    <row r="13" spans="1:33" ht="15" customHeight="1" thickBot="1" x14ac:dyDescent="0.3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598</v>
      </c>
    </row>
    <row r="14" spans="1:33" ht="15" customHeight="1" thickTop="1" x14ac:dyDescent="0.3"/>
    <row r="15" spans="1:33" ht="15" customHeight="1" x14ac:dyDescent="0.3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312</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35">
      <c r="A17" s="43" t="s">
        <v>313</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35">
      <c r="A18" s="43" t="s">
        <v>314</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35">
      <c r="A19" s="43" t="s">
        <v>315</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35">
      <c r="A20" s="43" t="s">
        <v>316</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35">
      <c r="A21" s="43" t="s">
        <v>317</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35">
      <c r="A22" s="43" t="s">
        <v>318</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35">
      <c r="A23" s="43" t="s">
        <v>319</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35">
      <c r="A24" s="43" t="s">
        <v>320</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3">
      <c r="A25" s="43" t="s">
        <v>321</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322</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35">
      <c r="A29" s="43" t="s">
        <v>323</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35">
      <c r="A30" s="43" t="s">
        <v>324</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5" x14ac:dyDescent="0.35">
      <c r="A31" s="43" t="s">
        <v>325</v>
      </c>
      <c r="B31" s="42" t="s">
        <v>326</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3">
      <c r="A32" s="43" t="s">
        <v>327</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46" t="s">
        <v>59</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43" t="s">
        <v>328</v>
      </c>
      <c r="B35" s="42" t="s">
        <v>329</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5" x14ac:dyDescent="0.35">
      <c r="A36" s="43" t="s">
        <v>330</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5" x14ac:dyDescent="0.35">
      <c r="A37" s="43" t="s">
        <v>331</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3">
      <c r="A38" s="43" t="s">
        <v>332</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x14ac:dyDescent="0.3">
      <c r="A40" s="43" t="s">
        <v>333</v>
      </c>
      <c r="B40" s="46" t="s">
        <v>334</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597</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46" t="s">
        <v>61</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43" t="s">
        <v>335</v>
      </c>
      <c r="B43" s="42" t="s">
        <v>336</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5" x14ac:dyDescent="0.35">
      <c r="A44" s="43" t="s">
        <v>337</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5" x14ac:dyDescent="0.35">
      <c r="A45" s="43" t="s">
        <v>338</v>
      </c>
      <c r="B45" s="42" t="s">
        <v>339</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5" x14ac:dyDescent="0.35">
      <c r="A46" s="43" t="s">
        <v>340</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5" x14ac:dyDescent="0.35">
      <c r="A47" s="43" t="s">
        <v>341</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5" x14ac:dyDescent="0.35">
      <c r="A48" s="43" t="s">
        <v>342</v>
      </c>
      <c r="B48" s="42" t="s">
        <v>343</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5" x14ac:dyDescent="0.35">
      <c r="A49" s="43" t="s">
        <v>344</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35">
      <c r="A50" s="43" t="s">
        <v>345</v>
      </c>
      <c r="B50" s="42" t="s">
        <v>346</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3">
      <c r="A51" s="43" t="s">
        <v>347</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596</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43" t="s">
        <v>348</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35">
      <c r="A55" s="43" t="s">
        <v>349</v>
      </c>
      <c r="B55" s="42" t="s">
        <v>595</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35">
      <c r="A56" s="43" t="s">
        <v>350</v>
      </c>
      <c r="B56" s="42" t="s">
        <v>351</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35">
      <c r="A57" s="43" t="s">
        <v>352</v>
      </c>
      <c r="B57" s="42" t="s">
        <v>353</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35">
      <c r="A58" s="43" t="s">
        <v>354</v>
      </c>
      <c r="B58" s="42" t="s">
        <v>355</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35">
      <c r="A59" s="43" t="s">
        <v>356</v>
      </c>
      <c r="B59" s="42" t="s">
        <v>357</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35">
      <c r="A60" s="43" t="s">
        <v>358</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359</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35">
      <c r="A65" s="43" t="s">
        <v>360</v>
      </c>
      <c r="B65" s="42" t="s">
        <v>595</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5" x14ac:dyDescent="0.35">
      <c r="A66" s="43" t="s">
        <v>361</v>
      </c>
      <c r="B66" s="42" t="s">
        <v>351</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35">
      <c r="A67" s="43" t="s">
        <v>362</v>
      </c>
      <c r="B67" s="42" t="s">
        <v>353</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35">
      <c r="A68" s="43" t="s">
        <v>363</v>
      </c>
      <c r="B68" s="42" t="s">
        <v>355</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35">
      <c r="A69" s="43" t="s">
        <v>364</v>
      </c>
      <c r="B69" s="42" t="s">
        <v>357</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35">
      <c r="A70" s="43" t="s">
        <v>365</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35"/>
    <row r="72" spans="1:33" ht="15" customHeight="1" x14ac:dyDescent="0.3">
      <c r="B72" s="39" t="s">
        <v>543</v>
      </c>
    </row>
    <row r="73" spans="1:33" x14ac:dyDescent="0.3">
      <c r="B73" s="38" t="s">
        <v>525</v>
      </c>
    </row>
    <row r="74" spans="1:33" ht="15" customHeight="1" x14ac:dyDescent="0.3">
      <c r="B74" s="38" t="s">
        <v>68</v>
      </c>
    </row>
    <row r="75" spans="1:33" ht="15" customHeight="1" x14ac:dyDescent="0.3">
      <c r="B75" s="38" t="s">
        <v>594</v>
      </c>
    </row>
    <row r="76" spans="1:33" ht="15" customHeight="1" x14ac:dyDescent="0.3">
      <c r="B76" s="38" t="s">
        <v>69</v>
      </c>
    </row>
    <row r="77" spans="1:33" ht="15" customHeight="1" x14ac:dyDescent="0.3">
      <c r="B77" s="38" t="s">
        <v>527</v>
      </c>
    </row>
    <row r="78" spans="1:33" ht="15" customHeight="1" x14ac:dyDescent="0.3">
      <c r="B78" s="38" t="s">
        <v>593</v>
      </c>
    </row>
    <row r="79" spans="1:33" x14ac:dyDescent="0.3">
      <c r="B79" s="38" t="s">
        <v>71</v>
      </c>
    </row>
    <row r="80" spans="1:33" ht="15" customHeight="1" x14ac:dyDescent="0.3">
      <c r="B80" s="38" t="s">
        <v>528</v>
      </c>
    </row>
    <row r="81" spans="2:2" x14ac:dyDescent="0.3">
      <c r="B81" s="38" t="s">
        <v>529</v>
      </c>
    </row>
    <row r="82" spans="2:2" ht="15" customHeight="1" x14ac:dyDescent="0.3">
      <c r="B82" s="38" t="s">
        <v>530</v>
      </c>
    </row>
    <row r="83" spans="2:2" ht="15" customHeight="1" x14ac:dyDescent="0.3">
      <c r="B83" s="38" t="s">
        <v>531</v>
      </c>
    </row>
    <row r="84" spans="2:2" ht="15" customHeight="1" x14ac:dyDescent="0.3">
      <c r="B84" s="38" t="s">
        <v>532</v>
      </c>
    </row>
    <row r="85" spans="2:2" ht="15" customHeight="1" x14ac:dyDescent="0.3">
      <c r="B85" s="38" t="s">
        <v>533</v>
      </c>
    </row>
    <row r="86" spans="2:2" ht="15" customHeight="1" x14ac:dyDescent="0.3">
      <c r="B86" s="38" t="s">
        <v>192</v>
      </c>
    </row>
    <row r="87" spans="2:2" ht="15" customHeight="1" x14ac:dyDescent="0.3">
      <c r="B87" s="38" t="s">
        <v>72</v>
      </c>
    </row>
    <row r="88" spans="2:2" ht="15" customHeight="1" x14ac:dyDescent="0.3">
      <c r="B88" s="38" t="s">
        <v>534</v>
      </c>
    </row>
    <row r="89" spans="2:2" ht="15" customHeight="1" x14ac:dyDescent="0.3">
      <c r="B89" s="38" t="s">
        <v>592</v>
      </c>
    </row>
    <row r="90" spans="2:2" ht="15" customHeight="1" x14ac:dyDescent="0.3">
      <c r="B90" s="38" t="s">
        <v>73</v>
      </c>
    </row>
    <row r="91" spans="2:2" ht="15" customHeight="1" x14ac:dyDescent="0.3">
      <c r="B91" s="38" t="s">
        <v>536</v>
      </c>
    </row>
    <row r="92" spans="2:2" x14ac:dyDescent="0.3">
      <c r="B92" s="38" t="s">
        <v>537</v>
      </c>
    </row>
    <row r="93" spans="2:2" ht="15" customHeight="1" x14ac:dyDescent="0.3">
      <c r="B93" s="38" t="s">
        <v>74</v>
      </c>
    </row>
    <row r="94" spans="2:2" ht="15" customHeight="1" x14ac:dyDescent="0.3">
      <c r="B94" s="38" t="s">
        <v>538</v>
      </c>
    </row>
    <row r="95" spans="2:2" ht="15" customHeight="1" x14ac:dyDescent="0.3">
      <c r="B95" s="38" t="s">
        <v>539</v>
      </c>
    </row>
    <row r="96" spans="2:2" ht="15" customHeight="1" x14ac:dyDescent="0.3">
      <c r="B96" s="38" t="s">
        <v>540</v>
      </c>
    </row>
    <row r="97" spans="2:33" ht="15" customHeight="1" x14ac:dyDescent="0.3">
      <c r="B97" s="38" t="s">
        <v>541</v>
      </c>
    </row>
    <row r="98" spans="2:33" ht="15" customHeight="1" x14ac:dyDescent="0.3">
      <c r="B98" s="38" t="s">
        <v>542</v>
      </c>
    </row>
    <row r="99" spans="2:33" ht="15" customHeight="1" x14ac:dyDescent="0.3">
      <c r="B99" s="38" t="s">
        <v>591</v>
      </c>
    </row>
    <row r="100" spans="2:33" ht="15" customHeight="1" x14ac:dyDescent="0.3">
      <c r="B100" s="38" t="s">
        <v>590</v>
      </c>
    </row>
    <row r="103" spans="2:33" ht="15" customHeight="1" x14ac:dyDescent="0.3"/>
    <row r="104" spans="2:33" ht="15" customHeight="1" x14ac:dyDescent="0.3"/>
    <row r="105" spans="2:33" ht="15" customHeight="1" x14ac:dyDescent="0.3"/>
    <row r="106" spans="2:33" ht="15" customHeight="1" x14ac:dyDescent="0.3"/>
    <row r="107" spans="2:33" ht="15" customHeight="1" x14ac:dyDescent="0.3"/>
    <row r="108" spans="2:33" ht="15" customHeight="1" x14ac:dyDescent="0.3"/>
    <row r="109" spans="2:33" ht="15" customHeight="1" x14ac:dyDescent="0.3"/>
    <row r="110" spans="2:33" ht="15" customHeight="1" x14ac:dyDescent="0.3"/>
    <row r="111" spans="2:33" ht="15" customHeight="1" x14ac:dyDescent="0.3"/>
    <row r="112" spans="2:33" ht="15" customHeight="1" x14ac:dyDescent="0.3">
      <c r="B112" s="477"/>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77"/>
      <c r="AG112" s="477"/>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c r="AG308" s="477"/>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10" spans="2:33" ht="15" customHeight="1" x14ac:dyDescent="0.3"/>
    <row r="511" spans="2:33"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c r="AG511" s="477"/>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7"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6" ht="15" customHeight="1" x14ac:dyDescent="0.3"/>
    <row r="627" ht="15" customHeight="1" x14ac:dyDescent="0.3"/>
    <row r="628" ht="15" customHeight="1" x14ac:dyDescent="0.3"/>
    <row r="629" ht="15" customHeight="1" x14ac:dyDescent="0.3"/>
    <row r="630"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9"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60"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c r="AG712" s="477"/>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2" ht="15" customHeight="1" x14ac:dyDescent="0.3"/>
    <row r="783" ht="15" customHeight="1" x14ac:dyDescent="0.3"/>
    <row r="784" ht="15" customHeight="1" x14ac:dyDescent="0.3"/>
    <row r="785" ht="15" customHeight="1" x14ac:dyDescent="0.3"/>
    <row r="787" ht="15" customHeight="1" x14ac:dyDescent="0.3"/>
    <row r="788" ht="15" customHeight="1" x14ac:dyDescent="0.3"/>
    <row r="789" ht="15" customHeight="1" x14ac:dyDescent="0.3"/>
    <row r="790"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6" ht="15" customHeight="1" x14ac:dyDescent="0.3"/>
    <row r="817" ht="15" customHeight="1" x14ac:dyDescent="0.3"/>
    <row r="818" ht="15" customHeight="1" x14ac:dyDescent="0.3"/>
    <row r="819" ht="15" customHeight="1" x14ac:dyDescent="0.3"/>
    <row r="820" ht="15" customHeight="1" x14ac:dyDescent="0.3"/>
    <row r="822" ht="15" customHeight="1" x14ac:dyDescent="0.3"/>
    <row r="823"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40"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7" ht="15" customHeight="1" x14ac:dyDescent="0.3"/>
    <row r="858" ht="15" customHeight="1" x14ac:dyDescent="0.3"/>
    <row r="859" ht="15" customHeight="1" x14ac:dyDescent="0.3"/>
    <row r="860" ht="15" customHeight="1" x14ac:dyDescent="0.3"/>
    <row r="861"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c r="AG887" s="477"/>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7"/>
      <c r="C1100" s="477"/>
      <c r="D1100" s="477"/>
      <c r="E1100" s="477"/>
      <c r="F1100" s="477"/>
      <c r="G1100" s="477"/>
      <c r="H1100" s="477"/>
      <c r="I1100" s="477"/>
      <c r="J1100" s="477"/>
      <c r="K1100" s="477"/>
      <c r="L1100" s="477"/>
      <c r="M1100" s="477"/>
      <c r="N1100" s="477"/>
      <c r="O1100" s="477"/>
      <c r="P1100" s="477"/>
      <c r="Q1100" s="477"/>
      <c r="R1100" s="477"/>
      <c r="S1100" s="477"/>
      <c r="T1100" s="477"/>
      <c r="U1100" s="477"/>
      <c r="V1100" s="477"/>
      <c r="W1100" s="477"/>
      <c r="X1100" s="477"/>
      <c r="Y1100" s="477"/>
      <c r="Z1100" s="477"/>
      <c r="AA1100" s="477"/>
      <c r="AB1100" s="477"/>
      <c r="AC1100" s="477"/>
      <c r="AD1100" s="477"/>
      <c r="AE1100" s="477"/>
      <c r="AF1100" s="477"/>
      <c r="AG1100" s="477"/>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7"/>
      <c r="C1227" s="477"/>
      <c r="D1227" s="477"/>
      <c r="E1227" s="477"/>
      <c r="F1227" s="477"/>
      <c r="G1227" s="477"/>
      <c r="H1227" s="477"/>
      <c r="I1227" s="477"/>
      <c r="J1227" s="477"/>
      <c r="K1227" s="477"/>
      <c r="L1227" s="477"/>
      <c r="M1227" s="477"/>
      <c r="N1227" s="477"/>
      <c r="O1227" s="477"/>
      <c r="P1227" s="477"/>
      <c r="Q1227" s="477"/>
      <c r="R1227" s="477"/>
      <c r="S1227" s="477"/>
      <c r="T1227" s="477"/>
      <c r="U1227" s="477"/>
      <c r="V1227" s="477"/>
      <c r="W1227" s="477"/>
      <c r="X1227" s="477"/>
      <c r="Y1227" s="477"/>
      <c r="Z1227" s="477"/>
      <c r="AA1227" s="477"/>
      <c r="AB1227" s="477"/>
      <c r="AC1227" s="477"/>
      <c r="AD1227" s="477"/>
      <c r="AE1227" s="477"/>
      <c r="AF1227" s="477"/>
      <c r="AG1227" s="477"/>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7"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50"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c r="AG1390" s="477"/>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9"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500" spans="2:33" ht="15" customHeight="1" x14ac:dyDescent="0.3"/>
    <row r="1501" spans="2:33" ht="15" customHeight="1" x14ac:dyDescent="0.3"/>
    <row r="1502" spans="2:33"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c r="AG1502" s="477"/>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2" ht="15" customHeight="1" x14ac:dyDescent="0.3"/>
    <row r="1583" ht="15" customHeight="1" x14ac:dyDescent="0.3"/>
    <row r="1584" ht="15" customHeight="1" x14ac:dyDescent="0.3"/>
    <row r="1585" ht="15" customHeight="1" x14ac:dyDescent="0.3"/>
    <row r="1587" ht="15" customHeight="1" x14ac:dyDescent="0.3"/>
    <row r="1588" ht="15" customHeight="1" x14ac:dyDescent="0.3"/>
    <row r="1589" ht="15" customHeight="1" x14ac:dyDescent="0.3"/>
    <row r="1590" ht="15" customHeight="1" x14ac:dyDescent="0.3"/>
    <row r="1592" ht="15" customHeight="1" x14ac:dyDescent="0.3"/>
    <row r="1594" ht="15" customHeight="1" x14ac:dyDescent="0.3"/>
    <row r="1595" ht="15" customHeight="1" x14ac:dyDescent="0.3"/>
    <row r="1596" ht="15" customHeight="1" x14ac:dyDescent="0.3"/>
    <row r="1597"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c r="AG1604" s="477"/>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5"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6"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7" spans="2:33" ht="15" customHeight="1" x14ac:dyDescent="0.3"/>
    <row r="1698" spans="2:33" ht="15" customHeight="1" x14ac:dyDescent="0.3">
      <c r="B1698" s="477"/>
      <c r="C1698" s="477"/>
      <c r="D1698" s="477"/>
      <c r="E1698" s="477"/>
      <c r="F1698" s="477"/>
      <c r="G1698" s="477"/>
      <c r="H1698" s="477"/>
      <c r="I1698" s="477"/>
      <c r="J1698" s="477"/>
      <c r="K1698" s="477"/>
      <c r="L1698" s="477"/>
      <c r="M1698" s="477"/>
      <c r="N1698" s="477"/>
      <c r="O1698" s="477"/>
      <c r="P1698" s="477"/>
      <c r="Q1698" s="477"/>
      <c r="R1698" s="477"/>
      <c r="S1698" s="477"/>
      <c r="T1698" s="477"/>
      <c r="U1698" s="477"/>
      <c r="V1698" s="477"/>
      <c r="W1698" s="477"/>
      <c r="X1698" s="477"/>
      <c r="Y1698" s="477"/>
      <c r="Z1698" s="477"/>
      <c r="AA1698" s="477"/>
      <c r="AB1698" s="477"/>
      <c r="AC1698" s="477"/>
      <c r="AD1698" s="477"/>
      <c r="AE1698" s="477"/>
      <c r="AF1698" s="477"/>
      <c r="AG1698" s="477"/>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1" ht="15" customHeight="1" x14ac:dyDescent="0.3"/>
    <row r="1863" ht="15" customHeight="1" x14ac:dyDescent="0.3"/>
    <row r="1864" ht="15" customHeight="1" x14ac:dyDescent="0.3"/>
    <row r="1865" ht="15" customHeight="1" x14ac:dyDescent="0.3"/>
    <row r="1867" ht="15" customHeight="1" x14ac:dyDescent="0.3"/>
    <row r="1868" ht="15" customHeight="1" x14ac:dyDescent="0.3"/>
    <row r="1869" ht="15" customHeight="1" x14ac:dyDescent="0.3"/>
    <row r="1870" ht="15" customHeight="1" x14ac:dyDescent="0.3"/>
    <row r="1872" ht="15" customHeight="1" x14ac:dyDescent="0.3"/>
    <row r="1873" ht="15" customHeight="1" x14ac:dyDescent="0.3"/>
    <row r="1874" ht="15" customHeight="1" x14ac:dyDescent="0.3"/>
    <row r="1875" ht="15" customHeight="1" x14ac:dyDescent="0.3"/>
    <row r="1876"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8" ht="15" customHeight="1" x14ac:dyDescent="0.3"/>
    <row r="1889" ht="15" customHeight="1" x14ac:dyDescent="0.3"/>
    <row r="1890" ht="15" customHeight="1" x14ac:dyDescent="0.3"/>
    <row r="1891"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3" ht="15" customHeight="1" x14ac:dyDescent="0.3"/>
    <row r="1904" ht="15" customHeight="1" x14ac:dyDescent="0.3"/>
    <row r="1905" ht="15" customHeight="1" x14ac:dyDescent="0.3"/>
    <row r="1906" ht="15" customHeight="1" x14ac:dyDescent="0.3"/>
    <row r="1907" ht="15" customHeight="1" x14ac:dyDescent="0.3"/>
    <row r="1909" ht="15" customHeight="1" x14ac:dyDescent="0.3"/>
    <row r="1910" ht="15" customHeight="1" x14ac:dyDescent="0.3"/>
    <row r="1911" ht="15" customHeight="1" x14ac:dyDescent="0.3"/>
    <row r="1912" ht="15" customHeight="1" x14ac:dyDescent="0.3"/>
    <row r="1913" ht="15" customHeight="1" x14ac:dyDescent="0.3"/>
    <row r="1915" ht="15" customHeight="1" x14ac:dyDescent="0.3"/>
    <row r="1916" ht="15" customHeight="1" x14ac:dyDescent="0.3"/>
    <row r="1917" ht="15" customHeight="1" x14ac:dyDescent="0.3"/>
    <row r="1919" ht="15" customHeight="1" x14ac:dyDescent="0.3"/>
    <row r="1920" ht="15" customHeight="1" x14ac:dyDescent="0.3"/>
    <row r="1921" ht="15" customHeight="1" x14ac:dyDescent="0.3"/>
    <row r="1922"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3" ht="15" customHeight="1" x14ac:dyDescent="0.3"/>
    <row r="1934" ht="15" customHeight="1" x14ac:dyDescent="0.3"/>
    <row r="1935"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c r="AG1945" s="477"/>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4" ht="15" customHeight="1" x14ac:dyDescent="0.3"/>
    <row r="1985" ht="15" customHeight="1" x14ac:dyDescent="0.3"/>
    <row r="1986" ht="15" customHeight="1" x14ac:dyDescent="0.3"/>
    <row r="1988"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4" ht="15" customHeight="1" x14ac:dyDescent="0.3"/>
    <row r="2006" ht="15" customHeight="1" x14ac:dyDescent="0.3"/>
    <row r="2008" ht="15" customHeight="1" x14ac:dyDescent="0.3"/>
    <row r="2009"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c r="AG2031" s="477"/>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7" ht="15" customHeight="1" x14ac:dyDescent="0.3"/>
    <row r="2108"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1" ht="15" customHeight="1" x14ac:dyDescent="0.3"/>
    <row r="2133" ht="15" customHeight="1" x14ac:dyDescent="0.3"/>
    <row r="2134"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8" spans="2:33" ht="15" customHeight="1" x14ac:dyDescent="0.3"/>
    <row r="2151" spans="2:33" ht="15" customHeight="1" x14ac:dyDescent="0.3"/>
    <row r="2152" spans="2:33" ht="15" customHeight="1" x14ac:dyDescent="0.3"/>
    <row r="2153" spans="2:33"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c r="AG2153" s="477"/>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60" ht="15" customHeight="1" x14ac:dyDescent="0.3"/>
    <row r="2261" ht="15" customHeight="1" x14ac:dyDescent="0.3"/>
    <row r="2262" ht="15" customHeight="1" x14ac:dyDescent="0.3"/>
    <row r="2264" ht="15" customHeight="1" x14ac:dyDescent="0.3"/>
    <row r="2266" ht="15" customHeight="1" x14ac:dyDescent="0.3"/>
    <row r="2267" ht="15" customHeight="1" x14ac:dyDescent="0.3"/>
    <row r="2268" ht="15" customHeight="1" x14ac:dyDescent="0.3"/>
    <row r="2269" ht="15" customHeight="1" x14ac:dyDescent="0.3"/>
    <row r="2271"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2" ht="15" customHeight="1" x14ac:dyDescent="0.3"/>
    <row r="2284" ht="15" customHeight="1" x14ac:dyDescent="0.3"/>
    <row r="2285" ht="15" customHeight="1" x14ac:dyDescent="0.3"/>
    <row r="2286"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301" ht="15" customHeight="1" x14ac:dyDescent="0.3"/>
    <row r="2302" ht="15" customHeight="1" x14ac:dyDescent="0.3"/>
    <row r="2303"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c r="AG2317" s="477"/>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c r="AG2419" s="477"/>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7" ht="15" customHeight="1" x14ac:dyDescent="0.3"/>
    <row r="2459" ht="15" customHeight="1" x14ac:dyDescent="0.3"/>
    <row r="2461" ht="15" customHeight="1" x14ac:dyDescent="0.3"/>
    <row r="2462" ht="15" customHeight="1" x14ac:dyDescent="0.3"/>
    <row r="2463" ht="15" customHeight="1" x14ac:dyDescent="0.3"/>
    <row r="2464" ht="15" customHeight="1" x14ac:dyDescent="0.3"/>
    <row r="2465"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6" ht="15" customHeight="1" x14ac:dyDescent="0.3"/>
    <row r="2488" ht="15" customHeight="1" x14ac:dyDescent="0.3"/>
    <row r="2489" ht="15" customHeight="1" x14ac:dyDescent="0.3"/>
    <row r="2490" ht="15" customHeight="1" x14ac:dyDescent="0.3"/>
    <row r="2491" ht="15" customHeight="1" x14ac:dyDescent="0.3"/>
    <row r="2492" ht="15" customHeight="1" x14ac:dyDescent="0.3"/>
    <row r="2495" ht="15" customHeight="1" x14ac:dyDescent="0.3"/>
    <row r="2496"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c r="AG2509" s="477"/>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5" ht="15" customHeight="1" x14ac:dyDescent="0.3"/>
    <row r="2576" ht="15" customHeight="1" x14ac:dyDescent="0.3"/>
    <row r="2577" ht="15" customHeight="1" x14ac:dyDescent="0.3"/>
    <row r="2578" ht="15" customHeight="1" x14ac:dyDescent="0.3"/>
    <row r="2579"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5" spans="2:33" ht="15" customHeight="1" x14ac:dyDescent="0.3"/>
    <row r="2596" spans="2:33" ht="15" customHeight="1" x14ac:dyDescent="0.3"/>
    <row r="2597" spans="2:33" ht="15" customHeight="1" x14ac:dyDescent="0.3"/>
    <row r="2598" spans="2:33"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c r="AG2598" s="477"/>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c r="AG2719" s="477"/>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8" ht="15" customHeight="1" x14ac:dyDescent="0.3"/>
    <row r="2789" ht="15" customHeight="1" x14ac:dyDescent="0.3"/>
    <row r="2790" ht="15" customHeight="1" x14ac:dyDescent="0.3"/>
    <row r="2791"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4" ht="15" customHeight="1" x14ac:dyDescent="0.3"/>
    <row r="2805" ht="15" customHeight="1" x14ac:dyDescent="0.3"/>
    <row r="2806" ht="15" customHeight="1" x14ac:dyDescent="0.3"/>
    <row r="2807"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5" ht="15" customHeight="1" x14ac:dyDescent="0.3"/>
    <row r="2826" ht="15" customHeight="1" x14ac:dyDescent="0.3"/>
    <row r="2827" ht="15" customHeight="1" x14ac:dyDescent="0.3"/>
    <row r="2828"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c r="AG2837" s="477"/>
    </row>
    <row r="2838" spans="2:33" ht="15" customHeight="1" x14ac:dyDescent="0.3"/>
    <row r="2839" spans="2:33" ht="15" customHeight="1" x14ac:dyDescent="0.3"/>
    <row r="2840" spans="2:33" ht="15" customHeight="1" x14ac:dyDescent="0.3"/>
    <row r="2841" spans="2:33" ht="15" customHeight="1" x14ac:dyDescent="0.3"/>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About</vt:lpstr>
      <vt:lpstr>Inflation Reduction Act - Elec</vt:lpstr>
      <vt:lpstr>Hydrogen</vt:lpstr>
      <vt:lpstr>Inflation Reduction Act - Hydgn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2025-04-16T16:37:55Z</dcterms:modified>
</cp:coreProperties>
</file>